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250"/>
  </bookViews>
  <sheets>
    <sheet name="krov" sheetId="1" r:id="rId1"/>
    <sheet name="uhol žľabu a valby" sheetId="4" r:id="rId2"/>
    <sheet name="strecha" sheetId="3" r:id="rId3"/>
  </sheets>
  <definedNames>
    <definedName name="_xlnm.Print_Area" localSheetId="2">strecha!$A$1:$L$32</definedName>
  </definedNames>
  <calcPr calcId="144525"/>
</workbook>
</file>

<file path=xl/calcChain.xml><?xml version="1.0" encoding="utf-8"?>
<calcChain xmlns="http://schemas.openxmlformats.org/spreadsheetml/2006/main">
  <c r="G10" i="1" l="1"/>
  <c r="H10" i="1" s="1"/>
  <c r="G4" i="1"/>
  <c r="H4" i="1" s="1"/>
  <c r="G3" i="1"/>
  <c r="H3" i="1" s="1"/>
  <c r="G9" i="1" l="1"/>
  <c r="G8" i="1"/>
  <c r="G7" i="1"/>
  <c r="G6" i="1"/>
  <c r="G5" i="1"/>
  <c r="G2" i="1"/>
  <c r="H6" i="1"/>
  <c r="C20" i="4" l="1"/>
  <c r="R21" i="3" l="1"/>
  <c r="R14" i="3" l="1"/>
  <c r="S8" i="3"/>
  <c r="Q2" i="3" s="1"/>
  <c r="R2" i="3" s="1"/>
  <c r="P14" i="3" l="1"/>
  <c r="P22" i="3"/>
  <c r="P34" i="3"/>
  <c r="P11" i="3"/>
  <c r="P27" i="3"/>
  <c r="P35" i="3"/>
  <c r="P18" i="3"/>
  <c r="P26" i="3"/>
  <c r="P30" i="3"/>
  <c r="P10" i="3"/>
  <c r="P15" i="3"/>
  <c r="P19" i="3"/>
  <c r="P23" i="3"/>
  <c r="P31" i="3"/>
  <c r="P12" i="3"/>
  <c r="P16" i="3"/>
  <c r="P20" i="3"/>
  <c r="P24" i="3"/>
  <c r="P28" i="3"/>
  <c r="P32" i="3"/>
  <c r="P36" i="3"/>
  <c r="P13" i="3"/>
  <c r="P17" i="3"/>
  <c r="P21" i="3"/>
  <c r="P25" i="3"/>
  <c r="P29" i="3"/>
  <c r="P33" i="3"/>
  <c r="P37" i="3"/>
  <c r="E4" i="4" l="1"/>
  <c r="B2" i="4" s="1"/>
  <c r="E5" i="4" s="1"/>
  <c r="E6" i="4" s="1"/>
  <c r="C2" i="4" s="1"/>
  <c r="C19" i="4" s="1"/>
  <c r="H5" i="1" l="1"/>
  <c r="H7" i="1"/>
  <c r="H8" i="1"/>
  <c r="H9" i="1"/>
  <c r="H2" i="1"/>
  <c r="H11" i="1" s="1"/>
  <c r="F23" i="3" l="1"/>
  <c r="G25" i="3" l="1"/>
  <c r="G15" i="3" l="1"/>
  <c r="L28" i="3"/>
  <c r="F11" i="3"/>
  <c r="E22" i="3" s="1"/>
  <c r="O5" i="3"/>
  <c r="N5" i="3" s="1"/>
  <c r="J24" i="3"/>
  <c r="O3" i="3" s="1"/>
  <c r="N3" i="3" s="1"/>
  <c r="O2" i="3"/>
  <c r="N2" i="3" s="1"/>
  <c r="C16" i="3" s="1"/>
  <c r="C21" i="3" l="1"/>
  <c r="D19" i="3"/>
  <c r="F18" i="3"/>
  <c r="H16" i="3" s="1"/>
  <c r="B24" i="3"/>
  <c r="E15" i="3" l="1"/>
  <c r="A16" i="3" s="1"/>
  <c r="A22" i="3"/>
  <c r="I17" i="3"/>
  <c r="A26" i="3"/>
  <c r="K18" i="3" l="1"/>
</calcChain>
</file>

<file path=xl/sharedStrings.xml><?xml version="1.0" encoding="utf-8"?>
<sst xmlns="http://schemas.openxmlformats.org/spreadsheetml/2006/main" count="64" uniqueCount="60">
  <si>
    <t>radian</t>
  </si>
  <si>
    <t>cosinus uhla strechy</t>
  </si>
  <si>
    <t>tan</t>
  </si>
  <si>
    <t>tangens uhla strechy</t>
  </si>
  <si>
    <t>výška rohu</t>
  </si>
  <si>
    <t>výška päty</t>
  </si>
  <si>
    <t>výška klieštiny</t>
  </si>
  <si>
    <t>výška väznice</t>
  </si>
  <si>
    <t>latovanie</t>
  </si>
  <si>
    <t>rady</t>
  </si>
  <si>
    <t>Meniť iba červené hodnoty</t>
  </si>
  <si>
    <t>výška pomúr.</t>
  </si>
  <si>
    <r>
      <t>Výpočet M</t>
    </r>
    <r>
      <rPr>
        <vertAlign val="superscript"/>
        <sz val="14"/>
        <color theme="1"/>
        <rFont val="Arial"/>
        <family val="2"/>
        <charset val="238"/>
      </rPr>
      <t>3</t>
    </r>
  </si>
  <si>
    <t>Š</t>
  </si>
  <si>
    <t>V</t>
  </si>
  <si>
    <t>D</t>
  </si>
  <si>
    <t>počet</t>
  </si>
  <si>
    <t>krokva</t>
  </si>
  <si>
    <t>klieština</t>
  </si>
  <si>
    <t>SPOLU</t>
  </si>
  <si>
    <r>
      <t>jednotka M</t>
    </r>
    <r>
      <rPr>
        <vertAlign val="superscript"/>
        <sz val="10"/>
        <color theme="1"/>
        <rFont val="Arial"/>
        <family val="2"/>
        <charset val="238"/>
      </rPr>
      <t>3</t>
    </r>
  </si>
  <si>
    <r>
      <t>spolu M</t>
    </r>
    <r>
      <rPr>
        <vertAlign val="superscript"/>
        <sz val="10"/>
        <color theme="1"/>
        <rFont val="Arial"/>
        <family val="2"/>
        <charset val="238"/>
      </rPr>
      <t>3</t>
    </r>
  </si>
  <si>
    <t>rozteč</t>
  </si>
  <si>
    <t>uholstrechy v stupňoch</t>
  </si>
  <si>
    <t xml:space="preserve"> na dĺžke 1500</t>
  </si>
  <si>
    <t>uhol žľabu/ valby</t>
  </si>
  <si>
    <t>pomocné vzorce</t>
  </si>
  <si>
    <t>skutočná dĺžka kontralaty</t>
  </si>
  <si>
    <t>počet radov + prvý odkvapový</t>
  </si>
  <si>
    <t>ľavá krajoka</t>
  </si>
  <si>
    <t>pravá krajovka</t>
  </si>
  <si>
    <t>základná</t>
  </si>
  <si>
    <t>šírka krovu</t>
  </si>
  <si>
    <t>počet stĺpcov</t>
  </si>
  <si>
    <t>pomurnica</t>
  </si>
  <si>
    <t>rozteč osovo</t>
  </si>
  <si>
    <t>2x odsadenie os</t>
  </si>
  <si>
    <t>šírka krovu s lemovkov</t>
  </si>
  <si>
    <t>osadenie</t>
  </si>
  <si>
    <t>počet medzier</t>
  </si>
  <si>
    <r>
      <t xml:space="preserve">vôľa pri štíte </t>
    </r>
    <r>
      <rPr>
        <sz val="8"/>
        <color rgb="FFFF0000"/>
        <rFont val="Arial"/>
        <family val="2"/>
        <charset val="238"/>
      </rPr>
      <t>A</t>
    </r>
  </si>
  <si>
    <r>
      <t xml:space="preserve">prvá pri okape </t>
    </r>
    <r>
      <rPr>
        <sz val="8"/>
        <color rgb="FFFF0000"/>
        <rFont val="Arial"/>
        <family val="2"/>
        <charset val="238"/>
      </rPr>
      <t>B</t>
    </r>
  </si>
  <si>
    <t>hrúbka rohu</t>
  </si>
  <si>
    <t>radián</t>
  </si>
  <si>
    <t>zaokrúhlené</t>
  </si>
  <si>
    <t>sinus uhla strechy</t>
  </si>
  <si>
    <t>25,2</t>
  </si>
  <si>
    <t>š-v-d= v mm</t>
  </si>
  <si>
    <t>pomúrnica 1</t>
  </si>
  <si>
    <t>pomúrnica 2</t>
  </si>
  <si>
    <t>pomúrnica 3</t>
  </si>
  <si>
    <t>stojky vonkajšie</t>
  </si>
  <si>
    <t>stojky vnôtorné</t>
  </si>
  <si>
    <t>krokva krátka</t>
  </si>
  <si>
    <t>pasik</t>
  </si>
  <si>
    <t>tatranec</t>
  </si>
  <si>
    <r>
      <t>52</t>
    </r>
    <r>
      <rPr>
        <vertAlign val="superscript"/>
        <sz val="10"/>
        <color theme="1"/>
        <rFont val="Arial"/>
        <family val="2"/>
        <charset val="238"/>
      </rPr>
      <t>m2</t>
    </r>
  </si>
  <si>
    <t>latovanie a kontra</t>
  </si>
  <si>
    <r>
      <t xml:space="preserve">250 </t>
    </r>
    <r>
      <rPr>
        <vertAlign val="superscript"/>
        <sz val="10"/>
        <color theme="1"/>
        <rFont val="Arial"/>
        <family val="2"/>
        <charset val="238"/>
      </rPr>
      <t>BM</t>
    </r>
  </si>
  <si>
    <t>40x50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</si>
</sst>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z val="7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4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color rgb="FFFFC000"/>
      <name val="Arial"/>
      <family val="2"/>
      <charset val="238"/>
    </font>
    <font>
      <sz val="10"/>
      <color rgb="FFFFC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0" fillId="0" borderId="0" xfId="0" applyBorder="1"/>
    <xf numFmtId="0" fontId="17" fillId="8" borderId="8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7" fillId="7" borderId="27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8" fillId="0" borderId="2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0" fillId="3" borderId="20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11" borderId="3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99FF99"/>
      <color rgb="FFFFFFCC"/>
      <color rgb="FF99FFCC"/>
      <color rgb="FFDDDDDD"/>
      <color rgb="FFFFCCFF"/>
      <color rgb="FFCCECFF"/>
      <color rgb="FFD4C612"/>
      <color rgb="FF0054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10</xdr:row>
      <xdr:rowOff>142875</xdr:rowOff>
    </xdr:from>
    <xdr:to>
      <xdr:col>2</xdr:col>
      <xdr:colOff>1828800</xdr:colOff>
      <xdr:row>19</xdr:row>
      <xdr:rowOff>190500</xdr:rowOff>
    </xdr:to>
    <xdr:cxnSp macro="">
      <xdr:nvCxnSpPr>
        <xdr:cNvPr id="2" name="Rovná spojnica 1"/>
        <xdr:cNvCxnSpPr/>
      </xdr:nvCxnSpPr>
      <xdr:spPr>
        <a:xfrm flipV="1">
          <a:off x="4791075" y="2152650"/>
          <a:ext cx="2466975" cy="1609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1821656</xdr:colOff>
      <xdr:row>10</xdr:row>
      <xdr:rowOff>148828</xdr:rowOff>
    </xdr:from>
    <xdr:to>
      <xdr:col>2</xdr:col>
      <xdr:colOff>2162175</xdr:colOff>
      <xdr:row>25</xdr:row>
      <xdr:rowOff>38100</xdr:rowOff>
    </xdr:to>
    <xdr:cxnSp macro="">
      <xdr:nvCxnSpPr>
        <xdr:cNvPr id="3" name="Rovná spojnica 2"/>
        <xdr:cNvCxnSpPr/>
      </xdr:nvCxnSpPr>
      <xdr:spPr>
        <a:xfrm>
          <a:off x="7250906" y="2158603"/>
          <a:ext cx="340519" cy="22609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2085975</xdr:colOff>
      <xdr:row>19</xdr:row>
      <xdr:rowOff>200025</xdr:rowOff>
    </xdr:from>
    <xdr:to>
      <xdr:col>2</xdr:col>
      <xdr:colOff>2171700</xdr:colOff>
      <xdr:row>25</xdr:row>
      <xdr:rowOff>47626</xdr:rowOff>
    </xdr:to>
    <xdr:cxnSp macro="">
      <xdr:nvCxnSpPr>
        <xdr:cNvPr id="4" name="Rovná spojnica 3"/>
        <xdr:cNvCxnSpPr/>
      </xdr:nvCxnSpPr>
      <xdr:spPr>
        <a:xfrm flipH="1" flipV="1">
          <a:off x="4800600" y="3771900"/>
          <a:ext cx="2800350" cy="6572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1838325</xdr:colOff>
      <xdr:row>7</xdr:row>
      <xdr:rowOff>123825</xdr:rowOff>
    </xdr:from>
    <xdr:to>
      <xdr:col>3</xdr:col>
      <xdr:colOff>447675</xdr:colOff>
      <xdr:row>10</xdr:row>
      <xdr:rowOff>133353</xdr:rowOff>
    </xdr:to>
    <xdr:cxnSp macro="">
      <xdr:nvCxnSpPr>
        <xdr:cNvPr id="5" name="Rovná spojnica 4"/>
        <xdr:cNvCxnSpPr/>
      </xdr:nvCxnSpPr>
      <xdr:spPr>
        <a:xfrm flipV="1">
          <a:off x="7267575" y="1647825"/>
          <a:ext cx="1323975" cy="4953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2162175</xdr:colOff>
      <xdr:row>19</xdr:row>
      <xdr:rowOff>114300</xdr:rowOff>
    </xdr:from>
    <xdr:to>
      <xdr:col>3</xdr:col>
      <xdr:colOff>923925</xdr:colOff>
      <xdr:row>25</xdr:row>
      <xdr:rowOff>47625</xdr:rowOff>
    </xdr:to>
    <xdr:cxnSp macro="">
      <xdr:nvCxnSpPr>
        <xdr:cNvPr id="6" name="Rovná spojnica 5"/>
        <xdr:cNvCxnSpPr/>
      </xdr:nvCxnSpPr>
      <xdr:spPr>
        <a:xfrm flipV="1">
          <a:off x="7591425" y="3686175"/>
          <a:ext cx="1476375" cy="742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7</xdr:row>
      <xdr:rowOff>123825</xdr:rowOff>
    </xdr:from>
    <xdr:to>
      <xdr:col>3</xdr:col>
      <xdr:colOff>914400</xdr:colOff>
      <xdr:row>19</xdr:row>
      <xdr:rowOff>123825</xdr:rowOff>
    </xdr:to>
    <xdr:cxnSp macro="">
      <xdr:nvCxnSpPr>
        <xdr:cNvPr id="7" name="Rovná spojnica 6"/>
        <xdr:cNvCxnSpPr/>
      </xdr:nvCxnSpPr>
      <xdr:spPr>
        <a:xfrm>
          <a:off x="8582025" y="1647825"/>
          <a:ext cx="476250" cy="2047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2324100</xdr:colOff>
      <xdr:row>9</xdr:row>
      <xdr:rowOff>133350</xdr:rowOff>
    </xdr:from>
    <xdr:to>
      <xdr:col>2</xdr:col>
      <xdr:colOff>2343152</xdr:colOff>
      <xdr:row>21</xdr:row>
      <xdr:rowOff>9525</xdr:rowOff>
    </xdr:to>
    <xdr:cxnSp macro="">
      <xdr:nvCxnSpPr>
        <xdr:cNvPr id="8" name="Rovná spojnica 7"/>
        <xdr:cNvCxnSpPr/>
      </xdr:nvCxnSpPr>
      <xdr:spPr>
        <a:xfrm flipH="1">
          <a:off x="7753350" y="1981200"/>
          <a:ext cx="19052" cy="1838325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2324100</xdr:colOff>
      <xdr:row>21</xdr:row>
      <xdr:rowOff>28575</xdr:rowOff>
    </xdr:from>
    <xdr:to>
      <xdr:col>3</xdr:col>
      <xdr:colOff>409575</xdr:colOff>
      <xdr:row>22</xdr:row>
      <xdr:rowOff>57150</xdr:rowOff>
    </xdr:to>
    <xdr:cxnSp macro="">
      <xdr:nvCxnSpPr>
        <xdr:cNvPr id="9" name="Rovná spojnica 8"/>
        <xdr:cNvCxnSpPr/>
      </xdr:nvCxnSpPr>
      <xdr:spPr>
        <a:xfrm>
          <a:off x="7753350" y="3838575"/>
          <a:ext cx="800100" cy="11430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2362201</xdr:colOff>
      <xdr:row>9</xdr:row>
      <xdr:rowOff>104777</xdr:rowOff>
    </xdr:from>
    <xdr:to>
      <xdr:col>3</xdr:col>
      <xdr:colOff>371475</xdr:colOff>
      <xdr:row>22</xdr:row>
      <xdr:rowOff>38100</xdr:rowOff>
    </xdr:to>
    <xdr:cxnSp macro="">
      <xdr:nvCxnSpPr>
        <xdr:cNvPr id="10" name="Rovná spojnica 9"/>
        <xdr:cNvCxnSpPr/>
      </xdr:nvCxnSpPr>
      <xdr:spPr>
        <a:xfrm flipH="1" flipV="1">
          <a:off x="7791451" y="1952627"/>
          <a:ext cx="723899" cy="1981198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5345</xdr:colOff>
      <xdr:row>18</xdr:row>
      <xdr:rowOff>184348</xdr:rowOff>
    </xdr:from>
    <xdr:to>
      <xdr:col>3</xdr:col>
      <xdr:colOff>689979</xdr:colOff>
      <xdr:row>22</xdr:row>
      <xdr:rowOff>110927</xdr:rowOff>
    </xdr:to>
    <xdr:sp macro="" textlink="">
      <xdr:nvSpPr>
        <xdr:cNvPr id="11" name="Oblúk 10"/>
        <xdr:cNvSpPr/>
      </xdr:nvSpPr>
      <xdr:spPr>
        <a:xfrm rot="14395776">
          <a:off x="8232972" y="3405771"/>
          <a:ext cx="517129" cy="684634"/>
        </a:xfrm>
        <a:prstGeom prst="arc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2287481</xdr:colOff>
      <xdr:row>18</xdr:row>
      <xdr:rowOff>92380</xdr:rowOff>
    </xdr:from>
    <xdr:to>
      <xdr:col>2</xdr:col>
      <xdr:colOff>97341</xdr:colOff>
      <xdr:row>22</xdr:row>
      <xdr:rowOff>118358</xdr:rowOff>
    </xdr:to>
    <xdr:sp macro="" textlink="">
      <xdr:nvSpPr>
        <xdr:cNvPr id="12" name="Oblúk 11"/>
        <xdr:cNvSpPr/>
      </xdr:nvSpPr>
      <xdr:spPr>
        <a:xfrm rot="798286">
          <a:off x="5002106" y="3397555"/>
          <a:ext cx="524485" cy="616528"/>
        </a:xfrm>
        <a:prstGeom prst="arc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2124075</xdr:colOff>
      <xdr:row>19</xdr:row>
      <xdr:rowOff>190500</xdr:rowOff>
    </xdr:from>
    <xdr:to>
      <xdr:col>2</xdr:col>
      <xdr:colOff>1733550</xdr:colOff>
      <xdr:row>19</xdr:row>
      <xdr:rowOff>200025</xdr:rowOff>
    </xdr:to>
    <xdr:cxnSp macro="">
      <xdr:nvCxnSpPr>
        <xdr:cNvPr id="13" name="Rovná spojnica 12"/>
        <xdr:cNvCxnSpPr/>
      </xdr:nvCxnSpPr>
      <xdr:spPr>
        <a:xfrm flipV="1">
          <a:off x="4838700" y="3762375"/>
          <a:ext cx="2324100" cy="9525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2114550</xdr:colOff>
      <xdr:row>11</xdr:row>
      <xdr:rowOff>9526</xdr:rowOff>
    </xdr:from>
    <xdr:to>
      <xdr:col>2</xdr:col>
      <xdr:colOff>1819275</xdr:colOff>
      <xdr:row>19</xdr:row>
      <xdr:rowOff>180975</xdr:rowOff>
    </xdr:to>
    <xdr:cxnSp macro="">
      <xdr:nvCxnSpPr>
        <xdr:cNvPr id="14" name="Rovná spojnica 13"/>
        <xdr:cNvCxnSpPr/>
      </xdr:nvCxnSpPr>
      <xdr:spPr>
        <a:xfrm flipV="1">
          <a:off x="4829175" y="2181226"/>
          <a:ext cx="2419350" cy="1571624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1733550</xdr:colOff>
      <xdr:row>11</xdr:row>
      <xdr:rowOff>9526</xdr:rowOff>
    </xdr:from>
    <xdr:to>
      <xdr:col>2</xdr:col>
      <xdr:colOff>1800225</xdr:colOff>
      <xdr:row>19</xdr:row>
      <xdr:rowOff>180975</xdr:rowOff>
    </xdr:to>
    <xdr:cxnSp macro="">
      <xdr:nvCxnSpPr>
        <xdr:cNvPr id="15" name="Rovná spojnica 14"/>
        <xdr:cNvCxnSpPr/>
      </xdr:nvCxnSpPr>
      <xdr:spPr>
        <a:xfrm flipV="1">
          <a:off x="7162800" y="2181226"/>
          <a:ext cx="66675" cy="1571624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2674144</xdr:colOff>
      <xdr:row>18</xdr:row>
      <xdr:rowOff>247651</xdr:rowOff>
    </xdr:from>
    <xdr:to>
      <xdr:col>3</xdr:col>
      <xdr:colOff>26194</xdr:colOff>
      <xdr:row>19</xdr:row>
      <xdr:rowOff>55960</xdr:rowOff>
    </xdr:to>
    <xdr:sp macro="" textlink="">
      <xdr:nvSpPr>
        <xdr:cNvPr id="16" name="Ovál 15"/>
        <xdr:cNvSpPr/>
      </xdr:nvSpPr>
      <xdr:spPr>
        <a:xfrm>
          <a:off x="8103394" y="3551635"/>
          <a:ext cx="66675" cy="76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670322</xdr:colOff>
      <xdr:row>17</xdr:row>
      <xdr:rowOff>148828</xdr:rowOff>
    </xdr:from>
    <xdr:to>
      <xdr:col>2</xdr:col>
      <xdr:colOff>736997</xdr:colOff>
      <xdr:row>18</xdr:row>
      <xdr:rowOff>64294</xdr:rowOff>
    </xdr:to>
    <xdr:sp macro="" textlink="">
      <xdr:nvSpPr>
        <xdr:cNvPr id="17" name="Ovál 16"/>
        <xdr:cNvSpPr/>
      </xdr:nvSpPr>
      <xdr:spPr>
        <a:xfrm>
          <a:off x="6099572" y="3292078"/>
          <a:ext cx="66675" cy="77391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1438275</xdr:colOff>
      <xdr:row>8</xdr:row>
      <xdr:rowOff>9525</xdr:rowOff>
    </xdr:from>
    <xdr:to>
      <xdr:col>3</xdr:col>
      <xdr:colOff>428627</xdr:colOff>
      <xdr:row>17</xdr:row>
      <xdr:rowOff>152400</xdr:rowOff>
    </xdr:to>
    <xdr:cxnSp macro="">
      <xdr:nvCxnSpPr>
        <xdr:cNvPr id="23" name="Rovná spojnica 22"/>
        <xdr:cNvCxnSpPr/>
      </xdr:nvCxnSpPr>
      <xdr:spPr>
        <a:xfrm flipH="1">
          <a:off x="6867525" y="1695450"/>
          <a:ext cx="1704977" cy="16002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1466852</xdr:colOff>
      <xdr:row>17</xdr:row>
      <xdr:rowOff>104775</xdr:rowOff>
    </xdr:from>
    <xdr:to>
      <xdr:col>3</xdr:col>
      <xdr:colOff>895350</xdr:colOff>
      <xdr:row>19</xdr:row>
      <xdr:rowOff>104775</xdr:rowOff>
    </xdr:to>
    <xdr:cxnSp macro="">
      <xdr:nvCxnSpPr>
        <xdr:cNvPr id="25" name="Rovná spojnica 24"/>
        <xdr:cNvCxnSpPr/>
      </xdr:nvCxnSpPr>
      <xdr:spPr>
        <a:xfrm>
          <a:off x="6896102" y="3248025"/>
          <a:ext cx="2143123" cy="42862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2095500</xdr:colOff>
      <xdr:row>17</xdr:row>
      <xdr:rowOff>114300</xdr:rowOff>
    </xdr:from>
    <xdr:to>
      <xdr:col>2</xdr:col>
      <xdr:colOff>1457327</xdr:colOff>
      <xdr:row>19</xdr:row>
      <xdr:rowOff>200025</xdr:rowOff>
    </xdr:to>
    <xdr:cxnSp macro="">
      <xdr:nvCxnSpPr>
        <xdr:cNvPr id="26" name="Rovná spojnica 25"/>
        <xdr:cNvCxnSpPr/>
      </xdr:nvCxnSpPr>
      <xdr:spPr>
        <a:xfrm flipH="1">
          <a:off x="4810125" y="3257550"/>
          <a:ext cx="2076452" cy="5143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</xdr:rowOff>
    </xdr:from>
    <xdr:to>
      <xdr:col>6</xdr:col>
      <xdr:colOff>0</xdr:colOff>
      <xdr:row>26</xdr:row>
      <xdr:rowOff>6569</xdr:rowOff>
    </xdr:to>
    <xdr:cxnSp macro="">
      <xdr:nvCxnSpPr>
        <xdr:cNvPr id="2" name="Rovná spojnica 1"/>
        <xdr:cNvCxnSpPr/>
      </xdr:nvCxnSpPr>
      <xdr:spPr>
        <a:xfrm flipV="1">
          <a:off x="610914" y="1642242"/>
          <a:ext cx="2443655" cy="2141482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610913</xdr:colOff>
      <xdr:row>12</xdr:row>
      <xdr:rowOff>164224</xdr:rowOff>
    </xdr:from>
    <xdr:to>
      <xdr:col>10</xdr:col>
      <xdr:colOff>13138</xdr:colOff>
      <xdr:row>26</xdr:row>
      <xdr:rowOff>0</xdr:rowOff>
    </xdr:to>
    <xdr:cxnSp macro="">
      <xdr:nvCxnSpPr>
        <xdr:cNvPr id="3" name="Rovná spojnica 2"/>
        <xdr:cNvCxnSpPr/>
      </xdr:nvCxnSpPr>
      <xdr:spPr>
        <a:xfrm>
          <a:off x="3054568" y="1642241"/>
          <a:ext cx="2456794" cy="2134914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91967</xdr:rowOff>
    </xdr:from>
    <xdr:to>
      <xdr:col>6</xdr:col>
      <xdr:colOff>105103</xdr:colOff>
      <xdr:row>27</xdr:row>
      <xdr:rowOff>18585</xdr:rowOff>
    </xdr:to>
    <xdr:cxnSp macro="">
      <xdr:nvCxnSpPr>
        <xdr:cNvPr id="4" name="Rovná spojnica 3"/>
        <xdr:cNvCxnSpPr/>
      </xdr:nvCxnSpPr>
      <xdr:spPr>
        <a:xfrm flipV="1">
          <a:off x="610914" y="1734208"/>
          <a:ext cx="2548758" cy="2225756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487680</xdr:colOff>
      <xdr:row>13</xdr:row>
      <xdr:rowOff>99060</xdr:rowOff>
    </xdr:from>
    <xdr:to>
      <xdr:col>10</xdr:col>
      <xdr:colOff>14288</xdr:colOff>
      <xdr:row>27</xdr:row>
      <xdr:rowOff>26194</xdr:rowOff>
    </xdr:to>
    <xdr:cxnSp macro="">
      <xdr:nvCxnSpPr>
        <xdr:cNvPr id="5" name="Rovná spojnica 4"/>
        <xdr:cNvCxnSpPr/>
      </xdr:nvCxnSpPr>
      <xdr:spPr>
        <a:xfrm>
          <a:off x="2926080" y="1699260"/>
          <a:ext cx="2574608" cy="2167414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387570</xdr:colOff>
      <xdr:row>24</xdr:row>
      <xdr:rowOff>105102</xdr:rowOff>
    </xdr:from>
    <xdr:to>
      <xdr:col>2</xdr:col>
      <xdr:colOff>564932</xdr:colOff>
      <xdr:row>25</xdr:row>
      <xdr:rowOff>78826</xdr:rowOff>
    </xdr:to>
    <xdr:sp macro="" textlink="">
      <xdr:nvSpPr>
        <xdr:cNvPr id="6" name="Obdĺžnik 5"/>
        <xdr:cNvSpPr/>
      </xdr:nvSpPr>
      <xdr:spPr>
        <a:xfrm>
          <a:off x="997170" y="3505527"/>
          <a:ext cx="177362" cy="135649"/>
        </a:xfrm>
        <a:prstGeom prst="rect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sk-SK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19706</xdr:colOff>
      <xdr:row>18</xdr:row>
      <xdr:rowOff>19707</xdr:rowOff>
    </xdr:from>
    <xdr:to>
      <xdr:col>7</xdr:col>
      <xdr:colOff>197068</xdr:colOff>
      <xdr:row>18</xdr:row>
      <xdr:rowOff>157655</xdr:rowOff>
    </xdr:to>
    <xdr:sp macro="" textlink="">
      <xdr:nvSpPr>
        <xdr:cNvPr id="7" name="Obdĺžnik 6"/>
        <xdr:cNvSpPr/>
      </xdr:nvSpPr>
      <xdr:spPr>
        <a:xfrm>
          <a:off x="3677306" y="2448582"/>
          <a:ext cx="177362" cy="137948"/>
        </a:xfrm>
        <a:prstGeom prst="rect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47296</xdr:colOff>
      <xdr:row>24</xdr:row>
      <xdr:rowOff>106417</xdr:rowOff>
    </xdr:from>
    <xdr:to>
      <xdr:col>9</xdr:col>
      <xdr:colOff>224658</xdr:colOff>
      <xdr:row>25</xdr:row>
      <xdr:rowOff>80141</xdr:rowOff>
    </xdr:to>
    <xdr:sp macro="" textlink="">
      <xdr:nvSpPr>
        <xdr:cNvPr id="8" name="Obdĺžnik 7"/>
        <xdr:cNvSpPr/>
      </xdr:nvSpPr>
      <xdr:spPr>
        <a:xfrm>
          <a:off x="4924096" y="3506842"/>
          <a:ext cx="177362" cy="135649"/>
        </a:xfrm>
        <a:prstGeom prst="rect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sk-SK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426982</xdr:colOff>
      <xdr:row>18</xdr:row>
      <xdr:rowOff>19707</xdr:rowOff>
    </xdr:from>
    <xdr:to>
      <xdr:col>4</xdr:col>
      <xdr:colOff>604344</xdr:colOff>
      <xdr:row>18</xdr:row>
      <xdr:rowOff>157655</xdr:rowOff>
    </xdr:to>
    <xdr:sp macro="" textlink="">
      <xdr:nvSpPr>
        <xdr:cNvPr id="9" name="Obdĺžnik 8"/>
        <xdr:cNvSpPr/>
      </xdr:nvSpPr>
      <xdr:spPr>
        <a:xfrm>
          <a:off x="2255782" y="2448582"/>
          <a:ext cx="177362" cy="137948"/>
        </a:xfrm>
        <a:prstGeom prst="rect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sk-SK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97573</xdr:colOff>
      <xdr:row>18</xdr:row>
      <xdr:rowOff>157656</xdr:rowOff>
    </xdr:from>
    <xdr:to>
      <xdr:col>7</xdr:col>
      <xdr:colOff>525517</xdr:colOff>
      <xdr:row>18</xdr:row>
      <xdr:rowOff>157976</xdr:rowOff>
    </xdr:to>
    <xdr:cxnSp macro="">
      <xdr:nvCxnSpPr>
        <xdr:cNvPr id="10" name="Rovná spojnica 9"/>
        <xdr:cNvCxnSpPr/>
      </xdr:nvCxnSpPr>
      <xdr:spPr>
        <a:xfrm flipV="1">
          <a:off x="1930314" y="2621018"/>
          <a:ext cx="2260686" cy="320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558362</xdr:colOff>
      <xdr:row>19</xdr:row>
      <xdr:rowOff>131380</xdr:rowOff>
    </xdr:from>
    <xdr:to>
      <xdr:col>8</xdr:col>
      <xdr:colOff>61546</xdr:colOff>
      <xdr:row>19</xdr:row>
      <xdr:rowOff>134815</xdr:rowOff>
    </xdr:to>
    <xdr:cxnSp macro="">
      <xdr:nvCxnSpPr>
        <xdr:cNvPr id="11" name="Rovná spojnica 10"/>
        <xdr:cNvCxnSpPr/>
      </xdr:nvCxnSpPr>
      <xdr:spPr>
        <a:xfrm>
          <a:off x="1780190" y="2758966"/>
          <a:ext cx="2557753" cy="3435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367861</xdr:colOff>
      <xdr:row>25</xdr:row>
      <xdr:rowOff>78827</xdr:rowOff>
    </xdr:from>
    <xdr:to>
      <xdr:col>9</xdr:col>
      <xdr:colOff>262759</xdr:colOff>
      <xdr:row>31</xdr:row>
      <xdr:rowOff>85396</xdr:rowOff>
    </xdr:to>
    <xdr:sp macro="" textlink="">
      <xdr:nvSpPr>
        <xdr:cNvPr id="12" name="Obdĺžnik 11"/>
        <xdr:cNvSpPr/>
      </xdr:nvSpPr>
      <xdr:spPr>
        <a:xfrm>
          <a:off x="977461" y="3641177"/>
          <a:ext cx="4162098" cy="978119"/>
        </a:xfrm>
        <a:prstGeom prst="rect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457729</xdr:colOff>
      <xdr:row>23</xdr:row>
      <xdr:rowOff>43855</xdr:rowOff>
    </xdr:from>
    <xdr:to>
      <xdr:col>9</xdr:col>
      <xdr:colOff>351657</xdr:colOff>
      <xdr:row>25</xdr:row>
      <xdr:rowOff>129710</xdr:rowOff>
    </xdr:to>
    <xdr:sp macro="" textlink="">
      <xdr:nvSpPr>
        <xdr:cNvPr id="14" name="Oblúk 13"/>
        <xdr:cNvSpPr/>
      </xdr:nvSpPr>
      <xdr:spPr>
        <a:xfrm rot="13882632">
          <a:off x="5403212" y="3303479"/>
          <a:ext cx="412426" cy="506250"/>
        </a:xfrm>
        <a:prstGeom prst="arc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7010</xdr:colOff>
      <xdr:row>27</xdr:row>
      <xdr:rowOff>14018</xdr:rowOff>
    </xdr:to>
    <xdr:cxnSp macro="">
      <xdr:nvCxnSpPr>
        <xdr:cNvPr id="15" name="Rovná spojnica 14"/>
        <xdr:cNvCxnSpPr/>
      </xdr:nvCxnSpPr>
      <xdr:spPr>
        <a:xfrm flipH="1">
          <a:off x="610914" y="3777155"/>
          <a:ext cx="7010" cy="178242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403901</xdr:colOff>
      <xdr:row>23</xdr:row>
      <xdr:rowOff>9293</xdr:rowOff>
    </xdr:from>
    <xdr:to>
      <xdr:col>9</xdr:col>
      <xdr:colOff>449620</xdr:colOff>
      <xdr:row>23</xdr:row>
      <xdr:rowOff>55012</xdr:rowOff>
    </xdr:to>
    <xdr:sp macro="" textlink="">
      <xdr:nvSpPr>
        <xdr:cNvPr id="16" name="Ovál 15"/>
        <xdr:cNvSpPr/>
      </xdr:nvSpPr>
      <xdr:spPr>
        <a:xfrm>
          <a:off x="5914794" y="3315829"/>
          <a:ext cx="45719" cy="45719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6</xdr:col>
      <xdr:colOff>111512</xdr:colOff>
      <xdr:row>10</xdr:row>
      <xdr:rowOff>16209</xdr:rowOff>
    </xdr:from>
    <xdr:to>
      <xdr:col>6</xdr:col>
      <xdr:colOff>157231</xdr:colOff>
      <xdr:row>10</xdr:row>
      <xdr:rowOff>61928</xdr:rowOff>
    </xdr:to>
    <xdr:sp macro="" textlink="">
      <xdr:nvSpPr>
        <xdr:cNvPr id="17" name="Ovál 16"/>
        <xdr:cNvSpPr/>
      </xdr:nvSpPr>
      <xdr:spPr>
        <a:xfrm>
          <a:off x="3785441" y="1200030"/>
          <a:ext cx="45719" cy="45719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270053</xdr:colOff>
      <xdr:row>27</xdr:row>
      <xdr:rowOff>8363</xdr:rowOff>
    </xdr:from>
    <xdr:to>
      <xdr:col>11</xdr:col>
      <xdr:colOff>315772</xdr:colOff>
      <xdr:row>27</xdr:row>
      <xdr:rowOff>54082</xdr:rowOff>
    </xdr:to>
    <xdr:sp macro="" textlink="">
      <xdr:nvSpPr>
        <xdr:cNvPr id="18" name="Ovál 17"/>
        <xdr:cNvSpPr/>
      </xdr:nvSpPr>
      <xdr:spPr>
        <a:xfrm>
          <a:off x="6719839" y="3968042"/>
          <a:ext cx="45719" cy="45719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414163</xdr:colOff>
      <xdr:row>23</xdr:row>
      <xdr:rowOff>163285</xdr:rowOff>
    </xdr:from>
    <xdr:to>
      <xdr:col>8</xdr:col>
      <xdr:colOff>459882</xdr:colOff>
      <xdr:row>24</xdr:row>
      <xdr:rowOff>51109</xdr:rowOff>
    </xdr:to>
    <xdr:sp macro="" textlink="">
      <xdr:nvSpPr>
        <xdr:cNvPr id="19" name="Ovál 18"/>
        <xdr:cNvSpPr/>
      </xdr:nvSpPr>
      <xdr:spPr>
        <a:xfrm>
          <a:off x="5312734" y="3469821"/>
          <a:ext cx="45719" cy="51109"/>
        </a:xfrm>
        <a:prstGeom prst="ellipse">
          <a:avLst/>
        </a:prstGeom>
        <a:solidFill>
          <a:sysClr val="window" lastClr="FFFFFF"/>
        </a:solidFill>
        <a:ln w="15875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296644</xdr:colOff>
      <xdr:row>23</xdr:row>
      <xdr:rowOff>104583</xdr:rowOff>
    </xdr:from>
    <xdr:to>
      <xdr:col>11</xdr:col>
      <xdr:colOff>6030</xdr:colOff>
      <xdr:row>26</xdr:row>
      <xdr:rowOff>157928</xdr:rowOff>
    </xdr:to>
    <xdr:sp macro="" textlink="">
      <xdr:nvSpPr>
        <xdr:cNvPr id="20" name="Oblúk 19"/>
        <xdr:cNvSpPr/>
      </xdr:nvSpPr>
      <xdr:spPr>
        <a:xfrm rot="16043393">
          <a:off x="5247754" y="3072830"/>
          <a:ext cx="543202" cy="648279"/>
        </a:xfrm>
        <a:prstGeom prst="arc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4650</xdr:colOff>
      <xdr:row>23</xdr:row>
      <xdr:rowOff>46465</xdr:rowOff>
    </xdr:from>
    <xdr:to>
      <xdr:col>10</xdr:col>
      <xdr:colOff>9525</xdr:colOff>
      <xdr:row>29</xdr:row>
      <xdr:rowOff>66675</xdr:rowOff>
    </xdr:to>
    <xdr:cxnSp macro="">
      <xdr:nvCxnSpPr>
        <xdr:cNvPr id="21" name="Rovná spojnica 20"/>
        <xdr:cNvCxnSpPr/>
      </xdr:nvCxnSpPr>
      <xdr:spPr>
        <a:xfrm flipH="1" flipV="1">
          <a:off x="5491050" y="3284965"/>
          <a:ext cx="4875" cy="99176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390292</xdr:colOff>
      <xdr:row>26</xdr:row>
      <xdr:rowOff>144036</xdr:rowOff>
    </xdr:from>
    <xdr:to>
      <xdr:col>9</xdr:col>
      <xdr:colOff>218378</xdr:colOff>
      <xdr:row>26</xdr:row>
      <xdr:rowOff>148683</xdr:rowOff>
    </xdr:to>
    <xdr:cxnSp macro="">
      <xdr:nvCxnSpPr>
        <xdr:cNvPr id="22" name="Rovná spojnica 21"/>
        <xdr:cNvCxnSpPr/>
      </xdr:nvCxnSpPr>
      <xdr:spPr>
        <a:xfrm>
          <a:off x="998427" y="3851459"/>
          <a:ext cx="4085028" cy="4647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227671</xdr:colOff>
      <xdr:row>25</xdr:row>
      <xdr:rowOff>88282</xdr:rowOff>
    </xdr:from>
    <xdr:to>
      <xdr:col>9</xdr:col>
      <xdr:colOff>227671</xdr:colOff>
      <xdr:row>28</xdr:row>
      <xdr:rowOff>9292</xdr:rowOff>
    </xdr:to>
    <xdr:cxnSp macro="">
      <xdr:nvCxnSpPr>
        <xdr:cNvPr id="23" name="Rovná spojnica 22"/>
        <xdr:cNvCxnSpPr/>
      </xdr:nvCxnSpPr>
      <xdr:spPr>
        <a:xfrm flipV="1">
          <a:off x="5104471" y="3650632"/>
          <a:ext cx="0" cy="406785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390292</xdr:colOff>
      <xdr:row>25</xdr:row>
      <xdr:rowOff>83634</xdr:rowOff>
    </xdr:from>
    <xdr:to>
      <xdr:col>2</xdr:col>
      <xdr:colOff>390292</xdr:colOff>
      <xdr:row>26</xdr:row>
      <xdr:rowOff>153329</xdr:rowOff>
    </xdr:to>
    <xdr:cxnSp macro="">
      <xdr:nvCxnSpPr>
        <xdr:cNvPr id="24" name="Rovná spojnica 23"/>
        <xdr:cNvCxnSpPr/>
      </xdr:nvCxnSpPr>
      <xdr:spPr>
        <a:xfrm flipV="1">
          <a:off x="999892" y="3645984"/>
          <a:ext cx="0" cy="231620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226219</xdr:colOff>
      <xdr:row>28</xdr:row>
      <xdr:rowOff>9525</xdr:rowOff>
    </xdr:from>
    <xdr:to>
      <xdr:col>10</xdr:col>
      <xdr:colOff>14288</xdr:colOff>
      <xdr:row>28</xdr:row>
      <xdr:rowOff>16669</xdr:rowOff>
    </xdr:to>
    <xdr:cxnSp macro="">
      <xdr:nvCxnSpPr>
        <xdr:cNvPr id="25" name="Rovná spojnica 24"/>
        <xdr:cNvCxnSpPr/>
      </xdr:nvCxnSpPr>
      <xdr:spPr>
        <a:xfrm>
          <a:off x="5103019" y="4057650"/>
          <a:ext cx="397669" cy="7144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406769</xdr:colOff>
      <xdr:row>23</xdr:row>
      <xdr:rowOff>40824</xdr:rowOff>
    </xdr:from>
    <xdr:to>
      <xdr:col>2</xdr:col>
      <xdr:colOff>175078</xdr:colOff>
      <xdr:row>25</xdr:row>
      <xdr:rowOff>38248</xdr:rowOff>
    </xdr:to>
    <xdr:cxnSp macro="">
      <xdr:nvCxnSpPr>
        <xdr:cNvPr id="26" name="Rovná spojnica 25"/>
        <xdr:cNvCxnSpPr/>
      </xdr:nvCxnSpPr>
      <xdr:spPr>
        <a:xfrm flipV="1">
          <a:off x="1019090" y="3347360"/>
          <a:ext cx="380631" cy="323995"/>
        </a:xfrm>
        <a:prstGeom prst="line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20</xdr:row>
      <xdr:rowOff>85725</xdr:rowOff>
    </xdr:from>
    <xdr:to>
      <xdr:col>2</xdr:col>
      <xdr:colOff>391295</xdr:colOff>
      <xdr:row>24</xdr:row>
      <xdr:rowOff>100397</xdr:rowOff>
    </xdr:to>
    <xdr:cxnSp macro="">
      <xdr:nvCxnSpPr>
        <xdr:cNvPr id="27" name="Rovná spojnica 26"/>
        <xdr:cNvCxnSpPr/>
      </xdr:nvCxnSpPr>
      <xdr:spPr>
        <a:xfrm flipH="1" flipV="1">
          <a:off x="409575" y="2838450"/>
          <a:ext cx="591320" cy="66237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404169</xdr:colOff>
      <xdr:row>25</xdr:row>
      <xdr:rowOff>36040</xdr:rowOff>
    </xdr:from>
    <xdr:to>
      <xdr:col>1</xdr:col>
      <xdr:colOff>610068</xdr:colOff>
      <xdr:row>26</xdr:row>
      <xdr:rowOff>102923</xdr:rowOff>
    </xdr:to>
    <xdr:cxnSp macro="">
      <xdr:nvCxnSpPr>
        <xdr:cNvPr id="28" name="Rovná spojnica 27"/>
        <xdr:cNvCxnSpPr/>
      </xdr:nvCxnSpPr>
      <xdr:spPr>
        <a:xfrm flipH="1" flipV="1">
          <a:off x="404169" y="3598390"/>
          <a:ext cx="205899" cy="22880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19</xdr:row>
      <xdr:rowOff>129540</xdr:rowOff>
    </xdr:from>
    <xdr:to>
      <xdr:col>5</xdr:col>
      <xdr:colOff>38100</xdr:colOff>
      <xdr:row>24</xdr:row>
      <xdr:rowOff>95250</xdr:rowOff>
    </xdr:to>
    <xdr:cxnSp macro="">
      <xdr:nvCxnSpPr>
        <xdr:cNvPr id="29" name="Rovná spojnica 28"/>
        <xdr:cNvCxnSpPr/>
      </xdr:nvCxnSpPr>
      <xdr:spPr>
        <a:xfrm flipH="1">
          <a:off x="2466976" y="2689860"/>
          <a:ext cx="9524" cy="765810"/>
        </a:xfrm>
        <a:prstGeom prst="line">
          <a:avLst/>
        </a:prstGeom>
        <a:ln>
          <a:solidFill>
            <a:schemeClr val="tx1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9</xdr:row>
      <xdr:rowOff>131884</xdr:rowOff>
    </xdr:from>
    <xdr:to>
      <xdr:col>4</xdr:col>
      <xdr:colOff>571500</xdr:colOff>
      <xdr:row>20</xdr:row>
      <xdr:rowOff>76203</xdr:rowOff>
    </xdr:to>
    <xdr:cxnSp macro="">
      <xdr:nvCxnSpPr>
        <xdr:cNvPr id="30" name="Rovná spojnica 29"/>
        <xdr:cNvCxnSpPr/>
      </xdr:nvCxnSpPr>
      <xdr:spPr>
        <a:xfrm flipV="1">
          <a:off x="409575" y="1099038"/>
          <a:ext cx="1986329" cy="1717434"/>
        </a:xfrm>
        <a:prstGeom prst="line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9</xdr:row>
      <xdr:rowOff>111331</xdr:rowOff>
    </xdr:from>
    <xdr:to>
      <xdr:col>6</xdr:col>
      <xdr:colOff>7422</xdr:colOff>
      <xdr:row>13</xdr:row>
      <xdr:rowOff>106383</xdr:rowOff>
    </xdr:to>
    <xdr:cxnSp macro="">
      <xdr:nvCxnSpPr>
        <xdr:cNvPr id="31" name="Rovná spojnica 30"/>
        <xdr:cNvCxnSpPr/>
      </xdr:nvCxnSpPr>
      <xdr:spPr>
        <a:xfrm flipH="1" flipV="1">
          <a:off x="2397331" y="1076201"/>
          <a:ext cx="653143" cy="638299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278825</xdr:colOff>
      <xdr:row>17</xdr:row>
      <xdr:rowOff>9525</xdr:rowOff>
    </xdr:from>
    <xdr:to>
      <xdr:col>4</xdr:col>
      <xdr:colOff>276225</xdr:colOff>
      <xdr:row>23</xdr:row>
      <xdr:rowOff>106984</xdr:rowOff>
    </xdr:to>
    <xdr:cxnSp macro="">
      <xdr:nvCxnSpPr>
        <xdr:cNvPr id="32" name="Rovná spojnica 31"/>
        <xdr:cNvCxnSpPr/>
      </xdr:nvCxnSpPr>
      <xdr:spPr>
        <a:xfrm flipV="1">
          <a:off x="888425" y="2276475"/>
          <a:ext cx="1216600" cy="1069009"/>
        </a:xfrm>
        <a:prstGeom prst="line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17</xdr:row>
      <xdr:rowOff>19050</xdr:rowOff>
    </xdr:from>
    <xdr:to>
      <xdr:col>4</xdr:col>
      <xdr:colOff>434801</xdr:colOff>
      <xdr:row>18</xdr:row>
      <xdr:rowOff>26257</xdr:rowOff>
    </xdr:to>
    <xdr:cxnSp macro="">
      <xdr:nvCxnSpPr>
        <xdr:cNvPr id="33" name="Rovná spojnica 32"/>
        <xdr:cNvCxnSpPr/>
      </xdr:nvCxnSpPr>
      <xdr:spPr>
        <a:xfrm flipH="1" flipV="1">
          <a:off x="2105025" y="2286000"/>
          <a:ext cx="158576" cy="16913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12</xdr:row>
      <xdr:rowOff>138546</xdr:rowOff>
    </xdr:from>
    <xdr:to>
      <xdr:col>5</xdr:col>
      <xdr:colOff>479961</xdr:colOff>
      <xdr:row>17</xdr:row>
      <xdr:rowOff>16474</xdr:rowOff>
    </xdr:to>
    <xdr:cxnSp macro="">
      <xdr:nvCxnSpPr>
        <xdr:cNvPr id="34" name="Rovná spojnica 33"/>
        <xdr:cNvCxnSpPr/>
      </xdr:nvCxnSpPr>
      <xdr:spPr>
        <a:xfrm flipV="1">
          <a:off x="2102056" y="1585851"/>
          <a:ext cx="812347" cy="681987"/>
        </a:xfrm>
        <a:prstGeom prst="line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401410</xdr:colOff>
      <xdr:row>11</xdr:row>
      <xdr:rowOff>74839</xdr:rowOff>
    </xdr:from>
    <xdr:to>
      <xdr:col>11</xdr:col>
      <xdr:colOff>16749</xdr:colOff>
      <xdr:row>24</xdr:row>
      <xdr:rowOff>49722</xdr:rowOff>
    </xdr:to>
    <xdr:cxnSp macro="">
      <xdr:nvCxnSpPr>
        <xdr:cNvPr id="35" name="Rovná spojnica 34"/>
        <xdr:cNvCxnSpPr/>
      </xdr:nvCxnSpPr>
      <xdr:spPr>
        <a:xfrm flipH="1" flipV="1">
          <a:off x="4075339" y="1421946"/>
          <a:ext cx="2391196" cy="2097597"/>
        </a:xfrm>
        <a:prstGeom prst="line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24</xdr:row>
      <xdr:rowOff>40822</xdr:rowOff>
    </xdr:from>
    <xdr:to>
      <xdr:col>11</xdr:col>
      <xdr:colOff>27214</xdr:colOff>
      <xdr:row>26</xdr:row>
      <xdr:rowOff>95254</xdr:rowOff>
    </xdr:to>
    <xdr:cxnSp macro="">
      <xdr:nvCxnSpPr>
        <xdr:cNvPr id="36" name="Rovná spojnica 35"/>
        <xdr:cNvCxnSpPr/>
      </xdr:nvCxnSpPr>
      <xdr:spPr>
        <a:xfrm flipV="1">
          <a:off x="6142264" y="3510643"/>
          <a:ext cx="334736" cy="38100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17318</xdr:colOff>
      <xdr:row>11</xdr:row>
      <xdr:rowOff>102054</xdr:rowOff>
    </xdr:from>
    <xdr:to>
      <xdr:col>6</xdr:col>
      <xdr:colOff>408214</xdr:colOff>
      <xdr:row>13</xdr:row>
      <xdr:rowOff>101437</xdr:rowOff>
    </xdr:to>
    <xdr:cxnSp macro="">
      <xdr:nvCxnSpPr>
        <xdr:cNvPr id="37" name="Rovná spojnica 36"/>
        <xdr:cNvCxnSpPr/>
      </xdr:nvCxnSpPr>
      <xdr:spPr>
        <a:xfrm flipV="1">
          <a:off x="3691247" y="1449161"/>
          <a:ext cx="390896" cy="32595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24</xdr:row>
      <xdr:rowOff>95250</xdr:rowOff>
    </xdr:from>
    <xdr:to>
      <xdr:col>5</xdr:col>
      <xdr:colOff>28575</xdr:colOff>
      <xdr:row>24</xdr:row>
      <xdr:rowOff>104775</xdr:rowOff>
    </xdr:to>
    <xdr:cxnSp macro="">
      <xdr:nvCxnSpPr>
        <xdr:cNvPr id="40" name="Rovná spojnica 39"/>
        <xdr:cNvCxnSpPr/>
      </xdr:nvCxnSpPr>
      <xdr:spPr>
        <a:xfrm flipH="1">
          <a:off x="1181100" y="3495675"/>
          <a:ext cx="1285875" cy="9525"/>
        </a:xfrm>
        <a:prstGeom prst="line">
          <a:avLst/>
        </a:prstGeom>
        <a:ln>
          <a:solidFill>
            <a:schemeClr val="tx1"/>
          </a:solidFill>
          <a:prstDash val="dash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132670</xdr:colOff>
      <xdr:row>18</xdr:row>
      <xdr:rowOff>42987</xdr:rowOff>
    </xdr:from>
    <xdr:to>
      <xdr:col>7</xdr:col>
      <xdr:colOff>178389</xdr:colOff>
      <xdr:row>18</xdr:row>
      <xdr:rowOff>88706</xdr:rowOff>
    </xdr:to>
    <xdr:sp macro="" textlink="">
      <xdr:nvSpPr>
        <xdr:cNvPr id="59" name="Obdĺžnik 58"/>
        <xdr:cNvSpPr/>
      </xdr:nvSpPr>
      <xdr:spPr>
        <a:xfrm>
          <a:off x="3806599" y="2247344"/>
          <a:ext cx="45719" cy="4571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447799</xdr:colOff>
      <xdr:row>18</xdr:row>
      <xdr:rowOff>39584</xdr:rowOff>
    </xdr:from>
    <xdr:to>
      <xdr:col>4</xdr:col>
      <xdr:colOff>493518</xdr:colOff>
      <xdr:row>18</xdr:row>
      <xdr:rowOff>85303</xdr:rowOff>
    </xdr:to>
    <xdr:sp macro="" textlink="">
      <xdr:nvSpPr>
        <xdr:cNvPr id="60" name="Obdĺžnik 59"/>
        <xdr:cNvSpPr/>
      </xdr:nvSpPr>
      <xdr:spPr>
        <a:xfrm>
          <a:off x="2273630" y="2451759"/>
          <a:ext cx="45719" cy="4571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</xdr:col>
      <xdr:colOff>408215</xdr:colOff>
      <xdr:row>24</xdr:row>
      <xdr:rowOff>123702</xdr:rowOff>
    </xdr:from>
    <xdr:to>
      <xdr:col>2</xdr:col>
      <xdr:colOff>477487</xdr:colOff>
      <xdr:row>25</xdr:row>
      <xdr:rowOff>19792</xdr:rowOff>
    </xdr:to>
    <xdr:sp macro="" textlink="">
      <xdr:nvSpPr>
        <xdr:cNvPr id="61" name="Obdĺžnik 60"/>
        <xdr:cNvSpPr/>
      </xdr:nvSpPr>
      <xdr:spPr>
        <a:xfrm>
          <a:off x="1016825" y="3500747"/>
          <a:ext cx="69272" cy="5690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132580</xdr:colOff>
      <xdr:row>24</xdr:row>
      <xdr:rowOff>129577</xdr:rowOff>
    </xdr:from>
    <xdr:to>
      <xdr:col>9</xdr:col>
      <xdr:colOff>201852</xdr:colOff>
      <xdr:row>25</xdr:row>
      <xdr:rowOff>25667</xdr:rowOff>
    </xdr:to>
    <xdr:sp macro="" textlink="">
      <xdr:nvSpPr>
        <xdr:cNvPr id="62" name="Obdĺžnik 61"/>
        <xdr:cNvSpPr/>
      </xdr:nvSpPr>
      <xdr:spPr>
        <a:xfrm>
          <a:off x="5031151" y="3313648"/>
          <a:ext cx="69272" cy="5937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4896</xdr:colOff>
      <xdr:row>27</xdr:row>
      <xdr:rowOff>23454</xdr:rowOff>
    </xdr:to>
    <xdr:cxnSp macro="">
      <xdr:nvCxnSpPr>
        <xdr:cNvPr id="63" name="Rovná spojnica 62"/>
        <xdr:cNvCxnSpPr/>
      </xdr:nvCxnSpPr>
      <xdr:spPr>
        <a:xfrm>
          <a:off x="5498224" y="3777155"/>
          <a:ext cx="4896" cy="187678"/>
        </a:xfrm>
        <a:prstGeom prst="line">
          <a:avLst/>
        </a:prstGeom>
        <a:ln w="12700">
          <a:solidFill>
            <a:schemeClr val="accent6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426821</xdr:colOff>
      <xdr:row>25</xdr:row>
      <xdr:rowOff>21207</xdr:rowOff>
    </xdr:from>
    <xdr:to>
      <xdr:col>10</xdr:col>
      <xdr:colOff>288576</xdr:colOff>
      <xdr:row>29</xdr:row>
      <xdr:rowOff>11991</xdr:rowOff>
    </xdr:to>
    <xdr:sp macro="" textlink="">
      <xdr:nvSpPr>
        <xdr:cNvPr id="64" name="Oblúk 63"/>
        <xdr:cNvSpPr/>
      </xdr:nvSpPr>
      <xdr:spPr>
        <a:xfrm rot="19945696">
          <a:off x="5303621" y="3583557"/>
          <a:ext cx="471355" cy="638484"/>
        </a:xfrm>
        <a:prstGeom prst="arc">
          <a:avLst/>
        </a:prstGeom>
        <a:ln w="12700">
          <a:prstDash val="dash"/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322932</xdr:colOff>
      <xdr:row>25</xdr:row>
      <xdr:rowOff>59900</xdr:rowOff>
    </xdr:from>
    <xdr:to>
      <xdr:col>10</xdr:col>
      <xdr:colOff>264825</xdr:colOff>
      <xdr:row>28</xdr:row>
      <xdr:rowOff>105820</xdr:rowOff>
    </xdr:to>
    <xdr:sp macro="" textlink="">
      <xdr:nvSpPr>
        <xdr:cNvPr id="65" name="Oblúk 64"/>
        <xdr:cNvSpPr/>
      </xdr:nvSpPr>
      <xdr:spPr>
        <a:xfrm rot="5037732">
          <a:off x="5209631" y="3612351"/>
          <a:ext cx="531695" cy="551493"/>
        </a:xfrm>
        <a:prstGeom prst="arc">
          <a:avLst/>
        </a:prstGeom>
        <a:ln w="12700">
          <a:prstDash val="dash"/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5</xdr:col>
      <xdr:colOff>126473</xdr:colOff>
      <xdr:row>10</xdr:row>
      <xdr:rowOff>61559</xdr:rowOff>
    </xdr:from>
    <xdr:to>
      <xdr:col>6</xdr:col>
      <xdr:colOff>331932</xdr:colOff>
      <xdr:row>16</xdr:row>
      <xdr:rowOff>96296</xdr:rowOff>
    </xdr:to>
    <xdr:sp macro="" textlink="">
      <xdr:nvSpPr>
        <xdr:cNvPr id="46" name="Oblúk 45"/>
        <xdr:cNvSpPr/>
      </xdr:nvSpPr>
      <xdr:spPr>
        <a:xfrm rot="2768848">
          <a:off x="3089745" y="1343715"/>
          <a:ext cx="1014452" cy="817781"/>
        </a:xfrm>
        <a:prstGeom prst="arc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7</xdr:col>
      <xdr:colOff>7635</xdr:colOff>
      <xdr:row>14</xdr:row>
      <xdr:rowOff>15240</xdr:rowOff>
    </xdr:from>
    <xdr:to>
      <xdr:col>7</xdr:col>
      <xdr:colOff>53354</xdr:colOff>
      <xdr:row>14</xdr:row>
      <xdr:rowOff>60959</xdr:rowOff>
    </xdr:to>
    <xdr:sp macro="" textlink="">
      <xdr:nvSpPr>
        <xdr:cNvPr id="47" name="Ovál 46"/>
        <xdr:cNvSpPr/>
      </xdr:nvSpPr>
      <xdr:spPr>
        <a:xfrm>
          <a:off x="4293885" y="1852204"/>
          <a:ext cx="45719" cy="45719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476110</xdr:colOff>
      <xdr:row>16</xdr:row>
      <xdr:rowOff>105414</xdr:rowOff>
    </xdr:from>
    <xdr:to>
      <xdr:col>4</xdr:col>
      <xdr:colOff>400187</xdr:colOff>
      <xdr:row>21</xdr:row>
      <xdr:rowOff>39366</xdr:rowOff>
    </xdr:to>
    <xdr:sp macro="" textlink="">
      <xdr:nvSpPr>
        <xdr:cNvPr id="48" name="Oblúk 47"/>
        <xdr:cNvSpPr/>
      </xdr:nvSpPr>
      <xdr:spPr>
        <a:xfrm rot="7212882">
          <a:off x="1595123" y="2285861"/>
          <a:ext cx="734052" cy="533677"/>
        </a:xfrm>
        <a:prstGeom prst="arc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426720</xdr:colOff>
      <xdr:row>21</xdr:row>
      <xdr:rowOff>7620</xdr:rowOff>
    </xdr:from>
    <xdr:to>
      <xdr:col>4</xdr:col>
      <xdr:colOff>472439</xdr:colOff>
      <xdr:row>21</xdr:row>
      <xdr:rowOff>53339</xdr:rowOff>
    </xdr:to>
    <xdr:sp macro="" textlink="">
      <xdr:nvSpPr>
        <xdr:cNvPr id="49" name="Ovál 48"/>
        <xdr:cNvSpPr/>
      </xdr:nvSpPr>
      <xdr:spPr>
        <a:xfrm>
          <a:off x="2255520" y="2887980"/>
          <a:ext cx="45719" cy="45719"/>
        </a:xfrm>
        <a:prstGeom prst="ellipse">
          <a:avLst/>
        </a:prstGeom>
        <a:noFill/>
        <a:ln w="1016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64698</xdr:colOff>
      <xdr:row>18</xdr:row>
      <xdr:rowOff>54427</xdr:rowOff>
    </xdr:from>
    <xdr:to>
      <xdr:col>7</xdr:col>
      <xdr:colOff>544286</xdr:colOff>
      <xdr:row>18</xdr:row>
      <xdr:rowOff>58634</xdr:rowOff>
    </xdr:to>
    <xdr:cxnSp macro="">
      <xdr:nvCxnSpPr>
        <xdr:cNvPr id="39" name="Rovná spojnica 38"/>
        <xdr:cNvCxnSpPr/>
      </xdr:nvCxnSpPr>
      <xdr:spPr>
        <a:xfrm flipV="1">
          <a:off x="2513984" y="2544534"/>
          <a:ext cx="2316552" cy="4207"/>
        </a:xfrm>
        <a:prstGeom prst="line">
          <a:avLst/>
        </a:prstGeom>
        <a:ln w="12700">
          <a:solidFill>
            <a:srgbClr val="7030A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99060</xdr:rowOff>
    </xdr:from>
    <xdr:to>
      <xdr:col>6</xdr:col>
      <xdr:colOff>15240</xdr:colOff>
      <xdr:row>27</xdr:row>
      <xdr:rowOff>20410</xdr:rowOff>
    </xdr:to>
    <xdr:cxnSp macro="">
      <xdr:nvCxnSpPr>
        <xdr:cNvPr id="43" name="Rovná spojnica 42"/>
        <xdr:cNvCxnSpPr/>
      </xdr:nvCxnSpPr>
      <xdr:spPr>
        <a:xfrm flipV="1">
          <a:off x="1136196" y="1772739"/>
          <a:ext cx="2552973" cy="2207350"/>
        </a:xfrm>
        <a:prstGeom prst="line">
          <a:avLst/>
        </a:prstGeom>
        <a:ln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13</xdr:row>
      <xdr:rowOff>114300</xdr:rowOff>
    </xdr:from>
    <xdr:to>
      <xdr:col>10</xdr:col>
      <xdr:colOff>83820</xdr:colOff>
      <xdr:row>27</xdr:row>
      <xdr:rowOff>7620</xdr:rowOff>
    </xdr:to>
    <xdr:cxnSp macro="">
      <xdr:nvCxnSpPr>
        <xdr:cNvPr id="57" name="Rovná spojnica 56"/>
        <xdr:cNvCxnSpPr/>
      </xdr:nvCxnSpPr>
      <xdr:spPr>
        <a:xfrm>
          <a:off x="3055620" y="1714500"/>
          <a:ext cx="2514600" cy="2133600"/>
        </a:xfrm>
        <a:prstGeom prst="line">
          <a:avLst/>
        </a:prstGeom>
        <a:ln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544286</xdr:colOff>
      <xdr:row>18</xdr:row>
      <xdr:rowOff>47625</xdr:rowOff>
    </xdr:from>
    <xdr:to>
      <xdr:col>7</xdr:col>
      <xdr:colOff>546344</xdr:colOff>
      <xdr:row>19</xdr:row>
      <xdr:rowOff>115026</xdr:rowOff>
    </xdr:to>
    <xdr:cxnSp macro="">
      <xdr:nvCxnSpPr>
        <xdr:cNvPr id="68" name="Rovná spojnica 67"/>
        <xdr:cNvCxnSpPr/>
      </xdr:nvCxnSpPr>
      <xdr:spPr>
        <a:xfrm flipH="1" flipV="1">
          <a:off x="4830536" y="2537732"/>
          <a:ext cx="2058" cy="230687"/>
        </a:xfrm>
        <a:prstGeom prst="line">
          <a:avLst/>
        </a:prstGeom>
        <a:ln w="12700">
          <a:solidFill>
            <a:srgbClr val="7030A0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</xdr:colOff>
      <xdr:row>18</xdr:row>
      <xdr:rowOff>61232</xdr:rowOff>
    </xdr:from>
    <xdr:to>
      <xdr:col>4</xdr:col>
      <xdr:colOff>64694</xdr:colOff>
      <xdr:row>19</xdr:row>
      <xdr:rowOff>107831</xdr:rowOff>
    </xdr:to>
    <xdr:cxnSp macro="">
      <xdr:nvCxnSpPr>
        <xdr:cNvPr id="74" name="Rovná spojnica 73"/>
        <xdr:cNvCxnSpPr/>
      </xdr:nvCxnSpPr>
      <xdr:spPr>
        <a:xfrm flipH="1" flipV="1">
          <a:off x="2510518" y="2551339"/>
          <a:ext cx="3462" cy="209885"/>
        </a:xfrm>
        <a:prstGeom prst="line">
          <a:avLst/>
        </a:prstGeom>
        <a:ln w="12700">
          <a:solidFill>
            <a:srgbClr val="7030A0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13</xdr:row>
      <xdr:rowOff>7327</xdr:rowOff>
    </xdr:from>
    <xdr:to>
      <xdr:col>6</xdr:col>
      <xdr:colOff>11243</xdr:colOff>
      <xdr:row>25</xdr:row>
      <xdr:rowOff>78827</xdr:rowOff>
    </xdr:to>
    <xdr:cxnSp macro="">
      <xdr:nvCxnSpPr>
        <xdr:cNvPr id="83" name="Rovná spojnica 82"/>
        <xdr:cNvCxnSpPr>
          <a:endCxn id="12" idx="0"/>
        </xdr:cNvCxnSpPr>
      </xdr:nvCxnSpPr>
      <xdr:spPr>
        <a:xfrm>
          <a:off x="3048000" y="1619250"/>
          <a:ext cx="3916" cy="2005808"/>
        </a:xfrm>
        <a:prstGeom prst="line">
          <a:avLst/>
        </a:prstGeom>
        <a:ln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21458</xdr:colOff>
      <xdr:row>25</xdr:row>
      <xdr:rowOff>12683</xdr:rowOff>
    </xdr:from>
    <xdr:to>
      <xdr:col>9</xdr:col>
      <xdr:colOff>231462</xdr:colOff>
      <xdr:row>25</xdr:row>
      <xdr:rowOff>21981</xdr:rowOff>
    </xdr:to>
    <xdr:cxnSp macro="">
      <xdr:nvCxnSpPr>
        <xdr:cNvPr id="86" name="Rovná spojnica 85"/>
        <xdr:cNvCxnSpPr/>
      </xdr:nvCxnSpPr>
      <xdr:spPr>
        <a:xfrm flipV="1">
          <a:off x="3695387" y="3645790"/>
          <a:ext cx="2046968" cy="9298"/>
        </a:xfrm>
        <a:prstGeom prst="line">
          <a:avLst/>
        </a:prstGeom>
        <a:ln w="9525"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190985</xdr:colOff>
      <xdr:row>11</xdr:row>
      <xdr:rowOff>24061</xdr:rowOff>
    </xdr:from>
    <xdr:to>
      <xdr:col>6</xdr:col>
      <xdr:colOff>468439</xdr:colOff>
      <xdr:row>16</xdr:row>
      <xdr:rowOff>41881</xdr:rowOff>
    </xdr:to>
    <xdr:sp macro="" textlink="">
      <xdr:nvSpPr>
        <xdr:cNvPr id="98" name="Oblúk 97"/>
        <xdr:cNvSpPr/>
      </xdr:nvSpPr>
      <xdr:spPr>
        <a:xfrm rot="18879895">
          <a:off x="2654427" y="1282695"/>
          <a:ext cx="823782" cy="885589"/>
        </a:xfrm>
        <a:prstGeom prst="arc">
          <a:avLst/>
        </a:prstGeom>
        <a:ln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47625</xdr:colOff>
      <xdr:row>16</xdr:row>
      <xdr:rowOff>47625</xdr:rowOff>
    </xdr:from>
    <xdr:to>
      <xdr:col>8</xdr:col>
      <xdr:colOff>51289</xdr:colOff>
      <xdr:row>19</xdr:row>
      <xdr:rowOff>124559</xdr:rowOff>
    </xdr:to>
    <xdr:cxnSp macro="">
      <xdr:nvCxnSpPr>
        <xdr:cNvPr id="58" name="Rovná spojnica 57"/>
        <xdr:cNvCxnSpPr/>
      </xdr:nvCxnSpPr>
      <xdr:spPr>
        <a:xfrm flipH="1" flipV="1">
          <a:off x="4946196" y="2211161"/>
          <a:ext cx="3664" cy="566791"/>
        </a:xfrm>
        <a:prstGeom prst="line">
          <a:avLst/>
        </a:prstGeom>
        <a:ln w="12700">
          <a:solidFill>
            <a:srgbClr val="7030A0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564697</xdr:colOff>
      <xdr:row>16</xdr:row>
      <xdr:rowOff>34018</xdr:rowOff>
    </xdr:from>
    <xdr:to>
      <xdr:col>3</xdr:col>
      <xdr:colOff>571500</xdr:colOff>
      <xdr:row>19</xdr:row>
      <xdr:rowOff>117232</xdr:rowOff>
    </xdr:to>
    <xdr:cxnSp macro="">
      <xdr:nvCxnSpPr>
        <xdr:cNvPr id="66" name="Rovná spojnica 65"/>
        <xdr:cNvCxnSpPr/>
      </xdr:nvCxnSpPr>
      <xdr:spPr>
        <a:xfrm flipH="1" flipV="1">
          <a:off x="2401661" y="2197554"/>
          <a:ext cx="6803" cy="573071"/>
        </a:xfrm>
        <a:prstGeom prst="line">
          <a:avLst/>
        </a:prstGeom>
        <a:ln w="12700">
          <a:solidFill>
            <a:srgbClr val="7030A0"/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578828</xdr:colOff>
      <xdr:row>16</xdr:row>
      <xdr:rowOff>43962</xdr:rowOff>
    </xdr:from>
    <xdr:to>
      <xdr:col>8</xdr:col>
      <xdr:colOff>51289</xdr:colOff>
      <xdr:row>16</xdr:row>
      <xdr:rowOff>51289</xdr:rowOff>
    </xdr:to>
    <xdr:cxnSp macro="">
      <xdr:nvCxnSpPr>
        <xdr:cNvPr id="67" name="Rovná spojnica 66"/>
        <xdr:cNvCxnSpPr/>
      </xdr:nvCxnSpPr>
      <xdr:spPr>
        <a:xfrm>
          <a:off x="1795097" y="2139462"/>
          <a:ext cx="2513134" cy="7327"/>
        </a:xfrm>
        <a:prstGeom prst="line">
          <a:avLst/>
        </a:prstGeom>
        <a:ln w="12700">
          <a:solidFill>
            <a:srgbClr val="7030A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13</xdr:row>
      <xdr:rowOff>108857</xdr:rowOff>
    </xdr:from>
    <xdr:to>
      <xdr:col>1</xdr:col>
      <xdr:colOff>20412</xdr:colOff>
      <xdr:row>18</xdr:row>
      <xdr:rowOff>9</xdr:rowOff>
    </xdr:to>
    <xdr:cxnSp macro="">
      <xdr:nvCxnSpPr>
        <xdr:cNvPr id="70" name="Rovná spojnica 69"/>
        <xdr:cNvCxnSpPr/>
      </xdr:nvCxnSpPr>
      <xdr:spPr>
        <a:xfrm flipH="1" flipV="1">
          <a:off x="625929" y="1782536"/>
          <a:ext cx="6804" cy="707580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6804</xdr:colOff>
      <xdr:row>26</xdr:row>
      <xdr:rowOff>95250</xdr:rowOff>
    </xdr:from>
    <xdr:to>
      <xdr:col>1</xdr:col>
      <xdr:colOff>605519</xdr:colOff>
      <xdr:row>26</xdr:row>
      <xdr:rowOff>95250</xdr:rowOff>
    </xdr:to>
    <xdr:cxnSp macro="">
      <xdr:nvCxnSpPr>
        <xdr:cNvPr id="72" name="Rovná spojnica 71"/>
        <xdr:cNvCxnSpPr/>
      </xdr:nvCxnSpPr>
      <xdr:spPr>
        <a:xfrm flipH="1">
          <a:off x="619125" y="3891643"/>
          <a:ext cx="598715" cy="0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24</xdr:row>
      <xdr:rowOff>88452</xdr:rowOff>
    </xdr:from>
    <xdr:to>
      <xdr:col>2</xdr:col>
      <xdr:colOff>387803</xdr:colOff>
      <xdr:row>24</xdr:row>
      <xdr:rowOff>95256</xdr:rowOff>
    </xdr:to>
    <xdr:cxnSp macro="">
      <xdr:nvCxnSpPr>
        <xdr:cNvPr id="73" name="Rovná spojnica 72"/>
        <xdr:cNvCxnSpPr/>
      </xdr:nvCxnSpPr>
      <xdr:spPr>
        <a:xfrm flipH="1" flipV="1">
          <a:off x="612322" y="3558273"/>
          <a:ext cx="1000124" cy="6804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17</xdr:row>
      <xdr:rowOff>156483</xdr:rowOff>
    </xdr:from>
    <xdr:to>
      <xdr:col>4</xdr:col>
      <xdr:colOff>435428</xdr:colOff>
      <xdr:row>18</xdr:row>
      <xdr:rowOff>6815</xdr:rowOff>
    </xdr:to>
    <xdr:cxnSp macro="">
      <xdr:nvCxnSpPr>
        <xdr:cNvPr id="75" name="Rovná spojnica 74"/>
        <xdr:cNvCxnSpPr/>
      </xdr:nvCxnSpPr>
      <xdr:spPr>
        <a:xfrm flipH="1" flipV="1">
          <a:off x="659946" y="2483304"/>
          <a:ext cx="2224768" cy="13618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6804</xdr:colOff>
      <xdr:row>13</xdr:row>
      <xdr:rowOff>95250</xdr:rowOff>
    </xdr:from>
    <xdr:to>
      <xdr:col>6</xdr:col>
      <xdr:colOff>13608</xdr:colOff>
      <xdr:row>13</xdr:row>
      <xdr:rowOff>102051</xdr:rowOff>
    </xdr:to>
    <xdr:cxnSp macro="">
      <xdr:nvCxnSpPr>
        <xdr:cNvPr id="76" name="Rovná spojnica 75"/>
        <xdr:cNvCxnSpPr/>
      </xdr:nvCxnSpPr>
      <xdr:spPr>
        <a:xfrm flipH="1" flipV="1">
          <a:off x="619125" y="1768929"/>
          <a:ext cx="3068412" cy="6801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20412</xdr:colOff>
      <xdr:row>18</xdr:row>
      <xdr:rowOff>6804</xdr:rowOff>
    </xdr:from>
    <xdr:to>
      <xdr:col>1</xdr:col>
      <xdr:colOff>27215</xdr:colOff>
      <xdr:row>24</xdr:row>
      <xdr:rowOff>95250</xdr:rowOff>
    </xdr:to>
    <xdr:cxnSp macro="">
      <xdr:nvCxnSpPr>
        <xdr:cNvPr id="81" name="Rovná spojnica 80"/>
        <xdr:cNvCxnSpPr/>
      </xdr:nvCxnSpPr>
      <xdr:spPr>
        <a:xfrm flipH="1" flipV="1">
          <a:off x="632733" y="2496911"/>
          <a:ext cx="6803" cy="1068160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27215</xdr:colOff>
      <xdr:row>24</xdr:row>
      <xdr:rowOff>88447</xdr:rowOff>
    </xdr:from>
    <xdr:to>
      <xdr:col>1</xdr:col>
      <xdr:colOff>34019</xdr:colOff>
      <xdr:row>26</xdr:row>
      <xdr:rowOff>102054</xdr:rowOff>
    </xdr:to>
    <xdr:cxnSp macro="">
      <xdr:nvCxnSpPr>
        <xdr:cNvPr id="82" name="Rovná spojnica 81"/>
        <xdr:cNvCxnSpPr/>
      </xdr:nvCxnSpPr>
      <xdr:spPr>
        <a:xfrm flipH="1" flipV="1">
          <a:off x="639536" y="3558268"/>
          <a:ext cx="6804" cy="340179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</xdr:colOff>
      <xdr:row>13</xdr:row>
      <xdr:rowOff>108868</xdr:rowOff>
    </xdr:from>
    <xdr:to>
      <xdr:col>11</xdr:col>
      <xdr:colOff>333375</xdr:colOff>
      <xdr:row>13</xdr:row>
      <xdr:rowOff>136071</xdr:rowOff>
    </xdr:to>
    <xdr:cxnSp macro="">
      <xdr:nvCxnSpPr>
        <xdr:cNvPr id="93" name="Rovná spojnica 92"/>
        <xdr:cNvCxnSpPr/>
      </xdr:nvCxnSpPr>
      <xdr:spPr>
        <a:xfrm flipH="1" flipV="1">
          <a:off x="3673933" y="1782547"/>
          <a:ext cx="3109228" cy="27203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333371</xdr:colOff>
      <xdr:row>13</xdr:row>
      <xdr:rowOff>129267</xdr:rowOff>
    </xdr:from>
    <xdr:to>
      <xdr:col>11</xdr:col>
      <xdr:colOff>353847</xdr:colOff>
      <xdr:row>26</xdr:row>
      <xdr:rowOff>122464</xdr:rowOff>
    </xdr:to>
    <xdr:cxnSp macro="">
      <xdr:nvCxnSpPr>
        <xdr:cNvPr id="97" name="Rovná spojnica 96"/>
        <xdr:cNvCxnSpPr/>
      </xdr:nvCxnSpPr>
      <xdr:spPr>
        <a:xfrm flipH="1" flipV="1">
          <a:off x="6783157" y="1802946"/>
          <a:ext cx="20476" cy="2115911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115669</xdr:colOff>
      <xdr:row>19</xdr:row>
      <xdr:rowOff>129268</xdr:rowOff>
    </xdr:from>
    <xdr:to>
      <xdr:col>7</xdr:col>
      <xdr:colOff>122474</xdr:colOff>
      <xdr:row>31</xdr:row>
      <xdr:rowOff>88447</xdr:rowOff>
    </xdr:to>
    <xdr:cxnSp macro="">
      <xdr:nvCxnSpPr>
        <xdr:cNvPr id="77" name="Rovná spojnica 76"/>
        <xdr:cNvCxnSpPr/>
      </xdr:nvCxnSpPr>
      <xdr:spPr>
        <a:xfrm flipH="1">
          <a:off x="4401919" y="2782661"/>
          <a:ext cx="6805" cy="1918607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</xdr:colOff>
      <xdr:row>25</xdr:row>
      <xdr:rowOff>74839</xdr:rowOff>
    </xdr:from>
    <xdr:to>
      <xdr:col>8</xdr:col>
      <xdr:colOff>20</xdr:colOff>
      <xdr:row>31</xdr:row>
      <xdr:rowOff>95250</xdr:rowOff>
    </xdr:to>
    <xdr:cxnSp macro="">
      <xdr:nvCxnSpPr>
        <xdr:cNvPr id="79" name="Rovná spojnica 78"/>
        <xdr:cNvCxnSpPr/>
      </xdr:nvCxnSpPr>
      <xdr:spPr>
        <a:xfrm flipH="1">
          <a:off x="4898589" y="3707946"/>
          <a:ext cx="2" cy="1000125"/>
        </a:xfrm>
        <a:prstGeom prst="line">
          <a:avLst/>
        </a:prstGeom>
        <a:ln>
          <a:solidFill>
            <a:srgbClr val="FF0000"/>
          </a:solidFill>
          <a:prstDash val="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585107</xdr:colOff>
      <xdr:row>13</xdr:row>
      <xdr:rowOff>102053</xdr:rowOff>
    </xdr:from>
    <xdr:to>
      <xdr:col>2</xdr:col>
      <xdr:colOff>585143</xdr:colOff>
      <xdr:row>24</xdr:row>
      <xdr:rowOff>102054</xdr:rowOff>
    </xdr:to>
    <xdr:cxnSp macro="">
      <xdr:nvCxnSpPr>
        <xdr:cNvPr id="78" name="Rovná spojnica 77"/>
        <xdr:cNvCxnSpPr/>
      </xdr:nvCxnSpPr>
      <xdr:spPr>
        <a:xfrm flipH="1" flipV="1">
          <a:off x="1809750" y="1775732"/>
          <a:ext cx="36" cy="1796143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415018</xdr:colOff>
      <xdr:row>16</xdr:row>
      <xdr:rowOff>0</xdr:rowOff>
    </xdr:from>
    <xdr:to>
      <xdr:col>2</xdr:col>
      <xdr:colOff>537484</xdr:colOff>
      <xdr:row>16</xdr:row>
      <xdr:rowOff>102053</xdr:rowOff>
    </xdr:to>
    <xdr:cxnSp macro="">
      <xdr:nvCxnSpPr>
        <xdr:cNvPr id="104" name="Rovná spojovacia šípka 103"/>
        <xdr:cNvCxnSpPr/>
      </xdr:nvCxnSpPr>
      <xdr:spPr>
        <a:xfrm flipH="1" flipV="1">
          <a:off x="1639661" y="2163536"/>
          <a:ext cx="122466" cy="102053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115661</xdr:colOff>
      <xdr:row>16</xdr:row>
      <xdr:rowOff>0</xdr:rowOff>
    </xdr:from>
    <xdr:to>
      <xdr:col>2</xdr:col>
      <xdr:colOff>401411</xdr:colOff>
      <xdr:row>16</xdr:row>
      <xdr:rowOff>1</xdr:rowOff>
    </xdr:to>
    <xdr:cxnSp macro="">
      <xdr:nvCxnSpPr>
        <xdr:cNvPr id="105" name="Rovná spojnica 104"/>
        <xdr:cNvCxnSpPr/>
      </xdr:nvCxnSpPr>
      <xdr:spPr>
        <a:xfrm>
          <a:off x="1340304" y="2163536"/>
          <a:ext cx="285750" cy="1"/>
        </a:xfrm>
        <a:prstGeom prst="line">
          <a:avLst/>
        </a:prstGeom>
        <a:ln w="9525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415018</xdr:colOff>
      <xdr:row>15</xdr:row>
      <xdr:rowOff>0</xdr:rowOff>
    </xdr:from>
    <xdr:to>
      <xdr:col>4</xdr:col>
      <xdr:colOff>537484</xdr:colOff>
      <xdr:row>15</xdr:row>
      <xdr:rowOff>102053</xdr:rowOff>
    </xdr:to>
    <xdr:cxnSp macro="">
      <xdr:nvCxnSpPr>
        <xdr:cNvPr id="112" name="Rovná spojovacia šípka 111"/>
        <xdr:cNvCxnSpPr/>
      </xdr:nvCxnSpPr>
      <xdr:spPr>
        <a:xfrm flipH="1" flipV="1">
          <a:off x="2864304" y="2000250"/>
          <a:ext cx="122466" cy="102053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102053</xdr:colOff>
      <xdr:row>15</xdr:row>
      <xdr:rowOff>0</xdr:rowOff>
    </xdr:from>
    <xdr:to>
      <xdr:col>4</xdr:col>
      <xdr:colOff>401411</xdr:colOff>
      <xdr:row>15</xdr:row>
      <xdr:rowOff>0</xdr:rowOff>
    </xdr:to>
    <xdr:cxnSp macro="">
      <xdr:nvCxnSpPr>
        <xdr:cNvPr id="113" name="Rovná spojnica 112"/>
        <xdr:cNvCxnSpPr/>
      </xdr:nvCxnSpPr>
      <xdr:spPr>
        <a:xfrm>
          <a:off x="2551339" y="2000250"/>
          <a:ext cx="299358" cy="0"/>
        </a:xfrm>
        <a:prstGeom prst="line">
          <a:avLst/>
        </a:prstGeom>
        <a:ln w="9525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435431</xdr:colOff>
      <xdr:row>23</xdr:row>
      <xdr:rowOff>156482</xdr:rowOff>
    </xdr:from>
    <xdr:to>
      <xdr:col>1</xdr:col>
      <xdr:colOff>557897</xdr:colOff>
      <xdr:row>24</xdr:row>
      <xdr:rowOff>95249</xdr:rowOff>
    </xdr:to>
    <xdr:cxnSp macro="">
      <xdr:nvCxnSpPr>
        <xdr:cNvPr id="116" name="Rovná spojovacia šípka 115"/>
        <xdr:cNvCxnSpPr/>
      </xdr:nvCxnSpPr>
      <xdr:spPr>
        <a:xfrm flipH="1" flipV="1">
          <a:off x="1047752" y="3463018"/>
          <a:ext cx="122466" cy="102052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88447</xdr:colOff>
      <xdr:row>23</xdr:row>
      <xdr:rowOff>156481</xdr:rowOff>
    </xdr:from>
    <xdr:to>
      <xdr:col>1</xdr:col>
      <xdr:colOff>421824</xdr:colOff>
      <xdr:row>24</xdr:row>
      <xdr:rowOff>1</xdr:rowOff>
    </xdr:to>
    <xdr:cxnSp macro="">
      <xdr:nvCxnSpPr>
        <xdr:cNvPr id="117" name="Rovná spojnica 116"/>
        <xdr:cNvCxnSpPr/>
      </xdr:nvCxnSpPr>
      <xdr:spPr>
        <a:xfrm flipV="1">
          <a:off x="700768" y="3463017"/>
          <a:ext cx="333377" cy="6805"/>
        </a:xfrm>
        <a:prstGeom prst="line">
          <a:avLst/>
        </a:prstGeom>
        <a:ln w="9525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367397</xdr:colOff>
      <xdr:row>19</xdr:row>
      <xdr:rowOff>1</xdr:rowOff>
    </xdr:from>
    <xdr:to>
      <xdr:col>3</xdr:col>
      <xdr:colOff>476250</xdr:colOff>
      <xdr:row>19</xdr:row>
      <xdr:rowOff>40821</xdr:rowOff>
    </xdr:to>
    <xdr:cxnSp macro="">
      <xdr:nvCxnSpPr>
        <xdr:cNvPr id="128" name="Rovná spojovacia šípka 127"/>
        <xdr:cNvCxnSpPr/>
      </xdr:nvCxnSpPr>
      <xdr:spPr>
        <a:xfrm flipH="1" flipV="1">
          <a:off x="2204361" y="2653394"/>
          <a:ext cx="108853" cy="40820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68040</xdr:colOff>
      <xdr:row>19</xdr:row>
      <xdr:rowOff>0</xdr:rowOff>
    </xdr:from>
    <xdr:to>
      <xdr:col>3</xdr:col>
      <xdr:colOff>353790</xdr:colOff>
      <xdr:row>19</xdr:row>
      <xdr:rowOff>1</xdr:rowOff>
    </xdr:to>
    <xdr:cxnSp macro="">
      <xdr:nvCxnSpPr>
        <xdr:cNvPr id="129" name="Rovná spojnica 128"/>
        <xdr:cNvCxnSpPr/>
      </xdr:nvCxnSpPr>
      <xdr:spPr>
        <a:xfrm>
          <a:off x="1905004" y="2653393"/>
          <a:ext cx="285750" cy="1"/>
        </a:xfrm>
        <a:prstGeom prst="line">
          <a:avLst/>
        </a:prstGeom>
        <a:ln w="9525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353782</xdr:colOff>
      <xdr:row>17</xdr:row>
      <xdr:rowOff>2</xdr:rowOff>
    </xdr:from>
    <xdr:to>
      <xdr:col>8</xdr:col>
      <xdr:colOff>489854</xdr:colOff>
      <xdr:row>17</xdr:row>
      <xdr:rowOff>81643</xdr:rowOff>
    </xdr:to>
    <xdr:cxnSp macro="">
      <xdr:nvCxnSpPr>
        <xdr:cNvPr id="142" name="Rovná spojovacia šípka 141"/>
        <xdr:cNvCxnSpPr/>
      </xdr:nvCxnSpPr>
      <xdr:spPr>
        <a:xfrm flipV="1">
          <a:off x="5252353" y="2326823"/>
          <a:ext cx="136072" cy="81641"/>
        </a:xfrm>
        <a:prstGeom prst="straightConnector1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136073</xdr:colOff>
      <xdr:row>16</xdr:row>
      <xdr:rowOff>163285</xdr:rowOff>
    </xdr:from>
    <xdr:to>
      <xdr:col>8</xdr:col>
      <xdr:colOff>503466</xdr:colOff>
      <xdr:row>17</xdr:row>
      <xdr:rowOff>2</xdr:rowOff>
    </xdr:to>
    <xdr:cxnSp macro="">
      <xdr:nvCxnSpPr>
        <xdr:cNvPr id="143" name="Rovná spojnica 142"/>
        <xdr:cNvCxnSpPr/>
      </xdr:nvCxnSpPr>
      <xdr:spPr>
        <a:xfrm flipV="1">
          <a:off x="5034644" y="2326821"/>
          <a:ext cx="367393" cy="2"/>
        </a:xfrm>
        <a:prstGeom prst="line">
          <a:avLst/>
        </a:prstGeom>
        <a:ln w="9525"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34018</xdr:colOff>
      <xdr:row>18</xdr:row>
      <xdr:rowOff>0</xdr:rowOff>
    </xdr:from>
    <xdr:to>
      <xdr:col>11</xdr:col>
      <xdr:colOff>340203</xdr:colOff>
      <xdr:row>18</xdr:row>
      <xdr:rowOff>0</xdr:rowOff>
    </xdr:to>
    <xdr:cxnSp macro="">
      <xdr:nvCxnSpPr>
        <xdr:cNvPr id="152" name="Rovná spojnica 151"/>
        <xdr:cNvCxnSpPr/>
      </xdr:nvCxnSpPr>
      <xdr:spPr>
        <a:xfrm>
          <a:off x="6157232" y="2490107"/>
          <a:ext cx="632757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47628</xdr:colOff>
      <xdr:row>21</xdr:row>
      <xdr:rowOff>0</xdr:rowOff>
    </xdr:from>
    <xdr:to>
      <xdr:col>2</xdr:col>
      <xdr:colOff>585088</xdr:colOff>
      <xdr:row>21</xdr:row>
      <xdr:rowOff>0</xdr:rowOff>
    </xdr:to>
    <xdr:cxnSp macro="">
      <xdr:nvCxnSpPr>
        <xdr:cNvPr id="154" name="Rovná spojnica 153"/>
        <xdr:cNvCxnSpPr/>
      </xdr:nvCxnSpPr>
      <xdr:spPr>
        <a:xfrm>
          <a:off x="1272271" y="2979964"/>
          <a:ext cx="53746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88452</xdr:colOff>
      <xdr:row>16</xdr:row>
      <xdr:rowOff>0</xdr:rowOff>
    </xdr:from>
    <xdr:to>
      <xdr:col>1</xdr:col>
      <xdr:colOff>13591</xdr:colOff>
      <xdr:row>16</xdr:row>
      <xdr:rowOff>0</xdr:rowOff>
    </xdr:to>
    <xdr:cxnSp macro="">
      <xdr:nvCxnSpPr>
        <xdr:cNvPr id="155" name="Rovná spojnica 154"/>
        <xdr:cNvCxnSpPr/>
      </xdr:nvCxnSpPr>
      <xdr:spPr>
        <a:xfrm>
          <a:off x="88452" y="2163536"/>
          <a:ext cx="53746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81648</xdr:colOff>
      <xdr:row>22</xdr:row>
      <xdr:rowOff>0</xdr:rowOff>
    </xdr:from>
    <xdr:to>
      <xdr:col>1</xdr:col>
      <xdr:colOff>6787</xdr:colOff>
      <xdr:row>22</xdr:row>
      <xdr:rowOff>0</xdr:rowOff>
    </xdr:to>
    <xdr:cxnSp macro="">
      <xdr:nvCxnSpPr>
        <xdr:cNvPr id="156" name="Rovná spojnica 155"/>
        <xdr:cNvCxnSpPr/>
      </xdr:nvCxnSpPr>
      <xdr:spPr>
        <a:xfrm>
          <a:off x="81648" y="3143250"/>
          <a:ext cx="53746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95256</xdr:colOff>
      <xdr:row>26</xdr:row>
      <xdr:rowOff>0</xdr:rowOff>
    </xdr:from>
    <xdr:to>
      <xdr:col>1</xdr:col>
      <xdr:colOff>20395</xdr:colOff>
      <xdr:row>26</xdr:row>
      <xdr:rowOff>0</xdr:rowOff>
    </xdr:to>
    <xdr:cxnSp macro="">
      <xdr:nvCxnSpPr>
        <xdr:cNvPr id="157" name="Rovná spojnica 156"/>
        <xdr:cNvCxnSpPr/>
      </xdr:nvCxnSpPr>
      <xdr:spPr>
        <a:xfrm>
          <a:off x="95256" y="3796393"/>
          <a:ext cx="53746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40824</xdr:colOff>
      <xdr:row>23</xdr:row>
      <xdr:rowOff>0</xdr:rowOff>
    </xdr:from>
    <xdr:to>
      <xdr:col>5</xdr:col>
      <xdr:colOff>476250</xdr:colOff>
      <xdr:row>23</xdr:row>
      <xdr:rowOff>0</xdr:rowOff>
    </xdr:to>
    <xdr:cxnSp macro="">
      <xdr:nvCxnSpPr>
        <xdr:cNvPr id="158" name="Rovná spojnica 157"/>
        <xdr:cNvCxnSpPr/>
      </xdr:nvCxnSpPr>
      <xdr:spPr>
        <a:xfrm>
          <a:off x="3102431" y="3306536"/>
          <a:ext cx="435426" cy="0"/>
        </a:xfrm>
        <a:prstGeom prst="line">
          <a:avLst/>
        </a:prstGeom>
        <a:ln w="9525">
          <a:headEnd type="triangl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20431</xdr:colOff>
      <xdr:row>26</xdr:row>
      <xdr:rowOff>108857</xdr:rowOff>
    </xdr:from>
    <xdr:to>
      <xdr:col>11</xdr:col>
      <xdr:colOff>353785</xdr:colOff>
      <xdr:row>26</xdr:row>
      <xdr:rowOff>115661</xdr:rowOff>
    </xdr:to>
    <xdr:cxnSp macro="">
      <xdr:nvCxnSpPr>
        <xdr:cNvPr id="91" name="Rovná spojnica 90"/>
        <xdr:cNvCxnSpPr/>
      </xdr:nvCxnSpPr>
      <xdr:spPr>
        <a:xfrm flipH="1">
          <a:off x="6143645" y="3905250"/>
          <a:ext cx="659926" cy="6804"/>
        </a:xfrm>
        <a:prstGeom prst="line">
          <a:avLst/>
        </a:prstGeom>
        <a:ln w="12700">
          <a:solidFill>
            <a:schemeClr val="tx2">
              <a:lumMod val="40000"/>
              <a:lumOff val="60000"/>
            </a:schemeClr>
          </a:solidFill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381000</xdr:colOff>
      <xdr:row>11</xdr:row>
      <xdr:rowOff>36634</xdr:rowOff>
    </xdr:from>
    <xdr:to>
      <xdr:col>18</xdr:col>
      <xdr:colOff>498231</xdr:colOff>
      <xdr:row>11</xdr:row>
      <xdr:rowOff>139211</xdr:rowOff>
    </xdr:to>
    <xdr:sp macro="" textlink="">
      <xdr:nvSpPr>
        <xdr:cNvPr id="13" name="Obdĺžnik 12"/>
        <xdr:cNvSpPr/>
      </xdr:nvSpPr>
      <xdr:spPr>
        <a:xfrm>
          <a:off x="13305692" y="1516672"/>
          <a:ext cx="117231" cy="102577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439615</xdr:colOff>
      <xdr:row>11</xdr:row>
      <xdr:rowOff>36635</xdr:rowOff>
    </xdr:from>
    <xdr:to>
      <xdr:col>19</xdr:col>
      <xdr:colOff>556846</xdr:colOff>
      <xdr:row>11</xdr:row>
      <xdr:rowOff>139212</xdr:rowOff>
    </xdr:to>
    <xdr:sp macro="" textlink="">
      <xdr:nvSpPr>
        <xdr:cNvPr id="90" name="Obdĺžnik 89"/>
        <xdr:cNvSpPr/>
      </xdr:nvSpPr>
      <xdr:spPr>
        <a:xfrm>
          <a:off x="14514634" y="1516673"/>
          <a:ext cx="117231" cy="102577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322384</xdr:colOff>
      <xdr:row>10</xdr:row>
      <xdr:rowOff>122800</xdr:rowOff>
    </xdr:from>
    <xdr:to>
      <xdr:col>19</xdr:col>
      <xdr:colOff>615462</xdr:colOff>
      <xdr:row>11</xdr:row>
      <xdr:rowOff>7327</xdr:rowOff>
    </xdr:to>
    <xdr:sp macro="" textlink="">
      <xdr:nvSpPr>
        <xdr:cNvPr id="92" name="Obdĺžnik 91"/>
        <xdr:cNvSpPr/>
      </xdr:nvSpPr>
      <xdr:spPr>
        <a:xfrm>
          <a:off x="13247076" y="1441646"/>
          <a:ext cx="1443405" cy="45719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276666</xdr:colOff>
      <xdr:row>10</xdr:row>
      <xdr:rowOff>121330</xdr:rowOff>
    </xdr:from>
    <xdr:to>
      <xdr:col>18</xdr:col>
      <xdr:colOff>322385</xdr:colOff>
      <xdr:row>12</xdr:row>
      <xdr:rowOff>4098</xdr:rowOff>
    </xdr:to>
    <xdr:sp macro="" textlink="">
      <xdr:nvSpPr>
        <xdr:cNvPr id="94" name="Obdĺžnik 93"/>
        <xdr:cNvSpPr/>
      </xdr:nvSpPr>
      <xdr:spPr>
        <a:xfrm>
          <a:off x="13217751" y="1425771"/>
          <a:ext cx="45719" cy="205649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622795</xdr:colOff>
      <xdr:row>10</xdr:row>
      <xdr:rowOff>121328</xdr:rowOff>
    </xdr:from>
    <xdr:to>
      <xdr:col>19</xdr:col>
      <xdr:colOff>668514</xdr:colOff>
      <xdr:row>12</xdr:row>
      <xdr:rowOff>4096</xdr:rowOff>
    </xdr:to>
    <xdr:sp macro="" textlink="">
      <xdr:nvSpPr>
        <xdr:cNvPr id="95" name="Obdĺžnik 94"/>
        <xdr:cNvSpPr/>
      </xdr:nvSpPr>
      <xdr:spPr>
        <a:xfrm>
          <a:off x="14716566" y="1425769"/>
          <a:ext cx="45719" cy="205649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262032</xdr:colOff>
      <xdr:row>10</xdr:row>
      <xdr:rowOff>16144</xdr:rowOff>
    </xdr:from>
    <xdr:to>
      <xdr:col>19</xdr:col>
      <xdr:colOff>678051</xdr:colOff>
      <xdr:row>10</xdr:row>
      <xdr:rowOff>18752</xdr:rowOff>
    </xdr:to>
    <xdr:cxnSp macro="">
      <xdr:nvCxnSpPr>
        <xdr:cNvPr id="41" name="Rovná spojovacia šípka 40"/>
        <xdr:cNvCxnSpPr/>
      </xdr:nvCxnSpPr>
      <xdr:spPr>
        <a:xfrm flipV="1">
          <a:off x="13203117" y="1320585"/>
          <a:ext cx="1568705" cy="260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267238</xdr:colOff>
      <xdr:row>10</xdr:row>
      <xdr:rowOff>16144</xdr:rowOff>
    </xdr:from>
    <xdr:to>
      <xdr:col>18</xdr:col>
      <xdr:colOff>267991</xdr:colOff>
      <xdr:row>10</xdr:row>
      <xdr:rowOff>108415</xdr:rowOff>
    </xdr:to>
    <xdr:cxnSp macro="">
      <xdr:nvCxnSpPr>
        <xdr:cNvPr id="44" name="Rovná spojnica 43"/>
        <xdr:cNvCxnSpPr/>
      </xdr:nvCxnSpPr>
      <xdr:spPr>
        <a:xfrm flipV="1">
          <a:off x="13208323" y="1320585"/>
          <a:ext cx="753" cy="922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674822</xdr:colOff>
      <xdr:row>10</xdr:row>
      <xdr:rowOff>12915</xdr:rowOff>
    </xdr:from>
    <xdr:to>
      <xdr:col>19</xdr:col>
      <xdr:colOff>674822</xdr:colOff>
      <xdr:row>10</xdr:row>
      <xdr:rowOff>111644</xdr:rowOff>
    </xdr:to>
    <xdr:cxnSp macro="">
      <xdr:nvCxnSpPr>
        <xdr:cNvPr id="100" name="Rovná spojnica 99"/>
        <xdr:cNvCxnSpPr/>
      </xdr:nvCxnSpPr>
      <xdr:spPr>
        <a:xfrm flipV="1">
          <a:off x="14768593" y="1317356"/>
          <a:ext cx="0" cy="987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219560</xdr:colOff>
      <xdr:row>19</xdr:row>
      <xdr:rowOff>64576</xdr:rowOff>
    </xdr:from>
    <xdr:to>
      <xdr:col>19</xdr:col>
      <xdr:colOff>1046136</xdr:colOff>
      <xdr:row>19</xdr:row>
      <xdr:rowOff>158211</xdr:rowOff>
    </xdr:to>
    <xdr:sp macro="" textlink="">
      <xdr:nvSpPr>
        <xdr:cNvPr id="107" name="Obdĺžnik 106"/>
        <xdr:cNvSpPr/>
      </xdr:nvSpPr>
      <xdr:spPr>
        <a:xfrm>
          <a:off x="13160645" y="2821983"/>
          <a:ext cx="1979262" cy="936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284135</xdr:colOff>
      <xdr:row>18</xdr:row>
      <xdr:rowOff>103323</xdr:rowOff>
    </xdr:from>
    <xdr:to>
      <xdr:col>18</xdr:col>
      <xdr:colOff>401366</xdr:colOff>
      <xdr:row>19</xdr:row>
      <xdr:rowOff>44459</xdr:rowOff>
    </xdr:to>
    <xdr:sp macro="" textlink="">
      <xdr:nvSpPr>
        <xdr:cNvPr id="108" name="Obdĺžnik 107"/>
        <xdr:cNvSpPr/>
      </xdr:nvSpPr>
      <xdr:spPr>
        <a:xfrm>
          <a:off x="13225220" y="2699289"/>
          <a:ext cx="117231" cy="102577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18</xdr:col>
      <xdr:colOff>1171575</xdr:colOff>
      <xdr:row>18</xdr:row>
      <xdr:rowOff>100739</xdr:rowOff>
    </xdr:from>
    <xdr:to>
      <xdr:col>19</xdr:col>
      <xdr:colOff>56530</xdr:colOff>
      <xdr:row>19</xdr:row>
      <xdr:rowOff>57150</xdr:rowOff>
    </xdr:to>
    <xdr:sp macro="" textlink="">
      <xdr:nvSpPr>
        <xdr:cNvPr id="109" name="Obdĺžnik 108"/>
        <xdr:cNvSpPr/>
      </xdr:nvSpPr>
      <xdr:spPr>
        <a:xfrm>
          <a:off x="14106525" y="2710589"/>
          <a:ext cx="113680" cy="118336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866614</xdr:colOff>
      <xdr:row>18</xdr:row>
      <xdr:rowOff>101385</xdr:rowOff>
    </xdr:from>
    <xdr:to>
      <xdr:col>19</xdr:col>
      <xdr:colOff>983845</xdr:colOff>
      <xdr:row>19</xdr:row>
      <xdr:rowOff>42521</xdr:rowOff>
    </xdr:to>
    <xdr:sp macro="" textlink="">
      <xdr:nvSpPr>
        <xdr:cNvPr id="110" name="Obdĺžnik 109"/>
        <xdr:cNvSpPr/>
      </xdr:nvSpPr>
      <xdr:spPr>
        <a:xfrm>
          <a:off x="14960385" y="2697351"/>
          <a:ext cx="117231" cy="102577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1042601</xdr:colOff>
      <xdr:row>17</xdr:row>
      <xdr:rowOff>123566</xdr:rowOff>
    </xdr:from>
    <xdr:to>
      <xdr:col>19</xdr:col>
      <xdr:colOff>1045175</xdr:colOff>
      <xdr:row>19</xdr:row>
      <xdr:rowOff>48910</xdr:rowOff>
    </xdr:to>
    <xdr:cxnSp macro="">
      <xdr:nvCxnSpPr>
        <xdr:cNvPr id="119" name="Rovná spojnica 118"/>
        <xdr:cNvCxnSpPr/>
      </xdr:nvCxnSpPr>
      <xdr:spPr>
        <a:xfrm flipH="1" flipV="1">
          <a:off x="15137027" y="2571748"/>
          <a:ext cx="2574" cy="2497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2574</xdr:colOff>
      <xdr:row>18</xdr:row>
      <xdr:rowOff>66932</xdr:rowOff>
    </xdr:from>
    <xdr:to>
      <xdr:col>19</xdr:col>
      <xdr:colOff>2574</xdr:colOff>
      <xdr:row>19</xdr:row>
      <xdr:rowOff>54062</xdr:rowOff>
    </xdr:to>
    <xdr:cxnSp macro="">
      <xdr:nvCxnSpPr>
        <xdr:cNvPr id="127" name="Rovná spojnica 126"/>
        <xdr:cNvCxnSpPr/>
      </xdr:nvCxnSpPr>
      <xdr:spPr>
        <a:xfrm flipV="1">
          <a:off x="14097000" y="2677297"/>
          <a:ext cx="0" cy="14931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991629</xdr:colOff>
      <xdr:row>17</xdr:row>
      <xdr:rowOff>129232</xdr:rowOff>
    </xdr:from>
    <xdr:to>
      <xdr:col>19</xdr:col>
      <xdr:colOff>994203</xdr:colOff>
      <xdr:row>19</xdr:row>
      <xdr:rowOff>54576</xdr:rowOff>
    </xdr:to>
    <xdr:cxnSp macro="">
      <xdr:nvCxnSpPr>
        <xdr:cNvPr id="130" name="Rovná spojnica 129"/>
        <xdr:cNvCxnSpPr/>
      </xdr:nvCxnSpPr>
      <xdr:spPr>
        <a:xfrm flipH="1" flipV="1">
          <a:off x="15086055" y="2577414"/>
          <a:ext cx="2574" cy="2497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342386</xdr:colOff>
      <xdr:row>18</xdr:row>
      <xdr:rowOff>66932</xdr:rowOff>
    </xdr:from>
    <xdr:to>
      <xdr:col>18</xdr:col>
      <xdr:colOff>345475</xdr:colOff>
      <xdr:row>19</xdr:row>
      <xdr:rowOff>46854</xdr:rowOff>
    </xdr:to>
    <xdr:cxnSp macro="">
      <xdr:nvCxnSpPr>
        <xdr:cNvPr id="133" name="Rovná spojnica 132"/>
        <xdr:cNvCxnSpPr/>
      </xdr:nvCxnSpPr>
      <xdr:spPr>
        <a:xfrm flipH="1" flipV="1">
          <a:off x="13283514" y="2677297"/>
          <a:ext cx="3089" cy="14210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926757</xdr:colOff>
      <xdr:row>18</xdr:row>
      <xdr:rowOff>74652</xdr:rowOff>
    </xdr:from>
    <xdr:to>
      <xdr:col>19</xdr:col>
      <xdr:colOff>926759</xdr:colOff>
      <xdr:row>19</xdr:row>
      <xdr:rowOff>46334</xdr:rowOff>
    </xdr:to>
    <xdr:cxnSp macro="">
      <xdr:nvCxnSpPr>
        <xdr:cNvPr id="134" name="Rovná spojnica 133"/>
        <xdr:cNvCxnSpPr/>
      </xdr:nvCxnSpPr>
      <xdr:spPr>
        <a:xfrm flipV="1">
          <a:off x="15021183" y="2685017"/>
          <a:ext cx="2" cy="13386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339811</xdr:colOff>
      <xdr:row>18</xdr:row>
      <xdr:rowOff>72076</xdr:rowOff>
    </xdr:from>
    <xdr:to>
      <xdr:col>19</xdr:col>
      <xdr:colOff>931905</xdr:colOff>
      <xdr:row>18</xdr:row>
      <xdr:rowOff>72077</xdr:rowOff>
    </xdr:to>
    <xdr:cxnSp macro="">
      <xdr:nvCxnSpPr>
        <xdr:cNvPr id="136" name="Rovná spojnica 135"/>
        <xdr:cNvCxnSpPr/>
      </xdr:nvCxnSpPr>
      <xdr:spPr>
        <a:xfrm>
          <a:off x="13280939" y="2682441"/>
          <a:ext cx="1745392" cy="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805763</xdr:colOff>
      <xdr:row>18</xdr:row>
      <xdr:rowOff>2569</xdr:rowOff>
    </xdr:from>
    <xdr:to>
      <xdr:col>19</xdr:col>
      <xdr:colOff>991115</xdr:colOff>
      <xdr:row>18</xdr:row>
      <xdr:rowOff>5144</xdr:rowOff>
    </xdr:to>
    <xdr:cxnSp macro="">
      <xdr:nvCxnSpPr>
        <xdr:cNvPr id="139" name="Rovná spojnica 138"/>
        <xdr:cNvCxnSpPr/>
      </xdr:nvCxnSpPr>
      <xdr:spPr>
        <a:xfrm flipV="1">
          <a:off x="14900189" y="2612934"/>
          <a:ext cx="185352" cy="2575"/>
        </a:xfrm>
        <a:prstGeom prst="line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1040027</xdr:colOff>
      <xdr:row>17</xdr:row>
      <xdr:rowOff>162178</xdr:rowOff>
    </xdr:from>
    <xdr:to>
      <xdr:col>20</xdr:col>
      <xdr:colOff>339811</xdr:colOff>
      <xdr:row>17</xdr:row>
      <xdr:rowOff>162178</xdr:rowOff>
    </xdr:to>
    <xdr:cxnSp macro="">
      <xdr:nvCxnSpPr>
        <xdr:cNvPr id="148" name="Rovná spojnica 147"/>
        <xdr:cNvCxnSpPr/>
      </xdr:nvCxnSpPr>
      <xdr:spPr>
        <a:xfrm>
          <a:off x="15134453" y="2610360"/>
          <a:ext cx="365554" cy="0"/>
        </a:xfrm>
        <a:prstGeom prst="line">
          <a:avLst/>
        </a:prstGeom>
        <a:ln>
          <a:head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643976</xdr:colOff>
      <xdr:row>0</xdr:row>
      <xdr:rowOff>20541</xdr:rowOff>
    </xdr:from>
    <xdr:to>
      <xdr:col>19</xdr:col>
      <xdr:colOff>689695</xdr:colOff>
      <xdr:row>10</xdr:row>
      <xdr:rowOff>36532</xdr:rowOff>
    </xdr:to>
    <xdr:sp macro="" textlink="">
      <xdr:nvSpPr>
        <xdr:cNvPr id="111" name="Obdĺžnik 110"/>
        <xdr:cNvSpPr/>
      </xdr:nvSpPr>
      <xdr:spPr>
        <a:xfrm rot="3113513">
          <a:off x="14184340" y="661221"/>
          <a:ext cx="1327079" cy="45719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1058451</xdr:colOff>
      <xdr:row>8</xdr:row>
      <xdr:rowOff>106961</xdr:rowOff>
    </xdr:from>
    <xdr:to>
      <xdr:col>20</xdr:col>
      <xdr:colOff>111510</xdr:colOff>
      <xdr:row>9</xdr:row>
      <xdr:rowOff>16150</xdr:rowOff>
    </xdr:to>
    <xdr:sp macro="" textlink="">
      <xdr:nvSpPr>
        <xdr:cNvPr id="120" name="Obdĺžnik 119"/>
        <xdr:cNvSpPr/>
      </xdr:nvSpPr>
      <xdr:spPr>
        <a:xfrm rot="19467332">
          <a:off x="15222859" y="1091699"/>
          <a:ext cx="119859" cy="70382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923185</xdr:colOff>
      <xdr:row>7</xdr:row>
      <xdr:rowOff>34506</xdr:rowOff>
    </xdr:from>
    <xdr:to>
      <xdr:col>19</xdr:col>
      <xdr:colOff>992567</xdr:colOff>
      <xdr:row>8</xdr:row>
      <xdr:rowOff>27076</xdr:rowOff>
    </xdr:to>
    <xdr:sp macro="" textlink="">
      <xdr:nvSpPr>
        <xdr:cNvPr id="124" name="Obdĺžnik 123"/>
        <xdr:cNvSpPr/>
      </xdr:nvSpPr>
      <xdr:spPr>
        <a:xfrm rot="3094627">
          <a:off x="15064453" y="919292"/>
          <a:ext cx="115662" cy="69382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409435</xdr:colOff>
      <xdr:row>1</xdr:row>
      <xdr:rowOff>112999</xdr:rowOff>
    </xdr:from>
    <xdr:to>
      <xdr:col>19</xdr:col>
      <xdr:colOff>478817</xdr:colOff>
      <xdr:row>2</xdr:row>
      <xdr:rowOff>108032</xdr:rowOff>
    </xdr:to>
    <xdr:sp macro="" textlink="">
      <xdr:nvSpPr>
        <xdr:cNvPr id="125" name="Obdĺžnik 124"/>
        <xdr:cNvSpPr/>
      </xdr:nvSpPr>
      <xdr:spPr>
        <a:xfrm rot="3078535">
          <a:off x="14548372" y="261562"/>
          <a:ext cx="118858" cy="69382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598860</xdr:colOff>
      <xdr:row>3</xdr:row>
      <xdr:rowOff>112430</xdr:rowOff>
    </xdr:from>
    <xdr:to>
      <xdr:col>19</xdr:col>
      <xdr:colOff>668242</xdr:colOff>
      <xdr:row>4</xdr:row>
      <xdr:rowOff>105001</xdr:rowOff>
    </xdr:to>
    <xdr:sp macro="" textlink="">
      <xdr:nvSpPr>
        <xdr:cNvPr id="126" name="Obdĺžnik 125"/>
        <xdr:cNvSpPr/>
      </xdr:nvSpPr>
      <xdr:spPr>
        <a:xfrm rot="3078535">
          <a:off x="14756677" y="505451"/>
          <a:ext cx="115836" cy="69382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764412</xdr:colOff>
      <xdr:row>5</xdr:row>
      <xdr:rowOff>79674</xdr:rowOff>
    </xdr:from>
    <xdr:to>
      <xdr:col>19</xdr:col>
      <xdr:colOff>833794</xdr:colOff>
      <xdr:row>6</xdr:row>
      <xdr:rowOff>72244</xdr:rowOff>
    </xdr:to>
    <xdr:sp macro="" textlink="">
      <xdr:nvSpPr>
        <xdr:cNvPr id="131" name="Obdĺžnik 130"/>
        <xdr:cNvSpPr/>
      </xdr:nvSpPr>
      <xdr:spPr>
        <a:xfrm rot="3078535">
          <a:off x="14922230" y="719224"/>
          <a:ext cx="115834" cy="69382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19</xdr:col>
      <xdr:colOff>313765</xdr:colOff>
      <xdr:row>0</xdr:row>
      <xdr:rowOff>81243</xdr:rowOff>
    </xdr:from>
    <xdr:to>
      <xdr:col>19</xdr:col>
      <xdr:colOff>420221</xdr:colOff>
      <xdr:row>1</xdr:row>
      <xdr:rowOff>98051</xdr:rowOff>
    </xdr:to>
    <xdr:cxnSp macro="">
      <xdr:nvCxnSpPr>
        <xdr:cNvPr id="132" name="Rovná spojovacia šípka 131"/>
        <xdr:cNvCxnSpPr/>
      </xdr:nvCxnSpPr>
      <xdr:spPr>
        <a:xfrm>
          <a:off x="14477440" y="81243"/>
          <a:ext cx="106456" cy="1406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997321</xdr:colOff>
      <xdr:row>6</xdr:row>
      <xdr:rowOff>103653</xdr:rowOff>
    </xdr:from>
    <xdr:to>
      <xdr:col>20</xdr:col>
      <xdr:colOff>70034</xdr:colOff>
      <xdr:row>8</xdr:row>
      <xdr:rowOff>67233</xdr:rowOff>
    </xdr:to>
    <xdr:cxnSp macro="">
      <xdr:nvCxnSpPr>
        <xdr:cNvPr id="135" name="Rovná spojovacia šípka 134"/>
        <xdr:cNvCxnSpPr/>
      </xdr:nvCxnSpPr>
      <xdr:spPr>
        <a:xfrm>
          <a:off x="15178365" y="843241"/>
          <a:ext cx="140073" cy="21011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396689</xdr:colOff>
      <xdr:row>0</xdr:row>
      <xdr:rowOff>47625</xdr:rowOff>
    </xdr:from>
    <xdr:ext cx="131668" cy="142398"/>
    <xdr:sp macro="" textlink="">
      <xdr:nvSpPr>
        <xdr:cNvPr id="55" name="BlokTextu 54"/>
        <xdr:cNvSpPr txBox="1"/>
      </xdr:nvSpPr>
      <xdr:spPr>
        <a:xfrm>
          <a:off x="14560364" y="47625"/>
          <a:ext cx="131668" cy="14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sk-SK" sz="800">
              <a:solidFill>
                <a:srgbClr val="FF0000"/>
              </a:solidFill>
            </a:rPr>
            <a:t>A</a:t>
          </a:r>
        </a:p>
      </xdr:txBody>
    </xdr:sp>
    <xdr:clientData/>
  </xdr:oneCellAnchor>
  <xdr:oneCellAnchor>
    <xdr:from>
      <xdr:col>20</xdr:col>
      <xdr:colOff>25214</xdr:colOff>
      <xdr:row>6</xdr:row>
      <xdr:rowOff>109258</xdr:rowOff>
    </xdr:from>
    <xdr:ext cx="131668" cy="142398"/>
    <xdr:sp macro="" textlink="">
      <xdr:nvSpPr>
        <xdr:cNvPr id="137" name="BlokTextu 136"/>
        <xdr:cNvSpPr txBox="1"/>
      </xdr:nvSpPr>
      <xdr:spPr>
        <a:xfrm>
          <a:off x="15255689" y="852208"/>
          <a:ext cx="131668" cy="14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sk-SK" sz="800">
              <a:solidFill>
                <a:srgbClr val="FF0000"/>
              </a:solidFill>
            </a:rPr>
            <a:t>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30" zoomScaleNormal="130" workbookViewId="0">
      <selection activeCell="J8" sqref="J8"/>
    </sheetView>
  </sheetViews>
  <sheetFormatPr defaultColWidth="9.140625" defaultRowHeight="12.75" x14ac:dyDescent="0.2"/>
  <cols>
    <col min="1" max="1" width="16.5703125" customWidth="1"/>
    <col min="2" max="2" width="11.140625" customWidth="1"/>
    <col min="3" max="4" width="5.7109375" customWidth="1"/>
    <col min="5" max="5" width="6.28515625" customWidth="1"/>
    <col min="6" max="6" width="6.7109375" customWidth="1"/>
    <col min="7" max="11" width="13.7109375" customWidth="1"/>
  </cols>
  <sheetData>
    <row r="1" spans="1:11" ht="38.25" customHeight="1" thickBot="1" x14ac:dyDescent="0.25">
      <c r="A1" s="40" t="s">
        <v>12</v>
      </c>
      <c r="B1" s="41" t="s">
        <v>47</v>
      </c>
      <c r="C1" s="42" t="s">
        <v>13</v>
      </c>
      <c r="D1" s="42" t="s">
        <v>14</v>
      </c>
      <c r="E1" s="42" t="s">
        <v>15</v>
      </c>
      <c r="F1" s="42" t="s">
        <v>16</v>
      </c>
      <c r="G1" s="42" t="s">
        <v>20</v>
      </c>
      <c r="H1" s="43" t="s">
        <v>21</v>
      </c>
      <c r="I1" s="35"/>
      <c r="J1" s="35"/>
      <c r="K1" s="35"/>
    </row>
    <row r="2" spans="1:11" ht="12.75" customHeight="1" x14ac:dyDescent="0.2">
      <c r="A2" s="102" t="s">
        <v>48</v>
      </c>
      <c r="B2" s="44"/>
      <c r="C2" s="44">
        <v>150</v>
      </c>
      <c r="D2" s="44">
        <v>150</v>
      </c>
      <c r="E2" s="44">
        <v>4200</v>
      </c>
      <c r="F2" s="44">
        <v>3</v>
      </c>
      <c r="G2" s="100">
        <f t="shared" ref="G2:G10" si="0">(C2*D2*E2)/1000000000</f>
        <v>9.4500000000000001E-2</v>
      </c>
      <c r="H2" s="104">
        <f>F2*G2</f>
        <v>0.28349999999999997</v>
      </c>
      <c r="I2" s="35"/>
      <c r="J2" s="35"/>
      <c r="K2" s="35"/>
    </row>
    <row r="3" spans="1:11" ht="12.75" customHeight="1" x14ac:dyDescent="0.2">
      <c r="A3" s="103" t="s">
        <v>49</v>
      </c>
      <c r="B3" s="99"/>
      <c r="C3" s="99">
        <v>150</v>
      </c>
      <c r="D3" s="99">
        <v>150</v>
      </c>
      <c r="E3" s="99">
        <v>6000</v>
      </c>
      <c r="F3" s="99">
        <v>1</v>
      </c>
      <c r="G3" s="101">
        <f t="shared" si="0"/>
        <v>0.13500000000000001</v>
      </c>
      <c r="H3" s="105">
        <f t="shared" ref="H3:H4" si="1">F3*G3</f>
        <v>0.13500000000000001</v>
      </c>
      <c r="I3" s="35"/>
      <c r="J3" s="35"/>
      <c r="K3" s="35"/>
    </row>
    <row r="4" spans="1:11" ht="12.75" customHeight="1" x14ac:dyDescent="0.2">
      <c r="A4" s="98" t="s">
        <v>50</v>
      </c>
      <c r="B4" s="99"/>
      <c r="C4" s="99">
        <v>150</v>
      </c>
      <c r="D4" s="99">
        <v>150</v>
      </c>
      <c r="E4" s="99">
        <v>7100</v>
      </c>
      <c r="F4" s="99">
        <v>1</v>
      </c>
      <c r="G4" s="99">
        <f t="shared" si="0"/>
        <v>0.15975</v>
      </c>
      <c r="H4" s="106">
        <f t="shared" si="1"/>
        <v>0.15975</v>
      </c>
      <c r="I4" s="35"/>
      <c r="J4" s="35"/>
      <c r="K4" s="35"/>
    </row>
    <row r="5" spans="1:11" ht="12.75" customHeight="1" x14ac:dyDescent="0.2">
      <c r="A5" s="107" t="s">
        <v>51</v>
      </c>
      <c r="B5" s="101"/>
      <c r="C5" s="101">
        <v>150</v>
      </c>
      <c r="D5" s="101">
        <v>150</v>
      </c>
      <c r="E5" s="101">
        <v>2400</v>
      </c>
      <c r="F5" s="101">
        <v>4</v>
      </c>
      <c r="G5" s="101">
        <f t="shared" si="0"/>
        <v>5.3999999999999999E-2</v>
      </c>
      <c r="H5" s="106">
        <f t="shared" ref="H5:H10" si="2">F5*G5</f>
        <v>0.216</v>
      </c>
      <c r="I5" s="35"/>
      <c r="J5" s="35"/>
      <c r="K5" s="35"/>
    </row>
    <row r="6" spans="1:11" ht="12.75" customHeight="1" x14ac:dyDescent="0.2">
      <c r="A6" s="107" t="s">
        <v>52</v>
      </c>
      <c r="B6" s="101"/>
      <c r="C6" s="101">
        <v>150</v>
      </c>
      <c r="D6" s="101">
        <v>150</v>
      </c>
      <c r="E6" s="101">
        <v>3000</v>
      </c>
      <c r="F6" s="101">
        <v>4</v>
      </c>
      <c r="G6" s="101">
        <f t="shared" si="0"/>
        <v>6.7500000000000004E-2</v>
      </c>
      <c r="H6" s="106">
        <f t="shared" si="2"/>
        <v>0.27</v>
      </c>
      <c r="I6" s="35"/>
      <c r="J6" s="35"/>
      <c r="K6" s="35"/>
    </row>
    <row r="7" spans="1:11" ht="12.75" customHeight="1" x14ac:dyDescent="0.2">
      <c r="A7" s="45" t="s">
        <v>17</v>
      </c>
      <c r="B7" s="37"/>
      <c r="C7" s="37">
        <v>150</v>
      </c>
      <c r="D7" s="37">
        <v>100</v>
      </c>
      <c r="E7" s="37">
        <v>5000</v>
      </c>
      <c r="F7" s="37">
        <v>12</v>
      </c>
      <c r="G7" s="37">
        <f t="shared" si="0"/>
        <v>7.4999999999999997E-2</v>
      </c>
      <c r="H7" s="46">
        <f t="shared" si="2"/>
        <v>0.89999999999999991</v>
      </c>
      <c r="I7" s="35"/>
      <c r="J7" s="35"/>
      <c r="K7" s="35"/>
    </row>
    <row r="8" spans="1:11" ht="12.75" customHeight="1" x14ac:dyDescent="0.2">
      <c r="A8" s="45" t="s">
        <v>53</v>
      </c>
      <c r="B8" s="37"/>
      <c r="C8" s="37">
        <v>150</v>
      </c>
      <c r="D8" s="37">
        <v>100</v>
      </c>
      <c r="E8" s="37">
        <v>4000</v>
      </c>
      <c r="F8" s="37">
        <v>2</v>
      </c>
      <c r="G8" s="37">
        <f t="shared" si="0"/>
        <v>0.06</v>
      </c>
      <c r="H8" s="46">
        <f t="shared" si="2"/>
        <v>0.12</v>
      </c>
      <c r="I8" s="35"/>
      <c r="J8" s="35"/>
      <c r="K8" s="35"/>
    </row>
    <row r="9" spans="1:11" ht="12.75" customHeight="1" x14ac:dyDescent="0.2">
      <c r="A9" s="47" t="s">
        <v>18</v>
      </c>
      <c r="B9" s="38"/>
      <c r="C9" s="38">
        <v>150</v>
      </c>
      <c r="D9" s="38">
        <v>50</v>
      </c>
      <c r="E9" s="38">
        <v>6100</v>
      </c>
      <c r="F9" s="38">
        <v>10</v>
      </c>
      <c r="G9" s="38">
        <f t="shared" si="0"/>
        <v>4.5749999999999999E-2</v>
      </c>
      <c r="H9" s="48">
        <f t="shared" si="2"/>
        <v>0.45750000000000002</v>
      </c>
      <c r="I9" s="35"/>
      <c r="J9" s="35"/>
      <c r="K9" s="35"/>
    </row>
    <row r="10" spans="1:11" ht="12.75" customHeight="1" x14ac:dyDescent="0.2">
      <c r="A10" s="108" t="s">
        <v>54</v>
      </c>
      <c r="B10" s="109"/>
      <c r="C10" s="110">
        <v>150</v>
      </c>
      <c r="D10" s="110">
        <v>100</v>
      </c>
      <c r="E10" s="110">
        <v>1400</v>
      </c>
      <c r="F10" s="110">
        <v>11</v>
      </c>
      <c r="G10" s="109">
        <f t="shared" si="0"/>
        <v>2.1000000000000001E-2</v>
      </c>
      <c r="H10" s="111">
        <f t="shared" si="2"/>
        <v>0.23100000000000001</v>
      </c>
      <c r="I10" s="35"/>
      <c r="J10" s="35"/>
      <c r="K10" s="35"/>
    </row>
    <row r="11" spans="1:11" ht="12.75" customHeight="1" thickBot="1" x14ac:dyDescent="0.25">
      <c r="A11" s="78" t="s">
        <v>19</v>
      </c>
      <c r="B11" s="79"/>
      <c r="C11" s="49"/>
      <c r="D11" s="49"/>
      <c r="E11" s="49"/>
      <c r="F11" s="49"/>
      <c r="G11" s="49"/>
      <c r="H11" s="50">
        <f>SUM(H2:H10)</f>
        <v>2.7727499999999998</v>
      </c>
      <c r="I11" s="35"/>
      <c r="J11" s="35"/>
      <c r="K11" s="35"/>
    </row>
    <row r="12" spans="1:11" ht="12.75" customHeight="1" x14ac:dyDescent="0.2">
      <c r="A12" s="36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ht="12.75" customHeight="1" x14ac:dyDescent="0.2">
      <c r="A13" s="112" t="s">
        <v>55</v>
      </c>
      <c r="B13" s="112"/>
      <c r="C13" s="113" t="s">
        <v>56</v>
      </c>
      <c r="D13" s="114"/>
      <c r="I13" s="35"/>
      <c r="J13" s="35"/>
      <c r="K13" s="35"/>
    </row>
    <row r="14" spans="1:11" ht="14.25" x14ac:dyDescent="0.2">
      <c r="A14" s="112" t="s">
        <v>57</v>
      </c>
      <c r="B14" s="115" t="s">
        <v>59</v>
      </c>
      <c r="C14" s="113" t="s">
        <v>58</v>
      </c>
      <c r="D14" s="114"/>
      <c r="I14" s="35"/>
      <c r="J14" s="35"/>
      <c r="K14" s="35"/>
    </row>
    <row r="16" spans="1:11" ht="18.75" customHeight="1" x14ac:dyDescent="0.2"/>
    <row r="18" ht="25.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</sheetData>
  <mergeCells count="3">
    <mergeCell ref="C14:D14"/>
    <mergeCell ref="C13:D13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C33" sqref="C33"/>
    </sheetView>
  </sheetViews>
  <sheetFormatPr defaultColWidth="9.140625" defaultRowHeight="12.75" x14ac:dyDescent="0.2"/>
  <cols>
    <col min="1" max="3" width="40.7109375" customWidth="1"/>
    <col min="4" max="4" width="31.7109375" customWidth="1"/>
    <col min="5" max="5" width="14.85546875" customWidth="1"/>
  </cols>
  <sheetData>
    <row r="1" spans="1:5" ht="30" customHeight="1" x14ac:dyDescent="0.35">
      <c r="A1" s="51" t="s">
        <v>23</v>
      </c>
      <c r="B1" s="52" t="s">
        <v>24</v>
      </c>
      <c r="C1" s="53" t="s">
        <v>25</v>
      </c>
      <c r="D1" s="54"/>
    </row>
    <row r="2" spans="1:5" ht="30" customHeight="1" thickBot="1" x14ac:dyDescent="0.4">
      <c r="A2" s="77" t="s">
        <v>46</v>
      </c>
      <c r="B2" s="55">
        <f>TAN(E4)*1500</f>
        <v>705.84642181837717</v>
      </c>
      <c r="C2" s="56">
        <f>DEGREES(E6)</f>
        <v>18.404470474179412</v>
      </c>
      <c r="D2" s="57"/>
    </row>
    <row r="3" spans="1:5" ht="12" customHeight="1" x14ac:dyDescent="0.2">
      <c r="E3" s="58" t="s">
        <v>26</v>
      </c>
    </row>
    <row r="4" spans="1:5" ht="12" customHeight="1" x14ac:dyDescent="0.2">
      <c r="E4" s="58">
        <f>RADIANS(A2)</f>
        <v>0.43982297150257105</v>
      </c>
    </row>
    <row r="5" spans="1:5" ht="12" customHeight="1" x14ac:dyDescent="0.2">
      <c r="E5" s="58">
        <f>B2/2121.3</f>
        <v>0.33274238524413197</v>
      </c>
    </row>
    <row r="6" spans="1:5" ht="12" customHeight="1" x14ac:dyDescent="0.2">
      <c r="E6" s="58">
        <f>ATAN(E5)</f>
        <v>0.32121860686051279</v>
      </c>
    </row>
    <row r="7" spans="1:5" ht="12" customHeight="1" x14ac:dyDescent="0.2"/>
    <row r="19" spans="3:4" ht="21" customHeight="1" x14ac:dyDescent="0.35">
      <c r="C19" s="60">
        <f>ROUND(C2,2)</f>
        <v>18.399999999999999</v>
      </c>
    </row>
    <row r="20" spans="3:4" ht="18.75" customHeight="1" x14ac:dyDescent="0.2">
      <c r="C20" s="80" t="str">
        <f>A2</f>
        <v>25,2</v>
      </c>
      <c r="D20" s="59"/>
    </row>
    <row r="21" spans="3:4" hidden="1" x14ac:dyDescent="0.2">
      <c r="C21" s="80"/>
    </row>
    <row r="22" spans="3:4" ht="6.75" customHeight="1" x14ac:dyDescent="0.2">
      <c r="C22" s="80"/>
    </row>
  </sheetData>
  <mergeCells count="1">
    <mergeCell ref="C20:C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C1" zoomScale="140" zoomScaleNormal="140" workbookViewId="0">
      <selection activeCell="J11" sqref="J11"/>
    </sheetView>
  </sheetViews>
  <sheetFormatPr defaultColWidth="9.140625" defaultRowHeight="12.75" x14ac:dyDescent="0.2"/>
  <cols>
    <col min="9" max="9" width="9.140625" customWidth="1"/>
    <col min="11" max="11" width="4.85546875" customWidth="1"/>
    <col min="12" max="12" width="5.5703125" customWidth="1"/>
    <col min="13" max="13" width="36" customWidth="1"/>
    <col min="15" max="15" width="12.42578125" bestFit="1" customWidth="1"/>
    <col min="17" max="17" width="13.28515625" customWidth="1"/>
    <col min="18" max="18" width="12.140625" customWidth="1"/>
    <col min="19" max="19" width="18.42578125" customWidth="1"/>
    <col min="20" max="20" width="16" customWidth="1"/>
  </cols>
  <sheetData>
    <row r="1" spans="1:20" ht="9.9499999999999993" customHeight="1" thickBot="1" x14ac:dyDescent="0.25">
      <c r="I1" s="16" t="s">
        <v>7</v>
      </c>
      <c r="J1" s="12">
        <v>150</v>
      </c>
      <c r="M1" s="13"/>
      <c r="N1" s="13"/>
      <c r="O1" s="13" t="s">
        <v>43</v>
      </c>
      <c r="P1" s="64"/>
      <c r="Q1" s="66" t="s">
        <v>22</v>
      </c>
      <c r="R1" s="39" t="s">
        <v>44</v>
      </c>
    </row>
    <row r="2" spans="1:20" ht="9.9499999999999993" customHeight="1" x14ac:dyDescent="0.2">
      <c r="C2" s="83" t="s">
        <v>10</v>
      </c>
      <c r="D2" s="84"/>
      <c r="E2" s="85"/>
      <c r="I2" s="16" t="s">
        <v>6</v>
      </c>
      <c r="J2" s="12">
        <v>180</v>
      </c>
      <c r="M2" s="13" t="s">
        <v>1</v>
      </c>
      <c r="N2" s="13">
        <f>COS(O2)</f>
        <v>0.90630778703664994</v>
      </c>
      <c r="O2" s="13">
        <f>RADIANS(I25)</f>
        <v>0.43633231299858238</v>
      </c>
      <c r="P2" s="65"/>
      <c r="Q2" s="66">
        <f>S8</f>
        <v>293.68421052631578</v>
      </c>
      <c r="R2" s="39">
        <f>ROUND(Q2,1)</f>
        <v>293.7</v>
      </c>
    </row>
    <row r="3" spans="1:20" ht="9.9499999999999993" customHeight="1" thickBot="1" x14ac:dyDescent="0.25">
      <c r="C3" s="86"/>
      <c r="D3" s="87"/>
      <c r="E3" s="88"/>
      <c r="I3" s="16" t="s">
        <v>4</v>
      </c>
      <c r="J3" s="12">
        <v>180</v>
      </c>
      <c r="M3" s="13" t="s">
        <v>45</v>
      </c>
      <c r="N3" s="13">
        <f>COS(O3)</f>
        <v>0.42261826174069944</v>
      </c>
      <c r="O3" s="13">
        <f>RADIANS(J24)</f>
        <v>1.1344640137963142</v>
      </c>
      <c r="P3" s="64"/>
    </row>
    <row r="4" spans="1:20" ht="9.9499999999999993" customHeight="1" x14ac:dyDescent="0.2">
      <c r="I4" s="16" t="s">
        <v>5</v>
      </c>
      <c r="J4" s="12">
        <v>40</v>
      </c>
      <c r="M4" s="14"/>
      <c r="N4" s="15" t="s">
        <v>2</v>
      </c>
      <c r="O4" s="13" t="s">
        <v>0</v>
      </c>
      <c r="P4" s="65"/>
      <c r="Q4" s="1"/>
    </row>
    <row r="5" spans="1:20" ht="9.9499999999999993" customHeight="1" x14ac:dyDescent="0.2">
      <c r="I5" s="16" t="s">
        <v>11</v>
      </c>
      <c r="J5" s="12">
        <v>200</v>
      </c>
      <c r="M5" s="13" t="s">
        <v>3</v>
      </c>
      <c r="N5" s="14">
        <f>TAN(O5)</f>
        <v>0.46630765815499858</v>
      </c>
      <c r="O5" s="15">
        <f>RADIANS(I25)</f>
        <v>0.43633231299858238</v>
      </c>
      <c r="P5" s="1"/>
      <c r="Q5" s="61" t="s">
        <v>40</v>
      </c>
      <c r="R5" s="61" t="s">
        <v>41</v>
      </c>
      <c r="S5" s="61" t="s">
        <v>27</v>
      </c>
    </row>
    <row r="6" spans="1:20" ht="9.9499999999999993" customHeight="1" x14ac:dyDescent="0.2">
      <c r="M6" s="17"/>
      <c r="N6" s="18"/>
      <c r="O6" s="18"/>
      <c r="P6" s="6"/>
      <c r="Q6" s="67">
        <v>40</v>
      </c>
      <c r="R6" s="67">
        <v>280</v>
      </c>
      <c r="S6" s="63">
        <v>5900</v>
      </c>
    </row>
    <row r="7" spans="1:20" ht="9.9499999999999993" customHeight="1" x14ac:dyDescent="0.2">
      <c r="M7" s="17"/>
      <c r="N7" s="18"/>
      <c r="O7" s="18"/>
      <c r="P7" s="30"/>
      <c r="Q7" s="81" t="s">
        <v>28</v>
      </c>
      <c r="R7" s="82"/>
      <c r="S7" s="63">
        <v>19</v>
      </c>
    </row>
    <row r="8" spans="1:20" ht="9.9499999999999993" customHeight="1" x14ac:dyDescent="0.2">
      <c r="F8" s="30"/>
      <c r="M8" s="17"/>
      <c r="N8" s="18"/>
      <c r="O8" s="91"/>
      <c r="P8" s="91"/>
      <c r="Q8" s="81" t="s">
        <v>8</v>
      </c>
      <c r="R8" s="82"/>
      <c r="S8" s="66">
        <f>(S6-R6-Q6)/S7</f>
        <v>293.68421052631578</v>
      </c>
    </row>
    <row r="9" spans="1:20" ht="12.75" customHeight="1" x14ac:dyDescent="0.2">
      <c r="O9" s="19" t="s">
        <v>9</v>
      </c>
      <c r="P9" s="20" t="s">
        <v>8</v>
      </c>
      <c r="Q9" s="20"/>
      <c r="R9" s="68"/>
      <c r="S9" s="68"/>
    </row>
    <row r="10" spans="1:20" x14ac:dyDescent="0.2">
      <c r="M10" s="1"/>
      <c r="N10" s="1"/>
      <c r="O10" s="11">
        <v>1</v>
      </c>
      <c r="P10" s="21">
        <f>Q2</f>
        <v>293.68421052631578</v>
      </c>
      <c r="Q10" s="61" t="s">
        <v>31</v>
      </c>
      <c r="R10" s="71">
        <v>200</v>
      </c>
      <c r="S10" s="94" t="s">
        <v>37</v>
      </c>
      <c r="T10" s="95"/>
    </row>
    <row r="11" spans="1:20" x14ac:dyDescent="0.2">
      <c r="F11" s="89">
        <f>2*(90-I25)</f>
        <v>130</v>
      </c>
      <c r="G11" s="89"/>
      <c r="M11" s="1"/>
      <c r="N11" s="1"/>
      <c r="O11" s="11">
        <v>2</v>
      </c>
      <c r="P11" s="1">
        <f>Q2*O11</f>
        <v>587.36842105263156</v>
      </c>
      <c r="Q11" s="61" t="s">
        <v>29</v>
      </c>
      <c r="R11" s="71">
        <v>110</v>
      </c>
      <c r="S11" s="69"/>
    </row>
    <row r="12" spans="1:20" x14ac:dyDescent="0.2">
      <c r="B12" s="1"/>
      <c r="C12" s="1"/>
      <c r="D12" s="1"/>
      <c r="E12" s="1"/>
      <c r="F12" s="1"/>
      <c r="G12" s="1"/>
      <c r="H12" s="1"/>
      <c r="I12" s="4"/>
      <c r="K12" s="1"/>
      <c r="M12" s="1"/>
      <c r="N12" s="1"/>
      <c r="O12" s="11">
        <v>3</v>
      </c>
      <c r="P12" s="6">
        <f>Q2*O12</f>
        <v>881.05263157894728</v>
      </c>
      <c r="Q12" s="62" t="s">
        <v>30</v>
      </c>
      <c r="R12" s="71">
        <v>135</v>
      </c>
      <c r="S12" s="69"/>
    </row>
    <row r="13" spans="1:20" x14ac:dyDescent="0.2">
      <c r="B13" s="1"/>
      <c r="C13" s="1"/>
      <c r="D13" s="1"/>
      <c r="E13" s="1"/>
      <c r="H13" s="1"/>
      <c r="K13" s="1"/>
      <c r="M13" s="1"/>
      <c r="N13" s="1"/>
      <c r="O13" s="11">
        <v>4</v>
      </c>
      <c r="P13" s="6">
        <f>Q2*O13</f>
        <v>1174.7368421052631</v>
      </c>
      <c r="Q13" s="62" t="s">
        <v>33</v>
      </c>
      <c r="R13" s="71">
        <v>63</v>
      </c>
      <c r="S13" s="54"/>
    </row>
    <row r="14" spans="1:20" x14ac:dyDescent="0.2">
      <c r="B14" s="1"/>
      <c r="C14" s="1"/>
      <c r="D14" s="1"/>
      <c r="E14" s="1"/>
      <c r="F14" s="1"/>
      <c r="G14" s="1"/>
      <c r="H14" s="1"/>
      <c r="M14" s="1"/>
      <c r="N14" s="1"/>
      <c r="O14" s="11">
        <v>5</v>
      </c>
      <c r="P14" s="6">
        <f>Q2*O14</f>
        <v>1468.421052631579</v>
      </c>
      <c r="Q14" s="72" t="s">
        <v>32</v>
      </c>
      <c r="R14" s="73">
        <f>R10*R13+R11+R12</f>
        <v>12845</v>
      </c>
      <c r="S14" s="54"/>
    </row>
    <row r="15" spans="1:20" x14ac:dyDescent="0.2">
      <c r="A15" s="25"/>
      <c r="B15" s="1"/>
      <c r="D15" s="1"/>
      <c r="E15" s="1">
        <f>C16-D19</f>
        <v>1896.6011725891362</v>
      </c>
      <c r="F15" s="1"/>
      <c r="G15" s="33">
        <f>I25*2</f>
        <v>50</v>
      </c>
      <c r="H15" s="1"/>
      <c r="K15" s="92"/>
      <c r="L15" s="92"/>
      <c r="M15" s="1"/>
      <c r="N15" s="1"/>
      <c r="O15" s="11">
        <v>6</v>
      </c>
      <c r="P15" s="6">
        <f>Q2*O15</f>
        <v>1762.1052631578946</v>
      </c>
      <c r="Q15" s="35"/>
      <c r="R15" s="70"/>
      <c r="S15" s="54"/>
    </row>
    <row r="16" spans="1:20" x14ac:dyDescent="0.2">
      <c r="A16" s="27">
        <f>E15*N3</f>
        <v>801.53829077499302</v>
      </c>
      <c r="B16" s="1"/>
      <c r="C16" s="3">
        <f>F27/2/(N2)</f>
        <v>5516.8895948124591</v>
      </c>
      <c r="E16" s="1"/>
      <c r="F16" s="1"/>
      <c r="G16" s="1"/>
      <c r="H16" s="10">
        <f>(2*(J3-J4)/N3)+F18</f>
        <v>5515.7198340597588</v>
      </c>
      <c r="I16" s="1"/>
      <c r="M16" s="26"/>
      <c r="N16" s="1"/>
      <c r="O16" s="11">
        <v>7</v>
      </c>
      <c r="P16" s="6">
        <f>Q2*O16</f>
        <v>2055.7894736842104</v>
      </c>
      <c r="Q16" s="74"/>
    </row>
    <row r="17" spans="1:21" x14ac:dyDescent="0.2">
      <c r="A17" s="24"/>
      <c r="B17" s="1"/>
      <c r="C17" s="1"/>
      <c r="D17" s="1"/>
      <c r="E17" s="1"/>
      <c r="F17" s="7"/>
      <c r="G17" s="1"/>
      <c r="H17" s="1"/>
      <c r="I17" s="1">
        <f>C16+B24</f>
        <v>5792.7340745530819</v>
      </c>
      <c r="J17" s="1"/>
      <c r="O17" s="11">
        <v>8</v>
      </c>
      <c r="P17" s="6">
        <f>Q2*O17</f>
        <v>2349.4736842105262</v>
      </c>
      <c r="Q17" s="61" t="s">
        <v>34</v>
      </c>
      <c r="R17" s="75">
        <v>12800</v>
      </c>
      <c r="S17" s="54"/>
    </row>
    <row r="18" spans="1:21" x14ac:dyDescent="0.2">
      <c r="A18" s="24"/>
      <c r="B18" s="1"/>
      <c r="C18" s="1"/>
      <c r="D18" s="1"/>
      <c r="E18" s="1"/>
      <c r="F18" s="11">
        <f>F27-2*(F23/N5)</f>
        <v>4853.1833907770588</v>
      </c>
      <c r="G18" s="2"/>
      <c r="H18" s="1"/>
      <c r="K18" s="93" t="str">
        <f>FIXED(I17*N3)</f>
        <v>2 448,12</v>
      </c>
      <c r="L18" s="93"/>
      <c r="M18" s="22"/>
      <c r="N18" s="1"/>
      <c r="O18" s="11">
        <v>9</v>
      </c>
      <c r="P18" s="6">
        <f>Q2*O18</f>
        <v>2643.1578947368421</v>
      </c>
      <c r="Q18" s="61" t="s">
        <v>42</v>
      </c>
      <c r="R18" s="75">
        <v>100</v>
      </c>
      <c r="S18" s="35" t="s">
        <v>22</v>
      </c>
      <c r="T18" s="30" t="s">
        <v>22</v>
      </c>
      <c r="U18" s="76" t="s">
        <v>38</v>
      </c>
    </row>
    <row r="19" spans="1:21" x14ac:dyDescent="0.2">
      <c r="A19" s="24"/>
      <c r="C19" s="3"/>
      <c r="D19" s="1">
        <f>(F23+J1+J2)/N3</f>
        <v>3620.2884222233229</v>
      </c>
      <c r="E19" s="1"/>
      <c r="F19" s="1"/>
      <c r="G19" s="1"/>
      <c r="H19" s="1"/>
      <c r="O19" s="11">
        <v>10</v>
      </c>
      <c r="P19" s="6">
        <f>Q2*O19</f>
        <v>2936.8421052631579</v>
      </c>
      <c r="Q19" s="61" t="s">
        <v>36</v>
      </c>
      <c r="R19" s="75">
        <v>0</v>
      </c>
    </row>
    <row r="20" spans="1:21" x14ac:dyDescent="0.2">
      <c r="A20" s="24"/>
      <c r="B20" s="1"/>
      <c r="C20" s="1"/>
      <c r="D20" s="1"/>
      <c r="E20" s="1"/>
      <c r="F20" s="1"/>
      <c r="G20" s="1"/>
      <c r="H20" s="1"/>
      <c r="I20" s="1"/>
      <c r="O20" s="11">
        <v>11</v>
      </c>
      <c r="P20" s="6">
        <f>Q2*O20</f>
        <v>3230.5263157894738</v>
      </c>
      <c r="Q20" s="61" t="s">
        <v>39</v>
      </c>
      <c r="R20" s="75">
        <v>15</v>
      </c>
    </row>
    <row r="21" spans="1:21" x14ac:dyDescent="0.2">
      <c r="A21" s="24"/>
      <c r="B21" s="1"/>
      <c r="C21" s="27">
        <f>C16*N3</f>
        <v>2331.5382907749931</v>
      </c>
      <c r="D21" s="1"/>
      <c r="E21" s="1"/>
      <c r="F21" s="1"/>
      <c r="H21" s="1"/>
      <c r="I21" s="1"/>
      <c r="J21" s="1"/>
      <c r="K21" s="1"/>
      <c r="O21" s="11">
        <v>12</v>
      </c>
      <c r="P21" s="6">
        <f>Q2*O21</f>
        <v>3524.2105263157891</v>
      </c>
      <c r="Q21" s="66" t="s">
        <v>35</v>
      </c>
      <c r="R21" s="73">
        <f>(R17-R18-R19)/R20</f>
        <v>846.66666666666663</v>
      </c>
      <c r="S21" s="96" t="s">
        <v>34</v>
      </c>
      <c r="T21" s="97"/>
    </row>
    <row r="22" spans="1:21" x14ac:dyDescent="0.2">
      <c r="A22" s="27">
        <f>D19*N3</f>
        <v>1530</v>
      </c>
      <c r="B22" s="1"/>
      <c r="C22" s="1"/>
      <c r="D22" s="1"/>
      <c r="E22" s="1">
        <f>I25+F11</f>
        <v>155</v>
      </c>
      <c r="F22" s="1"/>
      <c r="G22" s="1"/>
      <c r="H22" s="1"/>
      <c r="I22" s="1"/>
      <c r="J22" s="1"/>
      <c r="K22" s="1"/>
      <c r="M22" s="1"/>
      <c r="N22" s="1"/>
      <c r="O22" s="11">
        <v>13</v>
      </c>
      <c r="P22" s="6">
        <f>Q2*O22</f>
        <v>3817.894736842105</v>
      </c>
      <c r="Q22" s="1"/>
    </row>
    <row r="23" spans="1:21" x14ac:dyDescent="0.2">
      <c r="A23" s="24"/>
      <c r="B23" s="1"/>
      <c r="C23" s="1"/>
      <c r="D23" s="1"/>
      <c r="E23" s="1"/>
      <c r="F23" s="29">
        <f>H24-I29-J5</f>
        <v>1200</v>
      </c>
      <c r="G23" s="1"/>
      <c r="H23" s="1"/>
      <c r="I23" s="1"/>
      <c r="J23" s="1"/>
      <c r="K23" s="1"/>
      <c r="M23" s="1"/>
      <c r="N23" s="1"/>
      <c r="O23" s="11">
        <v>14</v>
      </c>
      <c r="P23" s="6">
        <f>Q2*O23</f>
        <v>4111.5789473684208</v>
      </c>
      <c r="Q23" s="1"/>
    </row>
    <row r="24" spans="1:21" x14ac:dyDescent="0.2">
      <c r="A24" s="24"/>
      <c r="B24" s="3">
        <f>J28/N2</f>
        <v>275.84447974062294</v>
      </c>
      <c r="C24" s="1"/>
      <c r="D24" s="1"/>
      <c r="E24" s="1"/>
      <c r="F24" s="1"/>
      <c r="G24" s="1"/>
      <c r="H24" s="23">
        <v>4000</v>
      </c>
      <c r="I24" s="1"/>
      <c r="J24" s="31">
        <f>90-I25</f>
        <v>65</v>
      </c>
      <c r="K24" s="1"/>
      <c r="M24" s="1"/>
      <c r="N24" s="1"/>
      <c r="O24" s="11">
        <v>15</v>
      </c>
      <c r="P24" s="6">
        <f>Q2*O24</f>
        <v>4405.2631578947367</v>
      </c>
      <c r="Q24" s="1"/>
    </row>
    <row r="25" spans="1:21" x14ac:dyDescent="0.2">
      <c r="A25" s="24"/>
      <c r="B25" s="1"/>
      <c r="C25" s="1"/>
      <c r="D25" s="1"/>
      <c r="E25" s="1"/>
      <c r="F25" s="1"/>
      <c r="G25" s="1">
        <f>F27/2</f>
        <v>5000</v>
      </c>
      <c r="H25" s="8"/>
      <c r="I25" s="34">
        <v>25</v>
      </c>
      <c r="J25" s="1"/>
      <c r="K25" s="1"/>
      <c r="M25" s="1"/>
      <c r="N25" s="1"/>
      <c r="O25" s="11">
        <v>16</v>
      </c>
      <c r="P25" s="6">
        <f>Q2*O25</f>
        <v>4698.9473684210525</v>
      </c>
      <c r="Q25" s="1"/>
    </row>
    <row r="26" spans="1:21" x14ac:dyDescent="0.2">
      <c r="A26" s="27">
        <f>B24*N3</f>
        <v>116.57691453874965</v>
      </c>
      <c r="B26" s="1"/>
      <c r="C26" s="1"/>
      <c r="D26" s="1"/>
      <c r="E26" s="1"/>
      <c r="F26" s="1"/>
      <c r="G26" s="1"/>
      <c r="H26" s="1"/>
      <c r="I26" s="1"/>
      <c r="J26" s="1"/>
      <c r="K26" s="1"/>
      <c r="O26" s="11">
        <v>17</v>
      </c>
      <c r="P26" s="6">
        <f>Q2*O26</f>
        <v>4992.6315789473683</v>
      </c>
    </row>
    <row r="27" spans="1:21" x14ac:dyDescent="0.2">
      <c r="A27" s="25"/>
      <c r="B27" s="1"/>
      <c r="C27" s="1"/>
      <c r="D27" s="1"/>
      <c r="E27" s="9"/>
      <c r="F27" s="90">
        <v>10000</v>
      </c>
      <c r="G27" s="90"/>
      <c r="H27" s="1"/>
      <c r="I27" s="1"/>
      <c r="J27" s="1"/>
      <c r="O27" s="11">
        <v>18</v>
      </c>
      <c r="P27" s="6">
        <f>Q2*O27</f>
        <v>5286.3157894736842</v>
      </c>
    </row>
    <row r="28" spans="1:21" x14ac:dyDescent="0.2">
      <c r="J28" s="5">
        <v>250</v>
      </c>
      <c r="L28" s="32">
        <f>I25+90</f>
        <v>115</v>
      </c>
      <c r="O28" s="11">
        <v>19</v>
      </c>
      <c r="P28" s="6">
        <f>Q2*O28</f>
        <v>5580</v>
      </c>
    </row>
    <row r="29" spans="1:21" x14ac:dyDescent="0.2">
      <c r="I29" s="28">
        <v>2600</v>
      </c>
      <c r="O29" s="11">
        <v>20</v>
      </c>
      <c r="P29" s="6">
        <f>Q2*O29</f>
        <v>5873.6842105263158</v>
      </c>
    </row>
    <row r="30" spans="1:21" x14ac:dyDescent="0.2">
      <c r="O30" s="11">
        <v>21</v>
      </c>
      <c r="P30" s="6">
        <f>Q2*O30</f>
        <v>6167.3684210526317</v>
      </c>
    </row>
    <row r="31" spans="1:21" x14ac:dyDescent="0.2">
      <c r="O31" s="11">
        <v>22</v>
      </c>
      <c r="P31" s="6">
        <f>Q2*O31</f>
        <v>6461.0526315789475</v>
      </c>
    </row>
    <row r="32" spans="1:21" x14ac:dyDescent="0.2">
      <c r="O32" s="11">
        <v>23</v>
      </c>
      <c r="P32" s="6">
        <f>Q2*O32</f>
        <v>6754.7368421052633</v>
      </c>
    </row>
    <row r="33" spans="15:16" x14ac:dyDescent="0.2">
      <c r="O33" s="11">
        <v>24</v>
      </c>
      <c r="P33" s="6">
        <f>Q2*O33</f>
        <v>7048.4210526315783</v>
      </c>
    </row>
    <row r="34" spans="15:16" x14ac:dyDescent="0.2">
      <c r="O34" s="11">
        <v>25</v>
      </c>
      <c r="P34" s="6">
        <f>Q2*O34</f>
        <v>7342.1052631578941</v>
      </c>
    </row>
    <row r="35" spans="15:16" x14ac:dyDescent="0.2">
      <c r="O35" s="11">
        <v>26</v>
      </c>
      <c r="P35" s="6">
        <f>Q2*O35</f>
        <v>7635.78947368421</v>
      </c>
    </row>
    <row r="36" spans="15:16" x14ac:dyDescent="0.2">
      <c r="O36" s="11">
        <v>27</v>
      </c>
      <c r="P36" s="6">
        <f>Q2*O36</f>
        <v>7929.4736842105258</v>
      </c>
    </row>
    <row r="37" spans="15:16" x14ac:dyDescent="0.2">
      <c r="O37" s="11">
        <v>28</v>
      </c>
      <c r="P37" s="6">
        <f>Q2*O37</f>
        <v>8223.1578947368416</v>
      </c>
    </row>
    <row r="38" spans="15:16" x14ac:dyDescent="0.2">
      <c r="P38" s="6"/>
    </row>
    <row r="39" spans="15:16" x14ac:dyDescent="0.2">
      <c r="P39" s="6"/>
    </row>
    <row r="40" spans="15:16" x14ac:dyDescent="0.2">
      <c r="P40" s="6"/>
    </row>
  </sheetData>
  <mergeCells count="10">
    <mergeCell ref="S10:T10"/>
    <mergeCell ref="S21:T21"/>
    <mergeCell ref="Q8:R8"/>
    <mergeCell ref="Q7:R7"/>
    <mergeCell ref="C2:E3"/>
    <mergeCell ref="F11:G11"/>
    <mergeCell ref="F27:G27"/>
    <mergeCell ref="O8:P8"/>
    <mergeCell ref="K15:L15"/>
    <mergeCell ref="K18:L18"/>
  </mergeCells>
  <pageMargins left="0.39370078740157483" right="0" top="0.74803149606299213" bottom="0.74803149606299213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krov</vt:lpstr>
      <vt:lpstr>uhol žľabu a valby</vt:lpstr>
      <vt:lpstr>strecha</vt:lpstr>
      <vt:lpstr>strecha!Oblast_tisku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cp:lastPrinted>2014-06-19T07:45:29Z</cp:lastPrinted>
  <dcterms:created xsi:type="dcterms:W3CDTF">2013-08-23T15:44:56Z</dcterms:created>
  <dcterms:modified xsi:type="dcterms:W3CDTF">2018-11-18T17:12:38Z</dcterms:modified>
</cp:coreProperties>
</file>