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30" yWindow="600" windowWidth="23655" windowHeight="11955" activeTab="1"/>
  </bookViews>
  <sheets>
    <sheet name="Rekapitulácia stavby" sheetId="1" r:id="rId1"/>
    <sheet name="sdk - SDK konštrukcie " sheetId="2" r:id="rId2"/>
  </sheets>
  <definedNames>
    <definedName name="_xlnm.Print_Titles" localSheetId="0">'Rekapitulácia stavby'!$85:$85</definedName>
    <definedName name="_xlnm.Print_Titles" localSheetId="1">'sdk - SDK konštrukcie '!$117:$117</definedName>
    <definedName name="_xlnm.Print_Area" localSheetId="0">'Rekapitulácia stavby'!$C$4:$AP$70,'Rekapitulácia stavby'!$C$76:$AP$96</definedName>
    <definedName name="_xlnm.Print_Area" localSheetId="1">'sdk - SDK konštrukcie '!$C$4:$Q$70,'sdk - SDK konštrukcie '!$C$76:$Q$101,'sdk - SDK konštrukcie '!$C$107:$Q$159</definedName>
  </definedNames>
  <calcPr calcId="145621"/>
</workbook>
</file>

<file path=xl/calcChain.xml><?xml version="1.0" encoding="utf-8"?>
<calcChain xmlns="http://schemas.openxmlformats.org/spreadsheetml/2006/main">
  <c r="AY88" i="1" l="1"/>
  <c r="AX88" i="1"/>
  <c r="BI159" i="2"/>
  <c r="BH159" i="2"/>
  <c r="BG159" i="2"/>
  <c r="BE159" i="2"/>
  <c r="BK159" i="2"/>
  <c r="N159" i="2" s="1"/>
  <c r="BF159" i="2" s="1"/>
  <c r="BI158" i="2"/>
  <c r="BH158" i="2"/>
  <c r="BG158" i="2"/>
  <c r="BF158" i="2"/>
  <c r="BE158" i="2"/>
  <c r="N158" i="2"/>
  <c r="BK158" i="2"/>
  <c r="BI157" i="2"/>
  <c r="BH157" i="2"/>
  <c r="BG157" i="2"/>
  <c r="BF157" i="2"/>
  <c r="BE157" i="2"/>
  <c r="N157" i="2"/>
  <c r="BK157" i="2"/>
  <c r="BI156" i="2"/>
  <c r="BH156" i="2"/>
  <c r="BG156" i="2"/>
  <c r="BE156" i="2"/>
  <c r="N156" i="2"/>
  <c r="BF156" i="2" s="1"/>
  <c r="BK156" i="2"/>
  <c r="BI155" i="2"/>
  <c r="BH155" i="2"/>
  <c r="BG155" i="2"/>
  <c r="BE155" i="2"/>
  <c r="BK155" i="2"/>
  <c r="N155" i="2" s="1"/>
  <c r="BF155" i="2" s="1"/>
  <c r="BI153" i="2"/>
  <c r="BH153" i="2"/>
  <c r="BG153" i="2"/>
  <c r="BE153" i="2"/>
  <c r="AA153" i="2"/>
  <c r="Y153" i="2"/>
  <c r="W153" i="2"/>
  <c r="BK153" i="2"/>
  <c r="N153" i="2"/>
  <c r="BF153" i="2" s="1"/>
  <c r="BI152" i="2"/>
  <c r="BH152" i="2"/>
  <c r="BG152" i="2"/>
  <c r="BF152" i="2"/>
  <c r="BE152" i="2"/>
  <c r="AA152" i="2"/>
  <c r="Y152" i="2"/>
  <c r="W152" i="2"/>
  <c r="BK152" i="2"/>
  <c r="N152" i="2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F150" i="2"/>
  <c r="BE150" i="2"/>
  <c r="AA150" i="2"/>
  <c r="Y150" i="2"/>
  <c r="W150" i="2"/>
  <c r="BK150" i="2"/>
  <c r="N150" i="2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F148" i="2"/>
  <c r="BE148" i="2"/>
  <c r="AA148" i="2"/>
  <c r="Y148" i="2"/>
  <c r="W148" i="2"/>
  <c r="BK148" i="2"/>
  <c r="N148" i="2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F146" i="2"/>
  <c r="BE146" i="2"/>
  <c r="AA146" i="2"/>
  <c r="Y146" i="2"/>
  <c r="W146" i="2"/>
  <c r="BK146" i="2"/>
  <c r="N146" i="2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F144" i="2"/>
  <c r="BE144" i="2"/>
  <c r="AA144" i="2"/>
  <c r="Y144" i="2"/>
  <c r="W144" i="2"/>
  <c r="BK144" i="2"/>
  <c r="N144" i="2"/>
  <c r="BI143" i="2"/>
  <c r="BH143" i="2"/>
  <c r="BG143" i="2"/>
  <c r="BE143" i="2"/>
  <c r="AA143" i="2"/>
  <c r="Y143" i="2"/>
  <c r="W143" i="2"/>
  <c r="BK143" i="2"/>
  <c r="N143" i="2"/>
  <c r="BF143" i="2" s="1"/>
  <c r="BI142" i="2"/>
  <c r="BH142" i="2"/>
  <c r="BG142" i="2"/>
  <c r="BF142" i="2"/>
  <c r="BE142" i="2"/>
  <c r="AA142" i="2"/>
  <c r="Y142" i="2"/>
  <c r="W142" i="2"/>
  <c r="BK142" i="2"/>
  <c r="N142" i="2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F140" i="2"/>
  <c r="BE140" i="2"/>
  <c r="AA140" i="2"/>
  <c r="Y140" i="2"/>
  <c r="W140" i="2"/>
  <c r="BK140" i="2"/>
  <c r="N140" i="2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F138" i="2"/>
  <c r="BE138" i="2"/>
  <c r="AA138" i="2"/>
  <c r="Y138" i="2"/>
  <c r="W138" i="2"/>
  <c r="BK138" i="2"/>
  <c r="N138" i="2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F136" i="2"/>
  <c r="BE136" i="2"/>
  <c r="AA136" i="2"/>
  <c r="Y136" i="2"/>
  <c r="W136" i="2"/>
  <c r="BK136" i="2"/>
  <c r="N136" i="2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F134" i="2"/>
  <c r="BE134" i="2"/>
  <c r="AA134" i="2"/>
  <c r="Y134" i="2"/>
  <c r="W134" i="2"/>
  <c r="BK134" i="2"/>
  <c r="N134" i="2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F132" i="2"/>
  <c r="BE132" i="2"/>
  <c r="AA132" i="2"/>
  <c r="Y132" i="2"/>
  <c r="W132" i="2"/>
  <c r="BK132" i="2"/>
  <c r="N132" i="2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F130" i="2"/>
  <c r="BE130" i="2"/>
  <c r="AA130" i="2"/>
  <c r="Y130" i="2"/>
  <c r="W130" i="2"/>
  <c r="BK130" i="2"/>
  <c r="N130" i="2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F128" i="2"/>
  <c r="BE128" i="2"/>
  <c r="AA128" i="2"/>
  <c r="Y128" i="2"/>
  <c r="W128" i="2"/>
  <c r="BK128" i="2"/>
  <c r="N128" i="2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F126" i="2"/>
  <c r="BE126" i="2"/>
  <c r="AA126" i="2"/>
  <c r="Y126" i="2"/>
  <c r="W126" i="2"/>
  <c r="BK126" i="2"/>
  <c r="N126" i="2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F124" i="2"/>
  <c r="BE124" i="2"/>
  <c r="AA124" i="2"/>
  <c r="Y124" i="2"/>
  <c r="W124" i="2"/>
  <c r="BK124" i="2"/>
  <c r="N124" i="2"/>
  <c r="BI123" i="2"/>
  <c r="BH123" i="2"/>
  <c r="BG123" i="2"/>
  <c r="BE123" i="2"/>
  <c r="AA123" i="2"/>
  <c r="Y123" i="2"/>
  <c r="W123" i="2"/>
  <c r="BK123" i="2"/>
  <c r="N123" i="2"/>
  <c r="BF123" i="2" s="1"/>
  <c r="BI122" i="2"/>
  <c r="BH122" i="2"/>
  <c r="BG122" i="2"/>
  <c r="BF122" i="2"/>
  <c r="BE122" i="2"/>
  <c r="AA122" i="2"/>
  <c r="Y122" i="2"/>
  <c r="W122" i="2"/>
  <c r="BK122" i="2"/>
  <c r="N122" i="2"/>
  <c r="BI121" i="2"/>
  <c r="BH121" i="2"/>
  <c r="BG121" i="2"/>
  <c r="BE121" i="2"/>
  <c r="AA121" i="2"/>
  <c r="AA120" i="2" s="1"/>
  <c r="AA119" i="2" s="1"/>
  <c r="AA118" i="2" s="1"/>
  <c r="Y121" i="2"/>
  <c r="Y120" i="2" s="1"/>
  <c r="Y119" i="2" s="1"/>
  <c r="Y118" i="2" s="1"/>
  <c r="W121" i="2"/>
  <c r="W120" i="2" s="1"/>
  <c r="W119" i="2" s="1"/>
  <c r="W118" i="2" s="1"/>
  <c r="AU88" i="1" s="1"/>
  <c r="AU87" i="1" s="1"/>
  <c r="BK121" i="2"/>
  <c r="BK120" i="2" s="1"/>
  <c r="N121" i="2"/>
  <c r="BF121" i="2" s="1"/>
  <c r="M115" i="2"/>
  <c r="M112" i="2"/>
  <c r="F112" i="2"/>
  <c r="F110" i="2"/>
  <c r="BI99" i="2"/>
  <c r="BH99" i="2"/>
  <c r="BG99" i="2"/>
  <c r="BE99" i="2"/>
  <c r="BI98" i="2"/>
  <c r="BH98" i="2"/>
  <c r="BG98" i="2"/>
  <c r="BE98" i="2"/>
  <c r="BI97" i="2"/>
  <c r="BH97" i="2"/>
  <c r="BG97" i="2"/>
  <c r="BE97" i="2"/>
  <c r="BI96" i="2"/>
  <c r="BH96" i="2"/>
  <c r="BG96" i="2"/>
  <c r="BE96" i="2"/>
  <c r="BI95" i="2"/>
  <c r="BH95" i="2"/>
  <c r="BG95" i="2"/>
  <c r="BE95" i="2"/>
  <c r="BI94" i="2"/>
  <c r="H36" i="2" s="1"/>
  <c r="BD88" i="1" s="1"/>
  <c r="BD87" i="1" s="1"/>
  <c r="W35" i="1" s="1"/>
  <c r="BH94" i="2"/>
  <c r="H35" i="2" s="1"/>
  <c r="BC88" i="1" s="1"/>
  <c r="BC87" i="1" s="1"/>
  <c r="BG94" i="2"/>
  <c r="H34" i="2" s="1"/>
  <c r="BB88" i="1" s="1"/>
  <c r="BB87" i="1" s="1"/>
  <c r="BE94" i="2"/>
  <c r="M32" i="2" s="1"/>
  <c r="AV88" i="1" s="1"/>
  <c r="M84" i="2"/>
  <c r="M81" i="2"/>
  <c r="F81" i="2"/>
  <c r="F79" i="2"/>
  <c r="O21" i="2"/>
  <c r="E21" i="2"/>
  <c r="O20" i="2"/>
  <c r="O18" i="2"/>
  <c r="E18" i="2"/>
  <c r="M114" i="2" s="1"/>
  <c r="O17" i="2"/>
  <c r="O15" i="2"/>
  <c r="E15" i="2"/>
  <c r="F84" i="2" s="1"/>
  <c r="O14" i="2"/>
  <c r="O12" i="2"/>
  <c r="E12" i="2"/>
  <c r="F114" i="2" s="1"/>
  <c r="O11" i="2"/>
  <c r="O9" i="2"/>
  <c r="F6" i="2"/>
  <c r="F109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W33" i="1" l="1"/>
  <c r="AX87" i="1"/>
  <c r="N120" i="2"/>
  <c r="N90" i="2" s="1"/>
  <c r="BK119" i="2"/>
  <c r="AY87" i="1"/>
  <c r="W34" i="1"/>
  <c r="F115" i="2"/>
  <c r="M83" i="2"/>
  <c r="H32" i="2"/>
  <c r="AZ88" i="1" s="1"/>
  <c r="AZ87" i="1" s="1"/>
  <c r="BK154" i="2"/>
  <c r="N154" i="2" s="1"/>
  <c r="N91" i="2" s="1"/>
  <c r="F78" i="2"/>
  <c r="F83" i="2"/>
  <c r="AV87" i="1" l="1"/>
  <c r="BK118" i="2"/>
  <c r="N118" i="2" s="1"/>
  <c r="N88" i="2" s="1"/>
  <c r="N119" i="2"/>
  <c r="N89" i="2" s="1"/>
  <c r="N99" i="2" l="1"/>
  <c r="BF99" i="2" s="1"/>
  <c r="N97" i="2"/>
  <c r="BF97" i="2" s="1"/>
  <c r="N95" i="2"/>
  <c r="BF95" i="2" s="1"/>
  <c r="M27" i="2"/>
  <c r="N94" i="2"/>
  <c r="N98" i="2"/>
  <c r="BF98" i="2" s="1"/>
  <c r="N96" i="2"/>
  <c r="BF96" i="2" s="1"/>
  <c r="BF94" i="2" l="1"/>
  <c r="N93" i="2"/>
  <c r="M28" i="2" l="1"/>
  <c r="L101" i="2"/>
  <c r="M33" i="2"/>
  <c r="AW88" i="1" s="1"/>
  <c r="AT88" i="1" s="1"/>
  <c r="H33" i="2"/>
  <c r="BA88" i="1" s="1"/>
  <c r="BA87" i="1" s="1"/>
  <c r="W32" i="1" l="1"/>
  <c r="AW87" i="1"/>
  <c r="AS88" i="1"/>
  <c r="AS87" i="1" s="1"/>
  <c r="M30" i="2"/>
  <c r="AG88" i="1" l="1"/>
  <c r="L38" i="2"/>
  <c r="AK32" i="1"/>
  <c r="AT87" i="1"/>
  <c r="AG87" i="1" l="1"/>
  <c r="AN88" i="1"/>
  <c r="AG94" i="1" l="1"/>
  <c r="AG92" i="1"/>
  <c r="AK26" i="1"/>
  <c r="AG93" i="1"/>
  <c r="AG91" i="1"/>
  <c r="AN87" i="1"/>
  <c r="AV91" i="1" l="1"/>
  <c r="BY91" i="1" s="1"/>
  <c r="AG90" i="1"/>
  <c r="AN91" i="1"/>
  <c r="CD91" i="1"/>
  <c r="W31" i="1" s="1"/>
  <c r="AN92" i="1"/>
  <c r="AV92" i="1"/>
  <c r="BY92" i="1" s="1"/>
  <c r="CD92" i="1"/>
  <c r="AN93" i="1"/>
  <c r="CD93" i="1"/>
  <c r="AV93" i="1"/>
  <c r="BY93" i="1" s="1"/>
  <c r="AV94" i="1"/>
  <c r="BY94" i="1" s="1"/>
  <c r="CD94" i="1"/>
  <c r="AK27" i="1" l="1"/>
  <c r="AK29" i="1" s="1"/>
  <c r="AG96" i="1"/>
  <c r="AN94" i="1"/>
  <c r="AN90" i="1"/>
  <c r="AN96" i="1" s="1"/>
  <c r="AK31" i="1"/>
  <c r="AK37" i="1" l="1"/>
</calcChain>
</file>

<file path=xl/sharedStrings.xml><?xml version="1.0" encoding="utf-8"?>
<sst xmlns="http://schemas.openxmlformats.org/spreadsheetml/2006/main" count="831" uniqueCount="270">
  <si>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</si>
  <si>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</si>
  <si>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</si>
  <si>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</si>
  <si>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</si>
  <si>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</si>
  <si>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</si>
  <si>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</si>
  <si>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>&gt;&gt;  skryté stĺpce  &lt;&lt;</t>
  </si>
  <si>
    <t>0,001</t>
  </si>
  <si>
    <t>20</t>
  </si>
  <si>
    <t>0,01</t>
  </si>
  <si>
    <t>SÚHRNNÝ LIST STAVBY</t>
  </si>
  <si>
    <t>v ---  nižšie sa nachádzajú doplnkové a pomocné údaje k zostavám  --- v</t>
  </si>
  <si>
    <t>Návod na vyplnenie</t>
  </si>
  <si>
    <t>Kód:</t>
  </si>
  <si>
    <t>NTS-poddod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</si>
  <si>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</si>
  <si>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</si>
  <si>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Národná tranfúzna stanica Banská Bystrica</t>
  </si>
  <si>
    <t>JKSO:</t>
  </si>
  <si>
    <t/>
  </si>
  <si>
    <t>KS:</t>
  </si>
  <si>
    <t>Miesto:</t>
  </si>
  <si>
    <t xml:space="preserve"> </t>
  </si>
  <si>
    <t>Dátum:</t>
  </si>
  <si>
    <t>1. 3. 2017</t>
  </si>
  <si>
    <t>Objednávateľ:</t>
  </si>
  <si>
    <t>IČO:</t>
  </si>
  <si>
    <t>IČO DPH:</t>
  </si>
  <si>
    <t>Zhotoviteľ:</t>
  </si>
  <si>
    <t>Vyplň údaj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</si>
  <si>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</si>
  <si>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</si>
  <si>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</si>
  <si>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</si>
  <si>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</si>
  <si>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</si>
  <si>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</si>
  <si>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</si>
  <si>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</si>
  <si>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</si>
  <si>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</si>
  <si>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</si>
  <si>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</si>
  <si>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</si>
  <si>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</si>
  <si>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</si>
  <si>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</si>
  <si>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</si>
  <si>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</si>
  <si>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</si>
  <si>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</si>
  <si>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</si>
  <si>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</si>
  <si>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</si>
  <si>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</si>
  <si>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</si>
  <si>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</si>
  <si>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</si>
  <si>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</si>
  <si>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</si>
  <si>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</si>
  <si>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</si>
  <si>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</si>
  <si>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</si>
  <si>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</si>
  <si>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</si>
  <si>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</si>
  <si>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</si>
  <si>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</si>
  <si>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</si>
  <si>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</si>
  <si>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</si>
  <si>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</si>
  <si>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</si>
  <si>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</si>
  <si>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</si>
  <si>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{9af4bd23-eddf-4d15-9d2f-981ecefab3b4}</t>
  </si>
  <si>
    <t>{00000000-0000-0000-0000-000000000000}</t>
  </si>
  <si>
    <t>/</t>
  </si>
  <si>
    <t>sdk</t>
  </si>
  <si>
    <t xml:space="preserve">SDK konštrukcie </t>
  </si>
  <si>
    <t>1</t>
  </si>
  <si>
    <t>{19d44ad6-6d61-4c73-927e-ed54bbdb8909}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</si>
  <si>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</si>
  <si>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</si>
  <si>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</si>
  <si>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</si>
  <si>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</si>
  <si>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</si>
  <si>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</si>
  <si>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</si>
  <si>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</si>
  <si>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</si>
  <si>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</si>
  <si>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</si>
  <si>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</si>
  <si>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</si>
  <si>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</si>
  <si>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</si>
  <si>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 xml:space="preserve">sdk - SDK konštrukcie 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</si>
  <si>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</si>
  <si>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</si>
  <si>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</si>
  <si>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</si>
  <si>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</si>
  <si>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</si>
  <si>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PSV - Práce a dodávky PSV</t>
  </si>
  <si>
    <t xml:space="preserve">    763 - Konštrukcie - drevostavby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</si>
  <si>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</si>
  <si>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</si>
  <si>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</si>
  <si>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</si>
  <si>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</si>
  <si>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</si>
  <si>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</si>
  <si>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</si>
  <si>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</si>
  <si>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</si>
  <si>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</si>
  <si>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</si>
  <si>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</si>
  <si>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</si>
  <si>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</si>
  <si>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</si>
  <si>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</si>
  <si>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</si>
  <si>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</si>
  <si>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</si>
  <si>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</si>
  <si>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</si>
  <si>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</si>
  <si>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</si>
  <si>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</si>
  <si>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</si>
  <si>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</si>
  <si>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76311-1137</t>
  </si>
  <si>
    <t>Priečky SDK s izol. hr 100mm RIGIPS 4xRBI 12,5mm 3.40.04</t>
  </si>
  <si>
    <t>m2</t>
  </si>
  <si>
    <t>16</t>
  </si>
  <si>
    <t>-56076725</t>
  </si>
  <si>
    <t>76311-2111</t>
  </si>
  <si>
    <t>Priečky SDK s izol. hr 100mm RIGIPS 4xRS 12,5mm 3.40.04 Rw=37dB</t>
  </si>
  <si>
    <t>1460716973</t>
  </si>
  <si>
    <t>3</t>
  </si>
  <si>
    <t>76311-2112</t>
  </si>
  <si>
    <t>Priečky SDK s izol. hr 100mm RIGIPS 4xRS 12,5mm 3.40.04</t>
  </si>
  <si>
    <t>-1681115242</t>
  </si>
  <si>
    <t>4</t>
  </si>
  <si>
    <t>76311-2114</t>
  </si>
  <si>
    <t>Priečky SDK s izol. hr 100mm RIGIPS 4xRF 12,5mm 3.40.04 EI30</t>
  </si>
  <si>
    <t>-1832074059</t>
  </si>
  <si>
    <t>5</t>
  </si>
  <si>
    <t>76311-2115</t>
  </si>
  <si>
    <t>Priečky SDK s izol. hr 100mm RIGIPS 4xRS 12,5mm 3.40.04 Rw=47dB</t>
  </si>
  <si>
    <t>-1511830694</t>
  </si>
  <si>
    <t>6</t>
  </si>
  <si>
    <t>76311-2116</t>
  </si>
  <si>
    <t>Priečky SDK s izol. hr 100mm RIGIPS 4xRB 12,5mm 3.40.04</t>
  </si>
  <si>
    <t>-1458783512</t>
  </si>
  <si>
    <t>7</t>
  </si>
  <si>
    <t>76311-2118</t>
  </si>
  <si>
    <t>Priečky SDK s izol. hr 150mm RIGIPS 4xRBI 12,5mm 3.40.06</t>
  </si>
  <si>
    <t>-614213842</t>
  </si>
  <si>
    <t>8</t>
  </si>
  <si>
    <t>76311-2119</t>
  </si>
  <si>
    <t>Priečky SDK s izol. hr 150mm RIGIPS 4xRS 12,5mm 3.40.06 Rw=47dB</t>
  </si>
  <si>
    <t>-1595589196</t>
  </si>
  <si>
    <t>9</t>
  </si>
  <si>
    <t>76311-2120</t>
  </si>
  <si>
    <t>Priečky SDK s izol. hr 150mm RIGIPS 4xRB 12,5mm 3.40.06</t>
  </si>
  <si>
    <t>-464345464</t>
  </si>
  <si>
    <t>10</t>
  </si>
  <si>
    <t>76311-2121</t>
  </si>
  <si>
    <t>Priečky SDK s izol. hr 150mm RIGIPS 4xRS 12,5mm 3.40.06</t>
  </si>
  <si>
    <t>512992217</t>
  </si>
  <si>
    <t>11</t>
  </si>
  <si>
    <t>76311-2122</t>
  </si>
  <si>
    <t>Priečky SDK s izol. hr 150mm RIGIPS 4xRS 12,5mm 3.40.06 Rw=37dB</t>
  </si>
  <si>
    <t>2056041155</t>
  </si>
  <si>
    <t>12</t>
  </si>
  <si>
    <t>76311-2126</t>
  </si>
  <si>
    <t>Priečky SDK s izol. hr 150mm RIGIPS 4xRF 12,5mm 3.40.06 EI30</t>
  </si>
  <si>
    <t>1755147211</t>
  </si>
  <si>
    <t>13</t>
  </si>
  <si>
    <t>76311-212R</t>
  </si>
  <si>
    <t>Priečky SDK s izol. hr 150mm RIGIPS 4xRS 12,5mm 3.40.06 Rw=52dB</t>
  </si>
  <si>
    <t>-1357881645</t>
  </si>
  <si>
    <t>14</t>
  </si>
  <si>
    <t>76311-214R</t>
  </si>
  <si>
    <t>Priečky SDK s izol. hr 125mm RIGIPS 4xRS 12,5mm 3.40.05</t>
  </si>
  <si>
    <t>-902318436</t>
  </si>
  <si>
    <t>15</t>
  </si>
  <si>
    <t>76311-215R</t>
  </si>
  <si>
    <t>Priečky SDK s izol. hr 125mm RIGIPS 4xRS 12,5mm 3.40.05 Rw=47dB</t>
  </si>
  <si>
    <t>-1980517591</t>
  </si>
  <si>
    <t>76311-216R</t>
  </si>
  <si>
    <t>Priečky SDK s izol. hr 125mm RIGIPS 4xRBI 12,5mm 3.40.05</t>
  </si>
  <si>
    <t>-471884598</t>
  </si>
  <si>
    <t>17</t>
  </si>
  <si>
    <t>76312-211R</t>
  </si>
  <si>
    <t>Predsadená stena RIGIPS hr.10cm 4xRBI 12,5mm s OK upev. umývadlo a WC</t>
  </si>
  <si>
    <t>-1792137954</t>
  </si>
  <si>
    <t>18</t>
  </si>
  <si>
    <t>76312-212R</t>
  </si>
  <si>
    <t>Predsadená stena RIGIPS hr.15cm 4xRB112,5mm s OK upev. umývadlo a WC</t>
  </si>
  <si>
    <t>1791442762</t>
  </si>
  <si>
    <t>76312-213R</t>
  </si>
  <si>
    <t>Predsadená stena RIGIPS RBI 12,5mm hr.350mm</t>
  </si>
  <si>
    <t>1996408857</t>
  </si>
  <si>
    <t>19</t>
  </si>
  <si>
    <t>76312-234R</t>
  </si>
  <si>
    <t>Predsadená stena RIGIPS  3.21.00, 1xRS 12,5mm,izol.30mm PS 01 hr.65mm</t>
  </si>
  <si>
    <t>-1617912781</t>
  </si>
  <si>
    <t>21</t>
  </si>
  <si>
    <t>76312-235R</t>
  </si>
  <si>
    <t>Predsadená stena RIGIPS  3.22.00, 2xRS 12,5mm,izol.40mm PS 02 hr.125mm</t>
  </si>
  <si>
    <t>1584993327</t>
  </si>
  <si>
    <t>22</t>
  </si>
  <si>
    <t>76312-236R</t>
  </si>
  <si>
    <t>Predsadená stena RIGIPS  3.21.00, 2xRS 12,5mm,izol.40mm PS 03 hr.65mm</t>
  </si>
  <si>
    <t>-1603758639</t>
  </si>
  <si>
    <t>23</t>
  </si>
  <si>
    <t>76312-237R</t>
  </si>
  <si>
    <t>Predsadená stena RIGIPS  3.21.00, 1xRS 12,5mm,profily Rigistil PS 04 hr.31mm</t>
  </si>
  <si>
    <t>-23030635</t>
  </si>
  <si>
    <t>24</t>
  </si>
  <si>
    <t>76312-238R</t>
  </si>
  <si>
    <t>Predsadená stena RIGIPS  3.21.00, 1xRB 12,5mm,profily Rigistil PS 05 hr.31mm</t>
  </si>
  <si>
    <t>1321983103</t>
  </si>
  <si>
    <t>25</t>
  </si>
  <si>
    <t>76313-211R</t>
  </si>
  <si>
    <t>Podhľady sadr. znížený, oceľ. konštr. CD, bez tep. izol. 12,5 mm "E2"</t>
  </si>
  <si>
    <t>-1937396742</t>
  </si>
  <si>
    <t>26</t>
  </si>
  <si>
    <t>76313-212R</t>
  </si>
  <si>
    <t>Podhľady sadr. prisadený k stropu, oc. konštr. CD, bez tep. izol. 12,5 mm "E1"</t>
  </si>
  <si>
    <t>1662530665</t>
  </si>
  <si>
    <t>27</t>
  </si>
  <si>
    <t>76313-213R</t>
  </si>
  <si>
    <t>Sadokartón prilepený ku konštrukci bez tep. izol. 12,5 mm "E6"</t>
  </si>
  <si>
    <t>-127394144</t>
  </si>
  <si>
    <t>28</t>
  </si>
  <si>
    <t>76313-301R</t>
  </si>
  <si>
    <t>Podhľady sadr.RIGIPS zavesený -príplatok za náročnosť "E2"</t>
  </si>
  <si>
    <t>2083726465</t>
  </si>
  <si>
    <t>29</t>
  </si>
  <si>
    <t>76313-311R</t>
  </si>
  <si>
    <t>Podhľady sadr.RIGIPS zavesený profi CD dosky RS tl 12,5 mm</t>
  </si>
  <si>
    <t>-1831033868</t>
  </si>
  <si>
    <t>30</t>
  </si>
  <si>
    <t>76313-5025</t>
  </si>
  <si>
    <t>Podhľady sadr. kazet RIGIPS 600x600 mm s rastrom  "E3"</t>
  </si>
  <si>
    <t>-1590758762</t>
  </si>
  <si>
    <t>31</t>
  </si>
  <si>
    <t>76313-503R</t>
  </si>
  <si>
    <t>Podhľad sadr.RIGIPS hygienický  "E4"</t>
  </si>
  <si>
    <t>1587399700</t>
  </si>
  <si>
    <t>32</t>
  </si>
  <si>
    <t>76316-773R</t>
  </si>
  <si>
    <t>Obklad rozvodov sádrokart. RIGIPS  hr 2x12,5 mm</t>
  </si>
  <si>
    <t>-604390788</t>
  </si>
  <si>
    <t>33</t>
  </si>
  <si>
    <t>99876-3201</t>
  </si>
  <si>
    <t>Presun hmôt pre drevostavby v objektoch  výšky do 12 m</t>
  </si>
  <si>
    <t>%</t>
  </si>
  <si>
    <t>-2082407163</t>
  </si>
  <si>
    <t>VP -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</si>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</sst>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17" xfId="0" applyNumberFormat="1" applyFont="1" applyBorder="1" applyAlignment="1" applyProtection="1">
      <alignment vertical="center"/>
    </xf>
    <xf numFmtId="166" fontId="28" fillId="0" borderId="17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4" fontId="23" fillId="0" borderId="0" xfId="0" applyNumberFormat="1" applyFont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7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wrapText="1"/>
    </xf>
    <xf numFmtId="4" fontId="23" fillId="0" borderId="0" xfId="0" applyNumberFormat="1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4" fontId="23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5" fillId="0" borderId="0" xfId="0" applyNumberFormat="1" applyFont="1" applyBorder="1" applyAlignment="1" applyProtection="1">
      <alignment vertical="center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</xf>
    <xf numFmtId="167" fontId="0" fillId="4" borderId="25" xfId="0" applyNumberFormat="1" applyFont="1" applyFill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3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36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209" t="s">
        <v>7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R2" s="177" t="s">
        <v>8</v>
      </c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S2" s="17" t="s">
        <v>9</v>
      </c>
      <c r="BT2" s="17" t="s">
        <v>10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11</v>
      </c>
      <c r="BT3" s="17" t="s">
        <v>10</v>
      </c>
    </row>
    <row r="4" spans="1:73" ht="36.950000000000003" customHeight="1">
      <c r="B4" s="21"/>
      <c r="C4" s="191" t="s">
        <v>12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22"/>
      <c r="AS4" s="23" t="s">
        <v>13</v>
      </c>
      <c r="BE4" s="24" t="s">
        <v>14</v>
      </c>
      <c r="BS4" s="17" t="s">
        <v>9</v>
      </c>
    </row>
    <row r="5" spans="1:73" ht="14.45" customHeight="1">
      <c r="B5" s="21"/>
      <c r="C5" s="25"/>
      <c r="D5" s="26" t="s">
        <v>15</v>
      </c>
      <c r="E5" s="25"/>
      <c r="F5" s="25"/>
      <c r="G5" s="25"/>
      <c r="H5" s="25"/>
      <c r="I5" s="25"/>
      <c r="J5" s="25"/>
      <c r="K5" s="213" t="s">
        <v>16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5"/>
      <c r="AQ5" s="22"/>
      <c r="BE5" s="211" t="s">
        <v>17</v>
      </c>
      <c r="BS5" s="17" t="s">
        <v>9</v>
      </c>
    </row>
    <row r="6" spans="1:73" ht="36.950000000000003" customHeight="1">
      <c r="B6" s="21"/>
      <c r="C6" s="25"/>
      <c r="D6" s="28" t="s">
        <v>18</v>
      </c>
      <c r="E6" s="25"/>
      <c r="F6" s="25"/>
      <c r="G6" s="25"/>
      <c r="H6" s="25"/>
      <c r="I6" s="25"/>
      <c r="J6" s="25"/>
      <c r="K6" s="215" t="s">
        <v>19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5"/>
      <c r="AQ6" s="22"/>
      <c r="BE6" s="212"/>
      <c r="BS6" s="17" t="s">
        <v>9</v>
      </c>
    </row>
    <row r="7" spans="1:73" ht="14.45" customHeight="1">
      <c r="B7" s="21"/>
      <c r="C7" s="25"/>
      <c r="D7" s="29" t="s">
        <v>20</v>
      </c>
      <c r="E7" s="25"/>
      <c r="F7" s="25"/>
      <c r="G7" s="25"/>
      <c r="H7" s="25"/>
      <c r="I7" s="25"/>
      <c r="J7" s="25"/>
      <c r="K7" s="27" t="s">
        <v>21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22</v>
      </c>
      <c r="AL7" s="25"/>
      <c r="AM7" s="25"/>
      <c r="AN7" s="27" t="s">
        <v>21</v>
      </c>
      <c r="AO7" s="25"/>
      <c r="AP7" s="25"/>
      <c r="AQ7" s="22"/>
      <c r="BE7" s="212"/>
      <c r="BS7" s="17" t="s">
        <v>9</v>
      </c>
    </row>
    <row r="8" spans="1:73" ht="14.45" customHeight="1">
      <c r="B8" s="21"/>
      <c r="C8" s="25"/>
      <c r="D8" s="29" t="s">
        <v>23</v>
      </c>
      <c r="E8" s="25"/>
      <c r="F8" s="25"/>
      <c r="G8" s="25"/>
      <c r="H8" s="25"/>
      <c r="I8" s="25"/>
      <c r="J8" s="25"/>
      <c r="K8" s="27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25</v>
      </c>
      <c r="AL8" s="25"/>
      <c r="AM8" s="25"/>
      <c r="AN8" s="30" t="s">
        <v>26</v>
      </c>
      <c r="AO8" s="25"/>
      <c r="AP8" s="25"/>
      <c r="AQ8" s="22"/>
      <c r="BE8" s="212"/>
      <c r="BS8" s="17" t="s">
        <v>9</v>
      </c>
    </row>
    <row r="9" spans="1:73" ht="14.45" customHeight="1">
      <c r="B9" s="2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2"/>
      <c r="BE9" s="212"/>
      <c r="BS9" s="17" t="s">
        <v>9</v>
      </c>
    </row>
    <row r="10" spans="1:73" ht="14.45" customHeight="1">
      <c r="B10" s="21"/>
      <c r="C10" s="25"/>
      <c r="D10" s="29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28</v>
      </c>
      <c r="AL10" s="25"/>
      <c r="AM10" s="25"/>
      <c r="AN10" s="27" t="s">
        <v>21</v>
      </c>
      <c r="AO10" s="25"/>
      <c r="AP10" s="25"/>
      <c r="AQ10" s="22"/>
      <c r="BE10" s="212"/>
      <c r="BS10" s="17" t="s">
        <v>9</v>
      </c>
    </row>
    <row r="11" spans="1:73" ht="18.399999999999999" customHeight="1">
      <c r="B11" s="21"/>
      <c r="C11" s="25"/>
      <c r="D11" s="25"/>
      <c r="E11" s="27" t="s">
        <v>24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29</v>
      </c>
      <c r="AL11" s="25"/>
      <c r="AM11" s="25"/>
      <c r="AN11" s="27" t="s">
        <v>21</v>
      </c>
      <c r="AO11" s="25"/>
      <c r="AP11" s="25"/>
      <c r="AQ11" s="22"/>
      <c r="BE11" s="212"/>
      <c r="BS11" s="17" t="s">
        <v>9</v>
      </c>
    </row>
    <row r="12" spans="1:73" ht="6.95" customHeight="1">
      <c r="B12" s="2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2"/>
      <c r="BE12" s="212"/>
      <c r="BS12" s="17" t="s">
        <v>9</v>
      </c>
    </row>
    <row r="13" spans="1:73" ht="14.45" customHeight="1">
      <c r="B13" s="21"/>
      <c r="C13" s="25"/>
      <c r="D13" s="29" t="s">
        <v>30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28</v>
      </c>
      <c r="AL13" s="25"/>
      <c r="AM13" s="25"/>
      <c r="AN13" s="31" t="s">
        <v>31</v>
      </c>
      <c r="AO13" s="25"/>
      <c r="AP13" s="25"/>
      <c r="AQ13" s="22"/>
      <c r="BE13" s="212"/>
      <c r="BS13" s="17" t="s">
        <v>9</v>
      </c>
    </row>
    <row r="14" spans="1:73" ht="15">
      <c r="B14" s="21"/>
      <c r="C14" s="25"/>
      <c r="D14" s="25"/>
      <c r="E14" s="216" t="s">
        <v>31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9" t="s">
        <v>29</v>
      </c>
      <c r="AL14" s="25"/>
      <c r="AM14" s="25"/>
      <c r="AN14" s="31" t="s">
        <v>31</v>
      </c>
      <c r="AO14" s="25"/>
      <c r="AP14" s="25"/>
      <c r="AQ14" s="22"/>
      <c r="BE14" s="212"/>
      <c r="BS14" s="17" t="s">
        <v>9</v>
      </c>
    </row>
    <row r="15" spans="1:73" ht="6.95" customHeight="1">
      <c r="B15" s="2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2"/>
      <c r="BE15" s="212"/>
      <c r="BS15" s="17" t="s">
        <v>6</v>
      </c>
    </row>
    <row r="16" spans="1:73" ht="14.45" customHeight="1">
      <c r="B16" s="21"/>
      <c r="C16" s="25"/>
      <c r="D16" s="29" t="s">
        <v>32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28</v>
      </c>
      <c r="AL16" s="25"/>
      <c r="AM16" s="25"/>
      <c r="AN16" s="27" t="s">
        <v>21</v>
      </c>
      <c r="AO16" s="25"/>
      <c r="AP16" s="25"/>
      <c r="AQ16" s="22"/>
      <c r="BE16" s="212"/>
      <c r="BS16" s="17" t="s">
        <v>6</v>
      </c>
    </row>
    <row r="17" spans="2:71" ht="18.399999999999999" customHeight="1">
      <c r="B17" s="21"/>
      <c r="C17" s="25"/>
      <c r="D17" s="25"/>
      <c r="E17" s="27" t="s">
        <v>24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29</v>
      </c>
      <c r="AL17" s="25"/>
      <c r="AM17" s="25"/>
      <c r="AN17" s="27" t="s">
        <v>21</v>
      </c>
      <c r="AO17" s="25"/>
      <c r="AP17" s="25"/>
      <c r="AQ17" s="22"/>
      <c r="BE17" s="212"/>
      <c r="BS17" s="17" t="s">
        <v>33</v>
      </c>
    </row>
    <row r="18" spans="2:71" ht="6.95" customHeight="1">
      <c r="B18" s="2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2"/>
      <c r="BE18" s="212"/>
      <c r="BS18" s="17" t="s">
        <v>11</v>
      </c>
    </row>
    <row r="19" spans="2:71" ht="14.45" customHeight="1">
      <c r="B19" s="21"/>
      <c r="C19" s="25"/>
      <c r="D19" s="29" t="s">
        <v>34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28</v>
      </c>
      <c r="AL19" s="25"/>
      <c r="AM19" s="25"/>
      <c r="AN19" s="27" t="s">
        <v>21</v>
      </c>
      <c r="AO19" s="25"/>
      <c r="AP19" s="25"/>
      <c r="AQ19" s="22"/>
      <c r="BE19" s="212"/>
      <c r="BS19" s="17" t="s">
        <v>11</v>
      </c>
    </row>
    <row r="20" spans="2:71" ht="18.399999999999999" customHeight="1">
      <c r="B20" s="21"/>
      <c r="C20" s="25"/>
      <c r="D20" s="25"/>
      <c r="E20" s="27" t="s">
        <v>24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29</v>
      </c>
      <c r="AL20" s="25"/>
      <c r="AM20" s="25"/>
      <c r="AN20" s="27" t="s">
        <v>21</v>
      </c>
      <c r="AO20" s="25"/>
      <c r="AP20" s="25"/>
      <c r="AQ20" s="22"/>
      <c r="BE20" s="212"/>
    </row>
    <row r="21" spans="2:71" ht="6.95" customHeight="1">
      <c r="B21" s="21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2"/>
      <c r="BE21" s="212"/>
    </row>
    <row r="22" spans="2:71" ht="15">
      <c r="B22" s="21"/>
      <c r="C22" s="25"/>
      <c r="D22" s="29" t="s">
        <v>35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2"/>
      <c r="BE22" s="212"/>
    </row>
    <row r="23" spans="2:71" ht="22.5" customHeight="1">
      <c r="B23" s="21"/>
      <c r="C23" s="25"/>
      <c r="D23" s="25"/>
      <c r="E23" s="218" t="s">
        <v>21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5"/>
      <c r="AP23" s="25"/>
      <c r="AQ23" s="22"/>
      <c r="BE23" s="212"/>
    </row>
    <row r="24" spans="2:71" ht="6.95" customHeight="1">
      <c r="B24" s="2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2"/>
      <c r="BE24" s="212"/>
    </row>
    <row r="25" spans="2:71" ht="6.95" customHeight="1">
      <c r="B25" s="21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2"/>
      <c r="BE25" s="212"/>
    </row>
    <row r="26" spans="2:71" ht="14.45" customHeight="1">
      <c r="B26" s="21"/>
      <c r="C26" s="25"/>
      <c r="D26" s="33" t="s">
        <v>36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19">
        <f>ROUND(AG87,2)</f>
        <v>0</v>
      </c>
      <c r="AL26" s="214"/>
      <c r="AM26" s="214"/>
      <c r="AN26" s="214"/>
      <c r="AO26" s="214"/>
      <c r="AP26" s="25"/>
      <c r="AQ26" s="22"/>
      <c r="BE26" s="212"/>
    </row>
    <row r="27" spans="2:71" ht="14.45" customHeight="1">
      <c r="B27" s="21"/>
      <c r="C27" s="25"/>
      <c r="D27" s="33" t="s">
        <v>37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19">
        <f>ROUND(AG90,2)</f>
        <v>0</v>
      </c>
      <c r="AL27" s="219"/>
      <c r="AM27" s="219"/>
      <c r="AN27" s="219"/>
      <c r="AO27" s="219"/>
      <c r="AP27" s="25"/>
      <c r="AQ27" s="22"/>
      <c r="BE27" s="212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212"/>
    </row>
    <row r="29" spans="2:71" s="1" customFormat="1" ht="25.9" customHeight="1">
      <c r="B29" s="34"/>
      <c r="C29" s="35"/>
      <c r="D29" s="37" t="s">
        <v>38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20">
        <f>ROUND(AK26+AK27,2)</f>
        <v>0</v>
      </c>
      <c r="AL29" s="221"/>
      <c r="AM29" s="221"/>
      <c r="AN29" s="221"/>
      <c r="AO29" s="221"/>
      <c r="AP29" s="35"/>
      <c r="AQ29" s="36"/>
      <c r="BE29" s="212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212"/>
    </row>
    <row r="31" spans="2:71" s="2" customFormat="1" ht="14.45" customHeight="1">
      <c r="B31" s="39"/>
      <c r="C31" s="40"/>
      <c r="D31" s="41" t="s">
        <v>39</v>
      </c>
      <c r="E31" s="40"/>
      <c r="F31" s="41" t="s">
        <v>40</v>
      </c>
      <c r="G31" s="40"/>
      <c r="H31" s="40"/>
      <c r="I31" s="40"/>
      <c r="J31" s="40"/>
      <c r="K31" s="40"/>
      <c r="L31" s="202">
        <v>0.2</v>
      </c>
      <c r="M31" s="203"/>
      <c r="N31" s="203"/>
      <c r="O31" s="203"/>
      <c r="P31" s="40"/>
      <c r="Q31" s="40"/>
      <c r="R31" s="40"/>
      <c r="S31" s="40"/>
      <c r="T31" s="43" t="s">
        <v>41</v>
      </c>
      <c r="U31" s="40"/>
      <c r="V31" s="40"/>
      <c r="W31" s="204">
        <f>ROUND(AZ87+SUM(CD91:CD95),2)</f>
        <v>0</v>
      </c>
      <c r="X31" s="203"/>
      <c r="Y31" s="203"/>
      <c r="Z31" s="203"/>
      <c r="AA31" s="203"/>
      <c r="AB31" s="203"/>
      <c r="AC31" s="203"/>
      <c r="AD31" s="203"/>
      <c r="AE31" s="203"/>
      <c r="AF31" s="40"/>
      <c r="AG31" s="40"/>
      <c r="AH31" s="40"/>
      <c r="AI31" s="40"/>
      <c r="AJ31" s="40"/>
      <c r="AK31" s="204">
        <f>ROUND(AV87+SUM(BY91:BY95),2)</f>
        <v>0</v>
      </c>
      <c r="AL31" s="203"/>
      <c r="AM31" s="203"/>
      <c r="AN31" s="203"/>
      <c r="AO31" s="203"/>
      <c r="AP31" s="40"/>
      <c r="AQ31" s="44"/>
      <c r="BE31" s="212"/>
    </row>
    <row r="32" spans="2:71" s="2" customFormat="1" ht="14.45" customHeight="1">
      <c r="B32" s="39"/>
      <c r="C32" s="40"/>
      <c r="D32" s="40"/>
      <c r="E32" s="40"/>
      <c r="F32" s="41" t="s">
        <v>42</v>
      </c>
      <c r="G32" s="40"/>
      <c r="H32" s="40"/>
      <c r="I32" s="40"/>
      <c r="J32" s="40"/>
      <c r="K32" s="40"/>
      <c r="L32" s="202">
        <v>0.2</v>
      </c>
      <c r="M32" s="203"/>
      <c r="N32" s="203"/>
      <c r="O32" s="203"/>
      <c r="P32" s="40"/>
      <c r="Q32" s="40"/>
      <c r="R32" s="40"/>
      <c r="S32" s="40"/>
      <c r="T32" s="43" t="s">
        <v>41</v>
      </c>
      <c r="U32" s="40"/>
      <c r="V32" s="40"/>
      <c r="W32" s="204">
        <f>ROUND(BA87+SUM(CE91:CE95),2)</f>
        <v>0</v>
      </c>
      <c r="X32" s="203"/>
      <c r="Y32" s="203"/>
      <c r="Z32" s="203"/>
      <c r="AA32" s="203"/>
      <c r="AB32" s="203"/>
      <c r="AC32" s="203"/>
      <c r="AD32" s="203"/>
      <c r="AE32" s="203"/>
      <c r="AF32" s="40"/>
      <c r="AG32" s="40"/>
      <c r="AH32" s="40"/>
      <c r="AI32" s="40"/>
      <c r="AJ32" s="40"/>
      <c r="AK32" s="204">
        <f>ROUND(AW87+SUM(BZ91:BZ95),2)</f>
        <v>0</v>
      </c>
      <c r="AL32" s="203"/>
      <c r="AM32" s="203"/>
      <c r="AN32" s="203"/>
      <c r="AO32" s="203"/>
      <c r="AP32" s="40"/>
      <c r="AQ32" s="44"/>
      <c r="BE32" s="212"/>
    </row>
    <row r="33" spans="2:57" s="2" customFormat="1" ht="14.45" hidden="1" customHeight="1">
      <c r="B33" s="39"/>
      <c r="C33" s="40"/>
      <c r="D33" s="40"/>
      <c r="E33" s="40"/>
      <c r="F33" s="41" t="s">
        <v>43</v>
      </c>
      <c r="G33" s="40"/>
      <c r="H33" s="40"/>
      <c r="I33" s="40"/>
      <c r="J33" s="40"/>
      <c r="K33" s="40"/>
      <c r="L33" s="202">
        <v>0.2</v>
      </c>
      <c r="M33" s="203"/>
      <c r="N33" s="203"/>
      <c r="O33" s="203"/>
      <c r="P33" s="40"/>
      <c r="Q33" s="40"/>
      <c r="R33" s="40"/>
      <c r="S33" s="40"/>
      <c r="T33" s="43" t="s">
        <v>41</v>
      </c>
      <c r="U33" s="40"/>
      <c r="V33" s="40"/>
      <c r="W33" s="204">
        <f>ROUND(BB87+SUM(CF91:CF95),2)</f>
        <v>0</v>
      </c>
      <c r="X33" s="203"/>
      <c r="Y33" s="203"/>
      <c r="Z33" s="203"/>
      <c r="AA33" s="203"/>
      <c r="AB33" s="203"/>
      <c r="AC33" s="203"/>
      <c r="AD33" s="203"/>
      <c r="AE33" s="203"/>
      <c r="AF33" s="40"/>
      <c r="AG33" s="40"/>
      <c r="AH33" s="40"/>
      <c r="AI33" s="40"/>
      <c r="AJ33" s="40"/>
      <c r="AK33" s="204">
        <v>0</v>
      </c>
      <c r="AL33" s="203"/>
      <c r="AM33" s="203"/>
      <c r="AN33" s="203"/>
      <c r="AO33" s="203"/>
      <c r="AP33" s="40"/>
      <c r="AQ33" s="44"/>
      <c r="BE33" s="212"/>
    </row>
    <row r="34" spans="2:57" s="2" customFormat="1" ht="14.45" hidden="1" customHeight="1">
      <c r="B34" s="39"/>
      <c r="C34" s="40"/>
      <c r="D34" s="40"/>
      <c r="E34" s="40"/>
      <c r="F34" s="41" t="s">
        <v>44</v>
      </c>
      <c r="G34" s="40"/>
      <c r="H34" s="40"/>
      <c r="I34" s="40"/>
      <c r="J34" s="40"/>
      <c r="K34" s="40"/>
      <c r="L34" s="202">
        <v>0.2</v>
      </c>
      <c r="M34" s="203"/>
      <c r="N34" s="203"/>
      <c r="O34" s="203"/>
      <c r="P34" s="40"/>
      <c r="Q34" s="40"/>
      <c r="R34" s="40"/>
      <c r="S34" s="40"/>
      <c r="T34" s="43" t="s">
        <v>41</v>
      </c>
      <c r="U34" s="40"/>
      <c r="V34" s="40"/>
      <c r="W34" s="204">
        <f>ROUND(BC87+SUM(CG91:CG95),2)</f>
        <v>0</v>
      </c>
      <c r="X34" s="203"/>
      <c r="Y34" s="203"/>
      <c r="Z34" s="203"/>
      <c r="AA34" s="203"/>
      <c r="AB34" s="203"/>
      <c r="AC34" s="203"/>
      <c r="AD34" s="203"/>
      <c r="AE34" s="203"/>
      <c r="AF34" s="40"/>
      <c r="AG34" s="40"/>
      <c r="AH34" s="40"/>
      <c r="AI34" s="40"/>
      <c r="AJ34" s="40"/>
      <c r="AK34" s="204">
        <v>0</v>
      </c>
      <c r="AL34" s="203"/>
      <c r="AM34" s="203"/>
      <c r="AN34" s="203"/>
      <c r="AO34" s="203"/>
      <c r="AP34" s="40"/>
      <c r="AQ34" s="44"/>
      <c r="BE34" s="212"/>
    </row>
    <row r="35" spans="2:57" s="2" customFormat="1" ht="14.45" hidden="1" customHeight="1">
      <c r="B35" s="39"/>
      <c r="C35" s="40"/>
      <c r="D35" s="40"/>
      <c r="E35" s="40"/>
      <c r="F35" s="41" t="s">
        <v>45</v>
      </c>
      <c r="G35" s="40"/>
      <c r="H35" s="40"/>
      <c r="I35" s="40"/>
      <c r="J35" s="40"/>
      <c r="K35" s="40"/>
      <c r="L35" s="202">
        <v>0</v>
      </c>
      <c r="M35" s="203"/>
      <c r="N35" s="203"/>
      <c r="O35" s="203"/>
      <c r="P35" s="40"/>
      <c r="Q35" s="40"/>
      <c r="R35" s="40"/>
      <c r="S35" s="40"/>
      <c r="T35" s="43" t="s">
        <v>41</v>
      </c>
      <c r="U35" s="40"/>
      <c r="V35" s="40"/>
      <c r="W35" s="204">
        <f>ROUND(BD87+SUM(CH91:CH95),2)</f>
        <v>0</v>
      </c>
      <c r="X35" s="203"/>
      <c r="Y35" s="203"/>
      <c r="Z35" s="203"/>
      <c r="AA35" s="203"/>
      <c r="AB35" s="203"/>
      <c r="AC35" s="203"/>
      <c r="AD35" s="203"/>
      <c r="AE35" s="203"/>
      <c r="AF35" s="40"/>
      <c r="AG35" s="40"/>
      <c r="AH35" s="40"/>
      <c r="AI35" s="40"/>
      <c r="AJ35" s="40"/>
      <c r="AK35" s="204">
        <v>0</v>
      </c>
      <c r="AL35" s="203"/>
      <c r="AM35" s="203"/>
      <c r="AN35" s="203"/>
      <c r="AO35" s="203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46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47</v>
      </c>
      <c r="U37" s="47"/>
      <c r="V37" s="47"/>
      <c r="W37" s="47"/>
      <c r="X37" s="205" t="s">
        <v>48</v>
      </c>
      <c r="Y37" s="206"/>
      <c r="Z37" s="206"/>
      <c r="AA37" s="206"/>
      <c r="AB37" s="206"/>
      <c r="AC37" s="47"/>
      <c r="AD37" s="47"/>
      <c r="AE37" s="47"/>
      <c r="AF37" s="47"/>
      <c r="AG37" s="47"/>
      <c r="AH37" s="47"/>
      <c r="AI37" s="47"/>
      <c r="AJ37" s="47"/>
      <c r="AK37" s="207">
        <f>SUM(AK29:AK35)</f>
        <v>0</v>
      </c>
      <c r="AL37" s="206"/>
      <c r="AM37" s="206"/>
      <c r="AN37" s="206"/>
      <c r="AO37" s="208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>
      <c r="B39" s="21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"/>
    </row>
    <row r="40" spans="2:57">
      <c r="B40" s="2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"/>
    </row>
    <row r="41" spans="2:57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2"/>
    </row>
    <row r="42" spans="2:57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2"/>
    </row>
    <row r="43" spans="2:57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2"/>
    </row>
    <row r="44" spans="2:57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2"/>
    </row>
    <row r="45" spans="2:57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2"/>
    </row>
    <row r="46" spans="2:57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2"/>
    </row>
    <row r="47" spans="2:57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2"/>
    </row>
    <row r="48" spans="2:57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2"/>
    </row>
    <row r="49" spans="2:43" s="1" customFormat="1" ht="15">
      <c r="B49" s="34"/>
      <c r="C49" s="35"/>
      <c r="D49" s="49" t="s">
        <v>49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50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1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2"/>
    </row>
    <row r="51" spans="2:43">
      <c r="B51" s="21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2"/>
    </row>
    <row r="52" spans="2:43">
      <c r="B52" s="21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2"/>
    </row>
    <row r="53" spans="2:43">
      <c r="B53" s="21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2"/>
    </row>
    <row r="54" spans="2:43">
      <c r="B54" s="21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2"/>
    </row>
    <row r="55" spans="2:43">
      <c r="B55" s="21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2"/>
    </row>
    <row r="56" spans="2:43">
      <c r="B56" s="21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2"/>
    </row>
    <row r="57" spans="2:43">
      <c r="B57" s="21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2"/>
    </row>
    <row r="58" spans="2:43" s="1" customFormat="1" ht="15">
      <c r="B58" s="34"/>
      <c r="C58" s="35"/>
      <c r="D58" s="54" t="s">
        <v>51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52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51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52</v>
      </c>
      <c r="AN58" s="55"/>
      <c r="AO58" s="57"/>
      <c r="AP58" s="35"/>
      <c r="AQ58" s="36"/>
    </row>
    <row r="59" spans="2:43">
      <c r="B59" s="2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2"/>
    </row>
    <row r="60" spans="2:43" s="1" customFormat="1" ht="15">
      <c r="B60" s="34"/>
      <c r="C60" s="35"/>
      <c r="D60" s="49" t="s">
        <v>53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54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1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2"/>
    </row>
    <row r="62" spans="2:43">
      <c r="B62" s="21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2"/>
    </row>
    <row r="63" spans="2:43">
      <c r="B63" s="21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2"/>
    </row>
    <row r="64" spans="2:43">
      <c r="B64" s="21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2"/>
    </row>
    <row r="65" spans="2:43">
      <c r="B65" s="21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2"/>
    </row>
    <row r="66" spans="2:43">
      <c r="B66" s="21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2"/>
    </row>
    <row r="67" spans="2:43">
      <c r="B67" s="21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2"/>
    </row>
    <row r="68" spans="2:43">
      <c r="B68" s="21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2"/>
    </row>
    <row r="69" spans="2:43" s="1" customFormat="1" ht="15">
      <c r="B69" s="34"/>
      <c r="C69" s="35"/>
      <c r="D69" s="54" t="s">
        <v>51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52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51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52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91" t="s">
        <v>55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36"/>
    </row>
    <row r="77" spans="2:43" s="3" customFormat="1" ht="14.45" customHeight="1">
      <c r="B77" s="64"/>
      <c r="C77" s="29" t="s">
        <v>15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NTS-poddod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18</v>
      </c>
      <c r="D78" s="69"/>
      <c r="E78" s="69"/>
      <c r="F78" s="69"/>
      <c r="G78" s="69"/>
      <c r="H78" s="69"/>
      <c r="I78" s="69"/>
      <c r="J78" s="69"/>
      <c r="K78" s="69"/>
      <c r="L78" s="193" t="str">
        <f>K6</f>
        <v>Národná tranfúzna stanica Banská Bystrica</v>
      </c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>
      <c r="B80" s="34"/>
      <c r="C80" s="29" t="s">
        <v>23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 xml:space="preserve"> 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25</v>
      </c>
      <c r="AJ80" s="35"/>
      <c r="AK80" s="35"/>
      <c r="AL80" s="35"/>
      <c r="AM80" s="72" t="str">
        <f>IF(AN8= "","",AN8)</f>
        <v>1. 3. 2017</v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5">
      <c r="B82" s="34"/>
      <c r="C82" s="29" t="s">
        <v>27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32</v>
      </c>
      <c r="AJ82" s="35"/>
      <c r="AK82" s="35"/>
      <c r="AL82" s="35"/>
      <c r="AM82" s="195" t="str">
        <f>IF(E17="","",E17)</f>
        <v xml:space="preserve"> </v>
      </c>
      <c r="AN82" s="195"/>
      <c r="AO82" s="195"/>
      <c r="AP82" s="195"/>
      <c r="AQ82" s="36"/>
      <c r="AS82" s="196" t="s">
        <v>56</v>
      </c>
      <c r="AT82" s="197"/>
      <c r="AU82" s="73"/>
      <c r="AV82" s="73"/>
      <c r="AW82" s="73"/>
      <c r="AX82" s="73"/>
      <c r="AY82" s="73"/>
      <c r="AZ82" s="73"/>
      <c r="BA82" s="73"/>
      <c r="BB82" s="73"/>
      <c r="BC82" s="73"/>
      <c r="BD82" s="74"/>
    </row>
    <row r="83" spans="1:89" s="1" customFormat="1" ht="15">
      <c r="B83" s="34"/>
      <c r="C83" s="29" t="s">
        <v>30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34</v>
      </c>
      <c r="AJ83" s="35"/>
      <c r="AK83" s="35"/>
      <c r="AL83" s="35"/>
      <c r="AM83" s="195" t="str">
        <f>IF(E20="","",E20)</f>
        <v xml:space="preserve"> </v>
      </c>
      <c r="AN83" s="195"/>
      <c r="AO83" s="195"/>
      <c r="AP83" s="195"/>
      <c r="AQ83" s="36"/>
      <c r="AS83" s="198"/>
      <c r="AT83" s="199"/>
      <c r="AU83" s="75"/>
      <c r="AV83" s="75"/>
      <c r="AW83" s="75"/>
      <c r="AX83" s="75"/>
      <c r="AY83" s="75"/>
      <c r="AZ83" s="75"/>
      <c r="BA83" s="75"/>
      <c r="BB83" s="75"/>
      <c r="BC83" s="75"/>
      <c r="BD83" s="76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00"/>
      <c r="AT84" s="201"/>
      <c r="AU84" s="35"/>
      <c r="AV84" s="35"/>
      <c r="AW84" s="35"/>
      <c r="AX84" s="35"/>
      <c r="AY84" s="35"/>
      <c r="AZ84" s="35"/>
      <c r="BA84" s="35"/>
      <c r="BB84" s="35"/>
      <c r="BC84" s="35"/>
      <c r="BD84" s="77"/>
    </row>
    <row r="85" spans="1:89" s="1" customFormat="1" ht="29.25" customHeight="1">
      <c r="B85" s="34"/>
      <c r="C85" s="183" t="s">
        <v>57</v>
      </c>
      <c r="D85" s="184"/>
      <c r="E85" s="184"/>
      <c r="F85" s="184"/>
      <c r="G85" s="184"/>
      <c r="H85" s="78"/>
      <c r="I85" s="185" t="s">
        <v>58</v>
      </c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5" t="s">
        <v>59</v>
      </c>
      <c r="AH85" s="184"/>
      <c r="AI85" s="184"/>
      <c r="AJ85" s="184"/>
      <c r="AK85" s="184"/>
      <c r="AL85" s="184"/>
      <c r="AM85" s="184"/>
      <c r="AN85" s="185" t="s">
        <v>60</v>
      </c>
      <c r="AO85" s="184"/>
      <c r="AP85" s="186"/>
      <c r="AQ85" s="36"/>
      <c r="AS85" s="79" t="s">
        <v>61</v>
      </c>
      <c r="AT85" s="80" t="s">
        <v>62</v>
      </c>
      <c r="AU85" s="80" t="s">
        <v>63</v>
      </c>
      <c r="AV85" s="80" t="s">
        <v>64</v>
      </c>
      <c r="AW85" s="80" t="s">
        <v>65</v>
      </c>
      <c r="AX85" s="80" t="s">
        <v>66</v>
      </c>
      <c r="AY85" s="80" t="s">
        <v>67</v>
      </c>
      <c r="AZ85" s="80" t="s">
        <v>68</v>
      </c>
      <c r="BA85" s="80" t="s">
        <v>69</v>
      </c>
      <c r="BB85" s="80" t="s">
        <v>70</v>
      </c>
      <c r="BC85" s="80" t="s">
        <v>71</v>
      </c>
      <c r="BD85" s="81" t="s">
        <v>72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82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83" t="s">
        <v>73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190">
        <f>ROUND(AG88,2)</f>
        <v>0</v>
      </c>
      <c r="AH87" s="190"/>
      <c r="AI87" s="190"/>
      <c r="AJ87" s="190"/>
      <c r="AK87" s="190"/>
      <c r="AL87" s="190"/>
      <c r="AM87" s="190"/>
      <c r="AN87" s="175">
        <f>SUM(AG87,AT87)</f>
        <v>0</v>
      </c>
      <c r="AO87" s="175"/>
      <c r="AP87" s="175"/>
      <c r="AQ87" s="70"/>
      <c r="AS87" s="85">
        <f>ROUND(AS88,2)</f>
        <v>0</v>
      </c>
      <c r="AT87" s="86">
        <f>ROUND(SUM(AV87:AW87),2)</f>
        <v>0</v>
      </c>
      <c r="AU87" s="87">
        <f>ROUND(AU88,5)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ROUND(AZ88,2)</f>
        <v>0</v>
      </c>
      <c r="BA87" s="86">
        <f>ROUND(BA88,2)</f>
        <v>0</v>
      </c>
      <c r="BB87" s="86">
        <f>ROUND(BB88,2)</f>
        <v>0</v>
      </c>
      <c r="BC87" s="86">
        <f>ROUND(BC88,2)</f>
        <v>0</v>
      </c>
      <c r="BD87" s="88">
        <f>ROUND(BD88,2)</f>
        <v>0</v>
      </c>
      <c r="BS87" s="89" t="s">
        <v>74</v>
      </c>
      <c r="BT87" s="89" t="s">
        <v>75</v>
      </c>
      <c r="BU87" s="90" t="s">
        <v>76</v>
      </c>
      <c r="BV87" s="89" t="s">
        <v>77</v>
      </c>
      <c r="BW87" s="89" t="s">
        <v>78</v>
      </c>
      <c r="BX87" s="89" t="s">
        <v>79</v>
      </c>
    </row>
    <row r="88" spans="1:89" s="5" customFormat="1" ht="22.5" customHeight="1">
      <c r="A88" s="91" t="s">
        <v>80</v>
      </c>
      <c r="B88" s="92"/>
      <c r="C88" s="93"/>
      <c r="D88" s="189" t="s">
        <v>81</v>
      </c>
      <c r="E88" s="189"/>
      <c r="F88" s="189"/>
      <c r="G88" s="189"/>
      <c r="H88" s="189"/>
      <c r="I88" s="94"/>
      <c r="J88" s="189" t="s">
        <v>82</v>
      </c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7">
        <f>'sdk - SDK konštrukcie '!M30</f>
        <v>0</v>
      </c>
      <c r="AH88" s="188"/>
      <c r="AI88" s="188"/>
      <c r="AJ88" s="188"/>
      <c r="AK88" s="188"/>
      <c r="AL88" s="188"/>
      <c r="AM88" s="188"/>
      <c r="AN88" s="187">
        <f>SUM(AG88,AT88)</f>
        <v>0</v>
      </c>
      <c r="AO88" s="188"/>
      <c r="AP88" s="188"/>
      <c r="AQ88" s="95"/>
      <c r="AS88" s="96">
        <f>'sdk - SDK konštrukcie '!M28</f>
        <v>0</v>
      </c>
      <c r="AT88" s="97">
        <f>ROUND(SUM(AV88:AW88),2)</f>
        <v>0</v>
      </c>
      <c r="AU88" s="98">
        <f>'sdk - SDK konštrukcie '!W118</f>
        <v>0</v>
      </c>
      <c r="AV88" s="97">
        <f>'sdk - SDK konštrukcie '!M32</f>
        <v>0</v>
      </c>
      <c r="AW88" s="97">
        <f>'sdk - SDK konštrukcie '!M33</f>
        <v>0</v>
      </c>
      <c r="AX88" s="97">
        <f>'sdk - SDK konštrukcie '!M34</f>
        <v>0</v>
      </c>
      <c r="AY88" s="97">
        <f>'sdk - SDK konštrukcie '!M35</f>
        <v>0</v>
      </c>
      <c r="AZ88" s="97">
        <f>'sdk - SDK konštrukcie '!H32</f>
        <v>0</v>
      </c>
      <c r="BA88" s="97">
        <f>'sdk - SDK konštrukcie '!H33</f>
        <v>0</v>
      </c>
      <c r="BB88" s="97">
        <f>'sdk - SDK konštrukcie '!H34</f>
        <v>0</v>
      </c>
      <c r="BC88" s="97">
        <f>'sdk - SDK konštrukcie '!H35</f>
        <v>0</v>
      </c>
      <c r="BD88" s="99">
        <f>'sdk - SDK konštrukcie '!H36</f>
        <v>0</v>
      </c>
      <c r="BT88" s="100" t="s">
        <v>83</v>
      </c>
      <c r="BV88" s="100" t="s">
        <v>77</v>
      </c>
      <c r="BW88" s="100" t="s">
        <v>84</v>
      </c>
      <c r="BX88" s="100" t="s">
        <v>78</v>
      </c>
    </row>
    <row r="89" spans="1:89">
      <c r="B89" s="21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2"/>
    </row>
    <row r="90" spans="1:89" s="1" customFormat="1" ht="30" customHeight="1">
      <c r="B90" s="34"/>
      <c r="C90" s="83" t="s">
        <v>85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175">
        <f>ROUND(SUM(AG91:AG94),2)</f>
        <v>0</v>
      </c>
      <c r="AH90" s="175"/>
      <c r="AI90" s="175"/>
      <c r="AJ90" s="175"/>
      <c r="AK90" s="175"/>
      <c r="AL90" s="175"/>
      <c r="AM90" s="175"/>
      <c r="AN90" s="175">
        <f>ROUND(SUM(AN91:AN94),2)</f>
        <v>0</v>
      </c>
      <c r="AO90" s="175"/>
      <c r="AP90" s="175"/>
      <c r="AQ90" s="36"/>
      <c r="AS90" s="79" t="s">
        <v>86</v>
      </c>
      <c r="AT90" s="80" t="s">
        <v>87</v>
      </c>
      <c r="AU90" s="80" t="s">
        <v>39</v>
      </c>
      <c r="AV90" s="81" t="s">
        <v>62</v>
      </c>
    </row>
    <row r="91" spans="1:89" s="1" customFormat="1" ht="19.899999999999999" customHeight="1">
      <c r="B91" s="34"/>
      <c r="C91" s="35"/>
      <c r="D91" s="101" t="s">
        <v>88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181">
        <f>ROUND(AG87*AS91,2)</f>
        <v>0</v>
      </c>
      <c r="AH91" s="182"/>
      <c r="AI91" s="182"/>
      <c r="AJ91" s="182"/>
      <c r="AK91" s="182"/>
      <c r="AL91" s="182"/>
      <c r="AM91" s="182"/>
      <c r="AN91" s="182">
        <f>ROUND(AG91+AV91,2)</f>
        <v>0</v>
      </c>
      <c r="AO91" s="182"/>
      <c r="AP91" s="182"/>
      <c r="AQ91" s="36"/>
      <c r="AS91" s="102">
        <v>0</v>
      </c>
      <c r="AT91" s="103" t="s">
        <v>89</v>
      </c>
      <c r="AU91" s="103" t="s">
        <v>40</v>
      </c>
      <c r="AV91" s="104">
        <f>ROUND(IF(AU91="základná",AG91*L31,IF(AU91="znížená",AG91*L32,0)),2)</f>
        <v>0</v>
      </c>
      <c r="BV91" s="17" t="s">
        <v>90</v>
      </c>
      <c r="BY91" s="105">
        <f>IF(AU91="základná",AV91,0)</f>
        <v>0</v>
      </c>
      <c r="BZ91" s="105">
        <f>IF(AU91="znížená",AV91,0)</f>
        <v>0</v>
      </c>
      <c r="CA91" s="105">
        <v>0</v>
      </c>
      <c r="CB91" s="105">
        <v>0</v>
      </c>
      <c r="CC91" s="105">
        <v>0</v>
      </c>
      <c r="CD91" s="105">
        <f>IF(AU91="základná",AG91,0)</f>
        <v>0</v>
      </c>
      <c r="CE91" s="105">
        <f>IF(AU91="znížená",AG91,0)</f>
        <v>0</v>
      </c>
      <c r="CF91" s="105">
        <f>IF(AU91="zákl. prenesená",AG91,0)</f>
        <v>0</v>
      </c>
      <c r="CG91" s="105">
        <f>IF(AU91="zníž. prenesená",AG91,0)</f>
        <v>0</v>
      </c>
      <c r="CH91" s="105">
        <f>IF(AU91="nulová",AG91,0)</f>
        <v>0</v>
      </c>
      <c r="CI91" s="17">
        <f>IF(AU91="základná",1,IF(AU91="znížená",2,IF(AU91="zákl. prenesená",4,IF(AU91="zníž. prenesená",5,3))))</f>
        <v>1</v>
      </c>
      <c r="CJ91" s="17">
        <f>IF(AT91="stavebná časť",1,IF(8891="investičná časť",2,3))</f>
        <v>1</v>
      </c>
      <c r="CK91" s="17" t="str">
        <f>IF(D91="Vyplň vlastné","","x")</f>
        <v>x</v>
      </c>
    </row>
    <row r="92" spans="1:89" s="1" customFormat="1" ht="19.899999999999999" customHeight="1">
      <c r="B92" s="34"/>
      <c r="C92" s="35"/>
      <c r="D92" s="179" t="s">
        <v>91</v>
      </c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35"/>
      <c r="AD92" s="35"/>
      <c r="AE92" s="35"/>
      <c r="AF92" s="35"/>
      <c r="AG92" s="181">
        <f>AG87*AS92</f>
        <v>0</v>
      </c>
      <c r="AH92" s="182"/>
      <c r="AI92" s="182"/>
      <c r="AJ92" s="182"/>
      <c r="AK92" s="182"/>
      <c r="AL92" s="182"/>
      <c r="AM92" s="182"/>
      <c r="AN92" s="182">
        <f>AG92+AV92</f>
        <v>0</v>
      </c>
      <c r="AO92" s="182"/>
      <c r="AP92" s="182"/>
      <c r="AQ92" s="36"/>
      <c r="AS92" s="106">
        <v>0</v>
      </c>
      <c r="AT92" s="107" t="s">
        <v>89</v>
      </c>
      <c r="AU92" s="107" t="s">
        <v>40</v>
      </c>
      <c r="AV92" s="108">
        <f>ROUND(IF(AU92="nulová",0,IF(OR(AU92="základná",AU92="zákl. prenesená"),AG92*L31,AG92*L32)),2)</f>
        <v>0</v>
      </c>
      <c r="BV92" s="17" t="s">
        <v>92</v>
      </c>
      <c r="BY92" s="105">
        <f>IF(AU92="základná",AV92,0)</f>
        <v>0</v>
      </c>
      <c r="BZ92" s="105">
        <f>IF(AU92="znížená",AV92,0)</f>
        <v>0</v>
      </c>
      <c r="CA92" s="105">
        <f>IF(AU92="zákl. prenesená",AV92,0)</f>
        <v>0</v>
      </c>
      <c r="CB92" s="105">
        <f>IF(AU92="zníž. prenesená",AV92,0)</f>
        <v>0</v>
      </c>
      <c r="CC92" s="105">
        <f>IF(AU92="nulová",AV92,0)</f>
        <v>0</v>
      </c>
      <c r="CD92" s="105">
        <f>IF(AU92="základná",AG92,0)</f>
        <v>0</v>
      </c>
      <c r="CE92" s="105">
        <f>IF(AU92="znížená",AG92,0)</f>
        <v>0</v>
      </c>
      <c r="CF92" s="105">
        <f>IF(AU92="zákl. prenesená",AG92,0)</f>
        <v>0</v>
      </c>
      <c r="CG92" s="105">
        <f>IF(AU92="zníž. prenesená",AG92,0)</f>
        <v>0</v>
      </c>
      <c r="CH92" s="105">
        <f>IF(AU92="nulová",AG92,0)</f>
        <v>0</v>
      </c>
      <c r="CI92" s="17">
        <f>IF(AU92="základná",1,IF(AU92="znížená",2,IF(AU92="zákl. prenesená",4,IF(AU92="zníž. prenesená",5,3))))</f>
        <v>1</v>
      </c>
      <c r="CJ92" s="17">
        <f>IF(AT92="stavebná časť",1,IF(8892="investičná časť",2,3))</f>
        <v>1</v>
      </c>
      <c r="CK92" s="17" t="str">
        <f>IF(D92="Vyplň vlastné","","x")</f>
        <v/>
      </c>
    </row>
    <row r="93" spans="1:89" s="1" customFormat="1" ht="19.899999999999999" customHeight="1">
      <c r="B93" s="34"/>
      <c r="C93" s="35"/>
      <c r="D93" s="179" t="s">
        <v>91</v>
      </c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35"/>
      <c r="AD93" s="35"/>
      <c r="AE93" s="35"/>
      <c r="AF93" s="35"/>
      <c r="AG93" s="181">
        <f>AG87*AS93</f>
        <v>0</v>
      </c>
      <c r="AH93" s="182"/>
      <c r="AI93" s="182"/>
      <c r="AJ93" s="182"/>
      <c r="AK93" s="182"/>
      <c r="AL93" s="182"/>
      <c r="AM93" s="182"/>
      <c r="AN93" s="182">
        <f>AG93+AV93</f>
        <v>0</v>
      </c>
      <c r="AO93" s="182"/>
      <c r="AP93" s="182"/>
      <c r="AQ93" s="36"/>
      <c r="AS93" s="106">
        <v>0</v>
      </c>
      <c r="AT93" s="107" t="s">
        <v>89</v>
      </c>
      <c r="AU93" s="107" t="s">
        <v>40</v>
      </c>
      <c r="AV93" s="108">
        <f>ROUND(IF(AU93="nulová",0,IF(OR(AU93="základná",AU93="zákl. prenesená"),AG93*L31,AG93*L32)),2)</f>
        <v>0</v>
      </c>
      <c r="BV93" s="17" t="s">
        <v>92</v>
      </c>
      <c r="BY93" s="105">
        <f>IF(AU93="základná",AV93,0)</f>
        <v>0</v>
      </c>
      <c r="BZ93" s="105">
        <f>IF(AU93="znížená",AV93,0)</f>
        <v>0</v>
      </c>
      <c r="CA93" s="105">
        <f>IF(AU93="zákl. prenesená",AV93,0)</f>
        <v>0</v>
      </c>
      <c r="CB93" s="105">
        <f>IF(AU93="zníž. prenesená",AV93,0)</f>
        <v>0</v>
      </c>
      <c r="CC93" s="105">
        <f>IF(AU93="nulová",AV93,0)</f>
        <v>0</v>
      </c>
      <c r="CD93" s="105">
        <f>IF(AU93="základná",AG93,0)</f>
        <v>0</v>
      </c>
      <c r="CE93" s="105">
        <f>IF(AU93="znížená",AG93,0)</f>
        <v>0</v>
      </c>
      <c r="CF93" s="105">
        <f>IF(AU93="zákl. prenesená",AG93,0)</f>
        <v>0</v>
      </c>
      <c r="CG93" s="105">
        <f>IF(AU93="zníž. prenesená",AG93,0)</f>
        <v>0</v>
      </c>
      <c r="CH93" s="105">
        <f>IF(AU93="nulová",AG93,0)</f>
        <v>0</v>
      </c>
      <c r="CI93" s="17">
        <f>IF(AU93="základná",1,IF(AU93="znížená",2,IF(AU93="zákl. prenesená",4,IF(AU93="zníž. prenesená",5,3))))</f>
        <v>1</v>
      </c>
      <c r="CJ93" s="17">
        <f>IF(AT93="stavebná časť",1,IF(8893="investičná časť",2,3))</f>
        <v>1</v>
      </c>
      <c r="CK93" s="17" t="str">
        <f>IF(D93="Vyplň vlastné","","x")</f>
        <v/>
      </c>
    </row>
    <row r="94" spans="1:89" s="1" customFormat="1" ht="19.899999999999999" customHeight="1">
      <c r="B94" s="34"/>
      <c r="C94" s="35"/>
      <c r="D94" s="179" t="s">
        <v>91</v>
      </c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35"/>
      <c r="AD94" s="35"/>
      <c r="AE94" s="35"/>
      <c r="AF94" s="35"/>
      <c r="AG94" s="181">
        <f>AG87*AS94</f>
        <v>0</v>
      </c>
      <c r="AH94" s="182"/>
      <c r="AI94" s="182"/>
      <c r="AJ94" s="182"/>
      <c r="AK94" s="182"/>
      <c r="AL94" s="182"/>
      <c r="AM94" s="182"/>
      <c r="AN94" s="182">
        <f>AG94+AV94</f>
        <v>0</v>
      </c>
      <c r="AO94" s="182"/>
      <c r="AP94" s="182"/>
      <c r="AQ94" s="36"/>
      <c r="AS94" s="109">
        <v>0</v>
      </c>
      <c r="AT94" s="110" t="s">
        <v>89</v>
      </c>
      <c r="AU94" s="110" t="s">
        <v>40</v>
      </c>
      <c r="AV94" s="111">
        <f>ROUND(IF(AU94="nulová",0,IF(OR(AU94="základná",AU94="zákl. prenesená"),AG94*L31,AG94*L32)),2)</f>
        <v>0</v>
      </c>
      <c r="BV94" s="17" t="s">
        <v>92</v>
      </c>
      <c r="BY94" s="105">
        <f>IF(AU94="základná",AV94,0)</f>
        <v>0</v>
      </c>
      <c r="BZ94" s="105">
        <f>IF(AU94="znížená",AV94,0)</f>
        <v>0</v>
      </c>
      <c r="CA94" s="105">
        <f>IF(AU94="zákl. prenesená",AV94,0)</f>
        <v>0</v>
      </c>
      <c r="CB94" s="105">
        <f>IF(AU94="zníž. prenesená",AV94,0)</f>
        <v>0</v>
      </c>
      <c r="CC94" s="105">
        <f>IF(AU94="nulová",AV94,0)</f>
        <v>0</v>
      </c>
      <c r="CD94" s="105">
        <f>IF(AU94="základná",AG94,0)</f>
        <v>0</v>
      </c>
      <c r="CE94" s="105">
        <f>IF(AU94="znížená",AG94,0)</f>
        <v>0</v>
      </c>
      <c r="CF94" s="105">
        <f>IF(AU94="zákl. prenesená",AG94,0)</f>
        <v>0</v>
      </c>
      <c r="CG94" s="105">
        <f>IF(AU94="zníž. prenesená",AG94,0)</f>
        <v>0</v>
      </c>
      <c r="CH94" s="105">
        <f>IF(AU94="nulová",AG94,0)</f>
        <v>0</v>
      </c>
      <c r="CI94" s="17">
        <f>IF(AU94="základná",1,IF(AU94="znížená",2,IF(AU94="zákl. prenesená",4,IF(AU94="zníž. prenesená",5,3))))</f>
        <v>1</v>
      </c>
      <c r="CJ94" s="17">
        <f>IF(AT94="stavebná časť",1,IF(8894="investičná časť",2,3))</f>
        <v>1</v>
      </c>
      <c r="CK94" s="17" t="str">
        <f>IF(D94="Vyplň vlastné","","x")</f>
        <v/>
      </c>
    </row>
    <row r="95" spans="1:89" s="1" customFormat="1" ht="10.9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89" s="1" customFormat="1" ht="30" customHeight="1">
      <c r="B96" s="34"/>
      <c r="C96" s="112" t="s">
        <v>93</v>
      </c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76">
        <f>ROUND(AG87+AG90,2)</f>
        <v>0</v>
      </c>
      <c r="AH96" s="176"/>
      <c r="AI96" s="176"/>
      <c r="AJ96" s="176"/>
      <c r="AK96" s="176"/>
      <c r="AL96" s="176"/>
      <c r="AM96" s="176"/>
      <c r="AN96" s="176">
        <f>AN87+AN90</f>
        <v>0</v>
      </c>
      <c r="AO96" s="176"/>
      <c r="AP96" s="176"/>
      <c r="AQ96" s="36"/>
    </row>
    <row r="97" spans="2:43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sheetProtection password="CC35" sheet="1" objects="1" scenarios="1" formatCells="0" formatColumns="0" formatRows="0" sort="0" autoFilter="0"/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K37:AO37"/>
    <mergeCell ref="L33:O33"/>
    <mergeCell ref="W33:AE33"/>
    <mergeCell ref="AK33:AO33"/>
    <mergeCell ref="L34:O34"/>
    <mergeCell ref="W34:AE34"/>
    <mergeCell ref="AK34:AO34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D93:AB93"/>
    <mergeCell ref="AG93:AM93"/>
    <mergeCell ref="AN93:AP93"/>
    <mergeCell ref="D94:AB94"/>
    <mergeCell ref="AG94:AM94"/>
    <mergeCell ref="AN94:AP94"/>
    <mergeCell ref="AG90:AM90"/>
    <mergeCell ref="AN90:AP90"/>
    <mergeCell ref="AG96:AM96"/>
    <mergeCell ref="AN96:AP96"/>
    <mergeCell ref="AR2:BE2"/>
    <mergeCell ref="AG91:AM91"/>
    <mergeCell ref="AN91:AP91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sdk - SDK konštrukcie 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0"/>
  <sheetViews>
    <sheetView showGridLines="0" tabSelected="1" workbookViewId="0">
      <pane ySplit="1" topLeftCell="A151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20.83203125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4"/>
      <c r="B1" s="11"/>
      <c r="C1" s="11"/>
      <c r="D1" s="12" t="s">
        <v>1</v>
      </c>
      <c r="E1" s="11"/>
      <c r="F1" s="13" t="s">
        <v>94</v>
      </c>
      <c r="G1" s="13"/>
      <c r="H1" s="234" t="s">
        <v>95</v>
      </c>
      <c r="I1" s="234"/>
      <c r="J1" s="234"/>
      <c r="K1" s="234"/>
      <c r="L1" s="13" t="s">
        <v>96</v>
      </c>
      <c r="M1" s="11"/>
      <c r="N1" s="11"/>
      <c r="O1" s="12" t="s">
        <v>97</v>
      </c>
      <c r="P1" s="11"/>
      <c r="Q1" s="11"/>
      <c r="R1" s="11"/>
      <c r="S1" s="13" t="s">
        <v>98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09" t="s">
        <v>7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S2" s="177" t="s">
        <v>8</v>
      </c>
      <c r="T2" s="178"/>
      <c r="U2" s="178"/>
      <c r="V2" s="178"/>
      <c r="W2" s="178"/>
      <c r="X2" s="178"/>
      <c r="Y2" s="178"/>
      <c r="Z2" s="178"/>
      <c r="AA2" s="178"/>
      <c r="AB2" s="178"/>
      <c r="AC2" s="178"/>
      <c r="AT2" s="17" t="s">
        <v>84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75</v>
      </c>
    </row>
    <row r="4" spans="1:66" ht="36.950000000000003" customHeight="1">
      <c r="B4" s="21"/>
      <c r="C4" s="191" t="s">
        <v>99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2"/>
      <c r="T4" s="23" t="s">
        <v>13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18</v>
      </c>
      <c r="E6" s="25"/>
      <c r="F6" s="242" t="str">
        <f>'Rekapitulácia stavby'!K6</f>
        <v>Národná tranfúzna stanica Banská Bystrica</v>
      </c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5"/>
      <c r="R6" s="22"/>
    </row>
    <row r="7" spans="1:66" s="1" customFormat="1" ht="32.85" customHeight="1">
      <c r="B7" s="34"/>
      <c r="C7" s="35"/>
      <c r="D7" s="28" t="s">
        <v>100</v>
      </c>
      <c r="E7" s="35"/>
      <c r="F7" s="215" t="s">
        <v>101</v>
      </c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35"/>
      <c r="R7" s="36"/>
    </row>
    <row r="8" spans="1:66" s="1" customFormat="1" ht="14.45" customHeight="1">
      <c r="B8" s="34"/>
      <c r="C8" s="35"/>
      <c r="D8" s="29" t="s">
        <v>20</v>
      </c>
      <c r="E8" s="35"/>
      <c r="F8" s="27" t="s">
        <v>21</v>
      </c>
      <c r="G8" s="35"/>
      <c r="H8" s="35"/>
      <c r="I8" s="35"/>
      <c r="J8" s="35"/>
      <c r="K8" s="35"/>
      <c r="L8" s="35"/>
      <c r="M8" s="29" t="s">
        <v>22</v>
      </c>
      <c r="N8" s="35"/>
      <c r="O8" s="27" t="s">
        <v>21</v>
      </c>
      <c r="P8" s="35"/>
      <c r="Q8" s="35"/>
      <c r="R8" s="36"/>
    </row>
    <row r="9" spans="1:66" s="1" customFormat="1" ht="14.45" customHeight="1">
      <c r="B9" s="34"/>
      <c r="C9" s="35"/>
      <c r="D9" s="29" t="s">
        <v>23</v>
      </c>
      <c r="E9" s="35"/>
      <c r="F9" s="27" t="s">
        <v>24</v>
      </c>
      <c r="G9" s="35"/>
      <c r="H9" s="35"/>
      <c r="I9" s="35"/>
      <c r="J9" s="35"/>
      <c r="K9" s="35"/>
      <c r="L9" s="35"/>
      <c r="M9" s="29" t="s">
        <v>25</v>
      </c>
      <c r="N9" s="35"/>
      <c r="O9" s="254" t="str">
        <f>'Rekapitulácia stavby'!AN8</f>
        <v>1. 3. 2017</v>
      </c>
      <c r="P9" s="237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27</v>
      </c>
      <c r="E11" s="35"/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213" t="str">
        <f>IF('Rekapitulácia stavby'!AN10="","",'Rekapitulácia stavby'!AN10)</f>
        <v/>
      </c>
      <c r="P11" s="213"/>
      <c r="Q11" s="35"/>
      <c r="R11" s="36"/>
    </row>
    <row r="12" spans="1:66" s="1" customFormat="1" ht="18" customHeight="1">
      <c r="B12" s="34"/>
      <c r="C12" s="35"/>
      <c r="D12" s="35"/>
      <c r="E12" s="27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213" t="str">
        <f>IF('Rekapitulácia stavby'!AN11="","",'Rekapitulácia stavby'!AN11)</f>
        <v/>
      </c>
      <c r="P12" s="213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28</v>
      </c>
      <c r="N14" s="35"/>
      <c r="O14" s="255" t="str">
        <f>IF('Rekapitulácia stavby'!AN13="","",'Rekapitulácia stavby'!AN13)</f>
        <v>Vyplň údaj</v>
      </c>
      <c r="P14" s="213"/>
      <c r="Q14" s="35"/>
      <c r="R14" s="36"/>
    </row>
    <row r="15" spans="1:66" s="1" customFormat="1" ht="18" customHeight="1">
      <c r="B15" s="34"/>
      <c r="C15" s="35"/>
      <c r="D15" s="35"/>
      <c r="E15" s="255" t="str">
        <f>IF('Rekapitulácia stavby'!E14="","",'Rekapitulácia stavby'!E14)</f>
        <v>Vyplň údaj</v>
      </c>
      <c r="F15" s="256"/>
      <c r="G15" s="256"/>
      <c r="H15" s="256"/>
      <c r="I15" s="256"/>
      <c r="J15" s="256"/>
      <c r="K15" s="256"/>
      <c r="L15" s="256"/>
      <c r="M15" s="29" t="s">
        <v>29</v>
      </c>
      <c r="N15" s="35"/>
      <c r="O15" s="255" t="str">
        <f>IF('Rekapitulácia stavby'!AN14="","",'Rekapitulácia stavby'!AN14)</f>
        <v>Vyplň údaj</v>
      </c>
      <c r="P15" s="213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213" t="str">
        <f>IF('Rekapitulácia stavby'!AN16="","",'Rekapitulácia stavby'!AN16)</f>
        <v/>
      </c>
      <c r="P17" s="213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213" t="str">
        <f>IF('Rekapitulácia stavby'!AN17="","",'Rekapitulácia stavby'!AN17)</f>
        <v/>
      </c>
      <c r="P18" s="213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34</v>
      </c>
      <c r="E20" s="35"/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213" t="str">
        <f>IF('Rekapitulácia stavby'!AN19="","",'Rekapitulácia stavby'!AN19)</f>
        <v/>
      </c>
      <c r="P20" s="213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213" t="str">
        <f>IF('Rekapitulácia stavby'!AN20="","",'Rekapitulácia stavby'!AN20)</f>
        <v/>
      </c>
      <c r="P21" s="213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18" t="s">
        <v>21</v>
      </c>
      <c r="F24" s="218"/>
      <c r="G24" s="218"/>
      <c r="H24" s="218"/>
      <c r="I24" s="218"/>
      <c r="J24" s="218"/>
      <c r="K24" s="218"/>
      <c r="L24" s="218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5" t="s">
        <v>102</v>
      </c>
      <c r="E27" s="35"/>
      <c r="F27" s="35"/>
      <c r="G27" s="35"/>
      <c r="H27" s="35"/>
      <c r="I27" s="35"/>
      <c r="J27" s="35"/>
      <c r="K27" s="35"/>
      <c r="L27" s="35"/>
      <c r="M27" s="219">
        <f>N88</f>
        <v>0</v>
      </c>
      <c r="N27" s="219"/>
      <c r="O27" s="219"/>
      <c r="P27" s="219"/>
      <c r="Q27" s="35"/>
      <c r="R27" s="36"/>
    </row>
    <row r="28" spans="2:18" s="1" customFormat="1" ht="14.45" customHeight="1">
      <c r="B28" s="34"/>
      <c r="C28" s="35"/>
      <c r="D28" s="33" t="s">
        <v>88</v>
      </c>
      <c r="E28" s="35"/>
      <c r="F28" s="35"/>
      <c r="G28" s="35"/>
      <c r="H28" s="35"/>
      <c r="I28" s="35"/>
      <c r="J28" s="35"/>
      <c r="K28" s="35"/>
      <c r="L28" s="35"/>
      <c r="M28" s="219">
        <f>N93</f>
        <v>0</v>
      </c>
      <c r="N28" s="219"/>
      <c r="O28" s="219"/>
      <c r="P28" s="219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6" t="s">
        <v>38</v>
      </c>
      <c r="E30" s="35"/>
      <c r="F30" s="35"/>
      <c r="G30" s="35"/>
      <c r="H30" s="35"/>
      <c r="I30" s="35"/>
      <c r="J30" s="35"/>
      <c r="K30" s="35"/>
      <c r="L30" s="35"/>
      <c r="M30" s="253">
        <f>ROUND(M27+M28,2)</f>
        <v>0</v>
      </c>
      <c r="N30" s="241"/>
      <c r="O30" s="241"/>
      <c r="P30" s="241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39</v>
      </c>
      <c r="E32" s="41" t="s">
        <v>40</v>
      </c>
      <c r="F32" s="42">
        <v>0.2</v>
      </c>
      <c r="G32" s="117" t="s">
        <v>41</v>
      </c>
      <c r="H32" s="250">
        <f>ROUND((((SUM(BE93:BE100)+SUM(BE118:BE153))+SUM(BE155:BE159))),2)</f>
        <v>0</v>
      </c>
      <c r="I32" s="241"/>
      <c r="J32" s="241"/>
      <c r="K32" s="35"/>
      <c r="L32" s="35"/>
      <c r="M32" s="250">
        <f>ROUND(((ROUND((SUM(BE93:BE100)+SUM(BE118:BE153)), 2)*F32)+SUM(BE155:BE159)*F32),2)</f>
        <v>0</v>
      </c>
      <c r="N32" s="241"/>
      <c r="O32" s="241"/>
      <c r="P32" s="241"/>
      <c r="Q32" s="35"/>
      <c r="R32" s="36"/>
    </row>
    <row r="33" spans="2:18" s="1" customFormat="1" ht="14.45" customHeight="1">
      <c r="B33" s="34"/>
      <c r="C33" s="35"/>
      <c r="D33" s="35"/>
      <c r="E33" s="41" t="s">
        <v>42</v>
      </c>
      <c r="F33" s="42">
        <v>0.2</v>
      </c>
      <c r="G33" s="117" t="s">
        <v>41</v>
      </c>
      <c r="H33" s="250">
        <f>ROUND((((SUM(BF93:BF100)+SUM(BF118:BF153))+SUM(BF155:BF159))),2)</f>
        <v>0</v>
      </c>
      <c r="I33" s="241"/>
      <c r="J33" s="241"/>
      <c r="K33" s="35"/>
      <c r="L33" s="35"/>
      <c r="M33" s="250">
        <f>ROUND(((ROUND((SUM(BF93:BF100)+SUM(BF118:BF153)), 2)*F33)+SUM(BF155:BF159)*F33),2)</f>
        <v>0</v>
      </c>
      <c r="N33" s="241"/>
      <c r="O33" s="241"/>
      <c r="P33" s="241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43</v>
      </c>
      <c r="F34" s="42">
        <v>0.2</v>
      </c>
      <c r="G34" s="117" t="s">
        <v>41</v>
      </c>
      <c r="H34" s="250">
        <f>ROUND((((SUM(BG93:BG100)+SUM(BG118:BG153))+SUM(BG155:BG159))),2)</f>
        <v>0</v>
      </c>
      <c r="I34" s="241"/>
      <c r="J34" s="241"/>
      <c r="K34" s="35"/>
      <c r="L34" s="35"/>
      <c r="M34" s="250">
        <v>0</v>
      </c>
      <c r="N34" s="241"/>
      <c r="O34" s="241"/>
      <c r="P34" s="241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44</v>
      </c>
      <c r="F35" s="42">
        <v>0.2</v>
      </c>
      <c r="G35" s="117" t="s">
        <v>41</v>
      </c>
      <c r="H35" s="250">
        <f>ROUND((((SUM(BH93:BH100)+SUM(BH118:BH153))+SUM(BH155:BH159))),2)</f>
        <v>0</v>
      </c>
      <c r="I35" s="241"/>
      <c r="J35" s="241"/>
      <c r="K35" s="35"/>
      <c r="L35" s="35"/>
      <c r="M35" s="250">
        <v>0</v>
      </c>
      <c r="N35" s="241"/>
      <c r="O35" s="241"/>
      <c r="P35" s="241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45</v>
      </c>
      <c r="F36" s="42">
        <v>0</v>
      </c>
      <c r="G36" s="117" t="s">
        <v>41</v>
      </c>
      <c r="H36" s="250">
        <f>ROUND((((SUM(BI93:BI100)+SUM(BI118:BI153))+SUM(BI155:BI159))),2)</f>
        <v>0</v>
      </c>
      <c r="I36" s="241"/>
      <c r="J36" s="241"/>
      <c r="K36" s="35"/>
      <c r="L36" s="35"/>
      <c r="M36" s="250">
        <v>0</v>
      </c>
      <c r="N36" s="241"/>
      <c r="O36" s="241"/>
      <c r="P36" s="241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3"/>
      <c r="D38" s="118" t="s">
        <v>46</v>
      </c>
      <c r="E38" s="78"/>
      <c r="F38" s="78"/>
      <c r="G38" s="119" t="s">
        <v>47</v>
      </c>
      <c r="H38" s="120" t="s">
        <v>48</v>
      </c>
      <c r="I38" s="78"/>
      <c r="J38" s="78"/>
      <c r="K38" s="78"/>
      <c r="L38" s="251">
        <f>SUM(M30:M36)</f>
        <v>0</v>
      </c>
      <c r="M38" s="251"/>
      <c r="N38" s="251"/>
      <c r="O38" s="251"/>
      <c r="P38" s="252"/>
      <c r="Q38" s="11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2:18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2:18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 ht="15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 ht="15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 ht="15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21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21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21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21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21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21" s="1" customFormat="1" ht="15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3"/>
    </row>
    <row r="76" spans="2:21" s="1" customFormat="1" ht="36.950000000000003" customHeight="1">
      <c r="B76" s="34"/>
      <c r="C76" s="191" t="s">
        <v>103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6"/>
      <c r="T76" s="124"/>
      <c r="U76" s="124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24"/>
      <c r="U77" s="124"/>
    </row>
    <row r="78" spans="2:21" s="1" customFormat="1" ht="30" customHeight="1">
      <c r="B78" s="34"/>
      <c r="C78" s="29" t="s">
        <v>18</v>
      </c>
      <c r="D78" s="35"/>
      <c r="E78" s="35"/>
      <c r="F78" s="242" t="str">
        <f>F6</f>
        <v>Národná tranfúzna stanica Banská Bystrica</v>
      </c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35"/>
      <c r="R78" s="36"/>
      <c r="T78" s="124"/>
      <c r="U78" s="124"/>
    </row>
    <row r="79" spans="2:21" s="1" customFormat="1" ht="36.950000000000003" customHeight="1">
      <c r="B79" s="34"/>
      <c r="C79" s="68" t="s">
        <v>100</v>
      </c>
      <c r="D79" s="35"/>
      <c r="E79" s="35"/>
      <c r="F79" s="193" t="str">
        <f>F7</f>
        <v xml:space="preserve">sdk - SDK konštrukcie </v>
      </c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35"/>
      <c r="R79" s="36"/>
      <c r="T79" s="124"/>
      <c r="U79" s="124"/>
    </row>
    <row r="80" spans="2:21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24"/>
      <c r="U80" s="124"/>
    </row>
    <row r="81" spans="2:65" s="1" customFormat="1" ht="18" customHeight="1">
      <c r="B81" s="34"/>
      <c r="C81" s="29" t="s">
        <v>23</v>
      </c>
      <c r="D81" s="35"/>
      <c r="E81" s="35"/>
      <c r="F81" s="27" t="str">
        <f>F9</f>
        <v xml:space="preserve"> </v>
      </c>
      <c r="G81" s="35"/>
      <c r="H81" s="35"/>
      <c r="I81" s="35"/>
      <c r="J81" s="35"/>
      <c r="K81" s="29" t="s">
        <v>25</v>
      </c>
      <c r="L81" s="35"/>
      <c r="M81" s="237" t="str">
        <f>IF(O9="","",O9)</f>
        <v>1. 3. 2017</v>
      </c>
      <c r="N81" s="237"/>
      <c r="O81" s="237"/>
      <c r="P81" s="237"/>
      <c r="Q81" s="35"/>
      <c r="R81" s="36"/>
      <c r="T81" s="124"/>
      <c r="U81" s="124"/>
    </row>
    <row r="82" spans="2:65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24"/>
      <c r="U82" s="124"/>
    </row>
    <row r="83" spans="2:65" s="1" customFormat="1" ht="15">
      <c r="B83" s="34"/>
      <c r="C83" s="29" t="s">
        <v>27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32</v>
      </c>
      <c r="L83" s="35"/>
      <c r="M83" s="213" t="str">
        <f>E18</f>
        <v xml:space="preserve"> </v>
      </c>
      <c r="N83" s="213"/>
      <c r="O83" s="213"/>
      <c r="P83" s="213"/>
      <c r="Q83" s="213"/>
      <c r="R83" s="36"/>
      <c r="T83" s="124"/>
      <c r="U83" s="124"/>
    </row>
    <row r="84" spans="2:65" s="1" customFormat="1" ht="14.45" customHeight="1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34</v>
      </c>
      <c r="L84" s="35"/>
      <c r="M84" s="213" t="str">
        <f>E21</f>
        <v xml:space="preserve"> </v>
      </c>
      <c r="N84" s="213"/>
      <c r="O84" s="213"/>
      <c r="P84" s="213"/>
      <c r="Q84" s="213"/>
      <c r="R84" s="36"/>
      <c r="T84" s="124"/>
      <c r="U84" s="124"/>
    </row>
    <row r="85" spans="2:65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24"/>
      <c r="U85" s="124"/>
    </row>
    <row r="86" spans="2:65" s="1" customFormat="1" ht="29.25" customHeight="1">
      <c r="B86" s="34"/>
      <c r="C86" s="248" t="s">
        <v>104</v>
      </c>
      <c r="D86" s="249"/>
      <c r="E86" s="249"/>
      <c r="F86" s="249"/>
      <c r="G86" s="249"/>
      <c r="H86" s="113"/>
      <c r="I86" s="113"/>
      <c r="J86" s="113"/>
      <c r="K86" s="113"/>
      <c r="L86" s="113"/>
      <c r="M86" s="113"/>
      <c r="N86" s="248" t="s">
        <v>105</v>
      </c>
      <c r="O86" s="249"/>
      <c r="P86" s="249"/>
      <c r="Q86" s="249"/>
      <c r="R86" s="36"/>
      <c r="T86" s="124"/>
      <c r="U86" s="124"/>
    </row>
    <row r="87" spans="2:65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24"/>
      <c r="U87" s="124"/>
    </row>
    <row r="88" spans="2:65" s="1" customFormat="1" ht="29.25" customHeight="1">
      <c r="B88" s="34"/>
      <c r="C88" s="125" t="s">
        <v>106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75">
        <f>N118</f>
        <v>0</v>
      </c>
      <c r="O88" s="246"/>
      <c r="P88" s="246"/>
      <c r="Q88" s="246"/>
      <c r="R88" s="36"/>
      <c r="T88" s="124"/>
      <c r="U88" s="124"/>
      <c r="AU88" s="17" t="s">
        <v>107</v>
      </c>
    </row>
    <row r="89" spans="2:65" s="6" customFormat="1" ht="24.95" customHeight="1">
      <c r="B89" s="126"/>
      <c r="C89" s="127"/>
      <c r="D89" s="128" t="s">
        <v>108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29">
        <f>N119</f>
        <v>0</v>
      </c>
      <c r="O89" s="244"/>
      <c r="P89" s="244"/>
      <c r="Q89" s="244"/>
      <c r="R89" s="129"/>
      <c r="T89" s="130"/>
      <c r="U89" s="130"/>
    </row>
    <row r="90" spans="2:65" s="7" customFormat="1" ht="19.899999999999999" customHeight="1">
      <c r="B90" s="131"/>
      <c r="C90" s="132"/>
      <c r="D90" s="101" t="s">
        <v>109</v>
      </c>
      <c r="E90" s="132"/>
      <c r="F90" s="132"/>
      <c r="G90" s="132"/>
      <c r="H90" s="132"/>
      <c r="I90" s="132"/>
      <c r="J90" s="132"/>
      <c r="K90" s="132"/>
      <c r="L90" s="132"/>
      <c r="M90" s="132"/>
      <c r="N90" s="182">
        <f>N120</f>
        <v>0</v>
      </c>
      <c r="O90" s="245"/>
      <c r="P90" s="245"/>
      <c r="Q90" s="245"/>
      <c r="R90" s="133"/>
      <c r="T90" s="134"/>
      <c r="U90" s="134"/>
    </row>
    <row r="91" spans="2:65" s="6" customFormat="1" ht="21.75" customHeight="1">
      <c r="B91" s="126"/>
      <c r="C91" s="127"/>
      <c r="D91" s="128" t="s">
        <v>110</v>
      </c>
      <c r="E91" s="127"/>
      <c r="F91" s="127"/>
      <c r="G91" s="127"/>
      <c r="H91" s="127"/>
      <c r="I91" s="127"/>
      <c r="J91" s="127"/>
      <c r="K91" s="127"/>
      <c r="L91" s="127"/>
      <c r="M91" s="127"/>
      <c r="N91" s="228">
        <f>N154</f>
        <v>0</v>
      </c>
      <c r="O91" s="244"/>
      <c r="P91" s="244"/>
      <c r="Q91" s="244"/>
      <c r="R91" s="129"/>
      <c r="T91" s="130"/>
      <c r="U91" s="130"/>
    </row>
    <row r="92" spans="2:65" s="1" customFormat="1" ht="21.75" customHeight="1"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6"/>
      <c r="T92" s="124"/>
      <c r="U92" s="124"/>
    </row>
    <row r="93" spans="2:65" s="1" customFormat="1" ht="29.25" customHeight="1">
      <c r="B93" s="34"/>
      <c r="C93" s="125" t="s">
        <v>111</v>
      </c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246">
        <f>ROUND(N94+N95+N96+N97+N98+N99,2)</f>
        <v>0</v>
      </c>
      <c r="O93" s="247"/>
      <c r="P93" s="247"/>
      <c r="Q93" s="247"/>
      <c r="R93" s="36"/>
      <c r="T93" s="135"/>
      <c r="U93" s="136" t="s">
        <v>39</v>
      </c>
    </row>
    <row r="94" spans="2:65" s="1" customFormat="1" ht="18" customHeight="1">
      <c r="B94" s="34"/>
      <c r="C94" s="35"/>
      <c r="D94" s="179" t="s">
        <v>112</v>
      </c>
      <c r="E94" s="180"/>
      <c r="F94" s="180"/>
      <c r="G94" s="180"/>
      <c r="H94" s="180"/>
      <c r="I94" s="35"/>
      <c r="J94" s="35"/>
      <c r="K94" s="35"/>
      <c r="L94" s="35"/>
      <c r="M94" s="35"/>
      <c r="N94" s="181">
        <f>ROUND(N88*T94,2)</f>
        <v>0</v>
      </c>
      <c r="O94" s="182"/>
      <c r="P94" s="182"/>
      <c r="Q94" s="182"/>
      <c r="R94" s="36"/>
      <c r="S94" s="137"/>
      <c r="T94" s="138"/>
      <c r="U94" s="139" t="s">
        <v>42</v>
      </c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1" t="s">
        <v>113</v>
      </c>
      <c r="AZ94" s="140"/>
      <c r="BA94" s="140"/>
      <c r="BB94" s="140"/>
      <c r="BC94" s="140"/>
      <c r="BD94" s="140"/>
      <c r="BE94" s="142">
        <f t="shared" ref="BE94:BE99" si="0">IF(U94="základná",N94,0)</f>
        <v>0</v>
      </c>
      <c r="BF94" s="142">
        <f t="shared" ref="BF94:BF99" si="1">IF(U94="znížená",N94,0)</f>
        <v>0</v>
      </c>
      <c r="BG94" s="142">
        <f t="shared" ref="BG94:BG99" si="2">IF(U94="zákl. prenesená",N94,0)</f>
        <v>0</v>
      </c>
      <c r="BH94" s="142">
        <f t="shared" ref="BH94:BH99" si="3">IF(U94="zníž. prenesená",N94,0)</f>
        <v>0</v>
      </c>
      <c r="BI94" s="142">
        <f t="shared" ref="BI94:BI99" si="4">IF(U94="nulová",N94,0)</f>
        <v>0</v>
      </c>
      <c r="BJ94" s="141" t="s">
        <v>114</v>
      </c>
      <c r="BK94" s="140"/>
      <c r="BL94" s="140"/>
      <c r="BM94" s="140"/>
    </row>
    <row r="95" spans="2:65" s="1" customFormat="1" ht="18" customHeight="1">
      <c r="B95" s="34"/>
      <c r="C95" s="35"/>
      <c r="D95" s="179" t="s">
        <v>115</v>
      </c>
      <c r="E95" s="180"/>
      <c r="F95" s="180"/>
      <c r="G95" s="180"/>
      <c r="H95" s="180"/>
      <c r="I95" s="35"/>
      <c r="J95" s="35"/>
      <c r="K95" s="35"/>
      <c r="L95" s="35"/>
      <c r="M95" s="35"/>
      <c r="N95" s="181">
        <f>ROUND(N88*T95,2)</f>
        <v>0</v>
      </c>
      <c r="O95" s="182"/>
      <c r="P95" s="182"/>
      <c r="Q95" s="182"/>
      <c r="R95" s="36"/>
      <c r="S95" s="137"/>
      <c r="T95" s="138"/>
      <c r="U95" s="139" t="s">
        <v>42</v>
      </c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1" t="s">
        <v>113</v>
      </c>
      <c r="AZ95" s="140"/>
      <c r="BA95" s="140"/>
      <c r="BB95" s="140"/>
      <c r="BC95" s="140"/>
      <c r="BD95" s="140"/>
      <c r="BE95" s="142">
        <f t="shared" si="0"/>
        <v>0</v>
      </c>
      <c r="BF95" s="142">
        <f t="shared" si="1"/>
        <v>0</v>
      </c>
      <c r="BG95" s="142">
        <f t="shared" si="2"/>
        <v>0</v>
      </c>
      <c r="BH95" s="142">
        <f t="shared" si="3"/>
        <v>0</v>
      </c>
      <c r="BI95" s="142">
        <f t="shared" si="4"/>
        <v>0</v>
      </c>
      <c r="BJ95" s="141" t="s">
        <v>114</v>
      </c>
      <c r="BK95" s="140"/>
      <c r="BL95" s="140"/>
      <c r="BM95" s="140"/>
    </row>
    <row r="96" spans="2:65" s="1" customFormat="1" ht="18" customHeight="1">
      <c r="B96" s="34"/>
      <c r="C96" s="35"/>
      <c r="D96" s="179" t="s">
        <v>116</v>
      </c>
      <c r="E96" s="180"/>
      <c r="F96" s="180"/>
      <c r="G96" s="180"/>
      <c r="H96" s="180"/>
      <c r="I96" s="35"/>
      <c r="J96" s="35"/>
      <c r="K96" s="35"/>
      <c r="L96" s="35"/>
      <c r="M96" s="35"/>
      <c r="N96" s="181">
        <f>ROUND(N88*T96,2)</f>
        <v>0</v>
      </c>
      <c r="O96" s="182"/>
      <c r="P96" s="182"/>
      <c r="Q96" s="182"/>
      <c r="R96" s="36"/>
      <c r="S96" s="137"/>
      <c r="T96" s="138"/>
      <c r="U96" s="139" t="s">
        <v>42</v>
      </c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1" t="s">
        <v>113</v>
      </c>
      <c r="AZ96" s="140"/>
      <c r="BA96" s="140"/>
      <c r="BB96" s="140"/>
      <c r="BC96" s="140"/>
      <c r="BD96" s="140"/>
      <c r="BE96" s="142">
        <f t="shared" si="0"/>
        <v>0</v>
      </c>
      <c r="BF96" s="142">
        <f t="shared" si="1"/>
        <v>0</v>
      </c>
      <c r="BG96" s="142">
        <f t="shared" si="2"/>
        <v>0</v>
      </c>
      <c r="BH96" s="142">
        <f t="shared" si="3"/>
        <v>0</v>
      </c>
      <c r="BI96" s="142">
        <f t="shared" si="4"/>
        <v>0</v>
      </c>
      <c r="BJ96" s="141" t="s">
        <v>114</v>
      </c>
      <c r="BK96" s="140"/>
      <c r="BL96" s="140"/>
      <c r="BM96" s="140"/>
    </row>
    <row r="97" spans="2:65" s="1" customFormat="1" ht="18" customHeight="1">
      <c r="B97" s="34"/>
      <c r="C97" s="35"/>
      <c r="D97" s="179" t="s">
        <v>117</v>
      </c>
      <c r="E97" s="180"/>
      <c r="F97" s="180"/>
      <c r="G97" s="180"/>
      <c r="H97" s="180"/>
      <c r="I97" s="35"/>
      <c r="J97" s="35"/>
      <c r="K97" s="35"/>
      <c r="L97" s="35"/>
      <c r="M97" s="35"/>
      <c r="N97" s="181">
        <f>ROUND(N88*T97,2)</f>
        <v>0</v>
      </c>
      <c r="O97" s="182"/>
      <c r="P97" s="182"/>
      <c r="Q97" s="182"/>
      <c r="R97" s="36"/>
      <c r="S97" s="137"/>
      <c r="T97" s="138"/>
      <c r="U97" s="139" t="s">
        <v>42</v>
      </c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1" t="s">
        <v>113</v>
      </c>
      <c r="AZ97" s="140"/>
      <c r="BA97" s="140"/>
      <c r="BB97" s="140"/>
      <c r="BC97" s="140"/>
      <c r="BD97" s="140"/>
      <c r="BE97" s="142">
        <f t="shared" si="0"/>
        <v>0</v>
      </c>
      <c r="BF97" s="142">
        <f t="shared" si="1"/>
        <v>0</v>
      </c>
      <c r="BG97" s="142">
        <f t="shared" si="2"/>
        <v>0</v>
      </c>
      <c r="BH97" s="142">
        <f t="shared" si="3"/>
        <v>0</v>
      </c>
      <c r="BI97" s="142">
        <f t="shared" si="4"/>
        <v>0</v>
      </c>
      <c r="BJ97" s="141" t="s">
        <v>114</v>
      </c>
      <c r="BK97" s="140"/>
      <c r="BL97" s="140"/>
      <c r="BM97" s="140"/>
    </row>
    <row r="98" spans="2:65" s="1" customFormat="1" ht="18" customHeight="1">
      <c r="B98" s="34"/>
      <c r="C98" s="35"/>
      <c r="D98" s="179" t="s">
        <v>118</v>
      </c>
      <c r="E98" s="180"/>
      <c r="F98" s="180"/>
      <c r="G98" s="180"/>
      <c r="H98" s="180"/>
      <c r="I98" s="35"/>
      <c r="J98" s="35"/>
      <c r="K98" s="35"/>
      <c r="L98" s="35"/>
      <c r="M98" s="35"/>
      <c r="N98" s="181">
        <f>ROUND(N88*T98,2)</f>
        <v>0</v>
      </c>
      <c r="O98" s="182"/>
      <c r="P98" s="182"/>
      <c r="Q98" s="182"/>
      <c r="R98" s="36"/>
      <c r="S98" s="137"/>
      <c r="T98" s="138"/>
      <c r="U98" s="139" t="s">
        <v>42</v>
      </c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1" t="s">
        <v>113</v>
      </c>
      <c r="AZ98" s="140"/>
      <c r="BA98" s="140"/>
      <c r="BB98" s="140"/>
      <c r="BC98" s="140"/>
      <c r="BD98" s="140"/>
      <c r="BE98" s="142">
        <f t="shared" si="0"/>
        <v>0</v>
      </c>
      <c r="BF98" s="142">
        <f t="shared" si="1"/>
        <v>0</v>
      </c>
      <c r="BG98" s="142">
        <f t="shared" si="2"/>
        <v>0</v>
      </c>
      <c r="BH98" s="142">
        <f t="shared" si="3"/>
        <v>0</v>
      </c>
      <c r="BI98" s="142">
        <f t="shared" si="4"/>
        <v>0</v>
      </c>
      <c r="BJ98" s="141" t="s">
        <v>114</v>
      </c>
      <c r="BK98" s="140"/>
      <c r="BL98" s="140"/>
      <c r="BM98" s="140"/>
    </row>
    <row r="99" spans="2:65" s="1" customFormat="1" ht="18" customHeight="1">
      <c r="B99" s="34"/>
      <c r="C99" s="35"/>
      <c r="D99" s="101" t="s">
        <v>119</v>
      </c>
      <c r="E99" s="35"/>
      <c r="F99" s="35"/>
      <c r="G99" s="35"/>
      <c r="H99" s="35"/>
      <c r="I99" s="35"/>
      <c r="J99" s="35"/>
      <c r="K99" s="35"/>
      <c r="L99" s="35"/>
      <c r="M99" s="35"/>
      <c r="N99" s="181">
        <f>ROUND(N88*T99,2)</f>
        <v>0</v>
      </c>
      <c r="O99" s="182"/>
      <c r="P99" s="182"/>
      <c r="Q99" s="182"/>
      <c r="R99" s="36"/>
      <c r="S99" s="137"/>
      <c r="T99" s="143"/>
      <c r="U99" s="144" t="s">
        <v>42</v>
      </c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1" t="s">
        <v>120</v>
      </c>
      <c r="AZ99" s="140"/>
      <c r="BA99" s="140"/>
      <c r="BB99" s="140"/>
      <c r="BC99" s="140"/>
      <c r="BD99" s="140"/>
      <c r="BE99" s="142">
        <f t="shared" si="0"/>
        <v>0</v>
      </c>
      <c r="BF99" s="142">
        <f t="shared" si="1"/>
        <v>0</v>
      </c>
      <c r="BG99" s="142">
        <f t="shared" si="2"/>
        <v>0</v>
      </c>
      <c r="BH99" s="142">
        <f t="shared" si="3"/>
        <v>0</v>
      </c>
      <c r="BI99" s="142">
        <f t="shared" si="4"/>
        <v>0</v>
      </c>
      <c r="BJ99" s="141" t="s">
        <v>114</v>
      </c>
      <c r="BK99" s="140"/>
      <c r="BL99" s="140"/>
      <c r="BM99" s="140"/>
    </row>
    <row r="100" spans="2:65" s="1" customForma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  <c r="T100" s="124"/>
      <c r="U100" s="124"/>
    </row>
    <row r="101" spans="2:65" s="1" customFormat="1" ht="29.25" customHeight="1">
      <c r="B101" s="34"/>
      <c r="C101" s="112" t="s">
        <v>93</v>
      </c>
      <c r="D101" s="113"/>
      <c r="E101" s="113"/>
      <c r="F101" s="113"/>
      <c r="G101" s="113"/>
      <c r="H101" s="113"/>
      <c r="I101" s="113"/>
      <c r="J101" s="113"/>
      <c r="K101" s="113"/>
      <c r="L101" s="176">
        <f>ROUND(SUM(N88+N93),2)</f>
        <v>0</v>
      </c>
      <c r="M101" s="176"/>
      <c r="N101" s="176"/>
      <c r="O101" s="176"/>
      <c r="P101" s="176"/>
      <c r="Q101" s="176"/>
      <c r="R101" s="36"/>
      <c r="T101" s="124"/>
      <c r="U101" s="124"/>
    </row>
    <row r="102" spans="2:65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  <c r="T102" s="124"/>
      <c r="U102" s="124"/>
    </row>
    <row r="106" spans="2:65" s="1" customFormat="1" ht="6.95" customHeight="1"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3"/>
    </row>
    <row r="107" spans="2:65" s="1" customFormat="1" ht="36.950000000000003" customHeight="1">
      <c r="B107" s="34"/>
      <c r="C107" s="191" t="s">
        <v>121</v>
      </c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36"/>
    </row>
    <row r="108" spans="2:65" s="1" customFormat="1" ht="6.95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65" s="1" customFormat="1" ht="30" customHeight="1">
      <c r="B109" s="34"/>
      <c r="C109" s="29" t="s">
        <v>18</v>
      </c>
      <c r="D109" s="35"/>
      <c r="E109" s="35"/>
      <c r="F109" s="242" t="str">
        <f>F6</f>
        <v>Národná tranfúzna stanica Banská Bystrica</v>
      </c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35"/>
      <c r="R109" s="36"/>
    </row>
    <row r="110" spans="2:65" s="1" customFormat="1" ht="36.950000000000003" customHeight="1">
      <c r="B110" s="34"/>
      <c r="C110" s="68" t="s">
        <v>100</v>
      </c>
      <c r="D110" s="35"/>
      <c r="E110" s="35"/>
      <c r="F110" s="193" t="str">
        <f>F7</f>
        <v xml:space="preserve">sdk - SDK konštrukcie </v>
      </c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35"/>
      <c r="R110" s="36"/>
    </row>
    <row r="111" spans="2:65" s="1" customFormat="1" ht="6.9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65" s="1" customFormat="1" ht="18" customHeight="1">
      <c r="B112" s="34"/>
      <c r="C112" s="29" t="s">
        <v>23</v>
      </c>
      <c r="D112" s="35"/>
      <c r="E112" s="35"/>
      <c r="F112" s="27" t="str">
        <f>F9</f>
        <v xml:space="preserve"> </v>
      </c>
      <c r="G112" s="35"/>
      <c r="H112" s="35"/>
      <c r="I112" s="35"/>
      <c r="J112" s="35"/>
      <c r="K112" s="29" t="s">
        <v>25</v>
      </c>
      <c r="L112" s="35"/>
      <c r="M112" s="237" t="str">
        <f>IF(O9="","",O9)</f>
        <v>1. 3. 2017</v>
      </c>
      <c r="N112" s="237"/>
      <c r="O112" s="237"/>
      <c r="P112" s="237"/>
      <c r="Q112" s="35"/>
      <c r="R112" s="36"/>
    </row>
    <row r="113" spans="2:65" s="1" customFormat="1" ht="6.95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15">
      <c r="B114" s="34"/>
      <c r="C114" s="29" t="s">
        <v>27</v>
      </c>
      <c r="D114" s="35"/>
      <c r="E114" s="35"/>
      <c r="F114" s="27" t="str">
        <f>E12</f>
        <v xml:space="preserve"> </v>
      </c>
      <c r="G114" s="35"/>
      <c r="H114" s="35"/>
      <c r="I114" s="35"/>
      <c r="J114" s="35"/>
      <c r="K114" s="29" t="s">
        <v>32</v>
      </c>
      <c r="L114" s="35"/>
      <c r="M114" s="213" t="str">
        <f>E18</f>
        <v xml:space="preserve"> </v>
      </c>
      <c r="N114" s="213"/>
      <c r="O114" s="213"/>
      <c r="P114" s="213"/>
      <c r="Q114" s="213"/>
      <c r="R114" s="36"/>
    </row>
    <row r="115" spans="2:65" s="1" customFormat="1" ht="14.45" customHeight="1">
      <c r="B115" s="34"/>
      <c r="C115" s="29" t="s">
        <v>30</v>
      </c>
      <c r="D115" s="35"/>
      <c r="E115" s="35"/>
      <c r="F115" s="27" t="str">
        <f>IF(E15="","",E15)</f>
        <v>Vyplň údaj</v>
      </c>
      <c r="G115" s="35"/>
      <c r="H115" s="35"/>
      <c r="I115" s="35"/>
      <c r="J115" s="35"/>
      <c r="K115" s="29" t="s">
        <v>34</v>
      </c>
      <c r="L115" s="35"/>
      <c r="M115" s="213" t="str">
        <f>E21</f>
        <v xml:space="preserve"> </v>
      </c>
      <c r="N115" s="213"/>
      <c r="O115" s="213"/>
      <c r="P115" s="213"/>
      <c r="Q115" s="213"/>
      <c r="R115" s="36"/>
    </row>
    <row r="116" spans="2:65" s="1" customFormat="1" ht="10.3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8" customFormat="1" ht="29.25" customHeight="1">
      <c r="B117" s="145"/>
      <c r="C117" s="146" t="s">
        <v>122</v>
      </c>
      <c r="D117" s="147" t="s">
        <v>123</v>
      </c>
      <c r="E117" s="147" t="s">
        <v>57</v>
      </c>
      <c r="F117" s="238" t="s">
        <v>124</v>
      </c>
      <c r="G117" s="238"/>
      <c r="H117" s="238"/>
      <c r="I117" s="238"/>
      <c r="J117" s="147" t="s">
        <v>125</v>
      </c>
      <c r="K117" s="147" t="s">
        <v>126</v>
      </c>
      <c r="L117" s="239" t="s">
        <v>127</v>
      </c>
      <c r="M117" s="239"/>
      <c r="N117" s="238" t="s">
        <v>105</v>
      </c>
      <c r="O117" s="238"/>
      <c r="P117" s="238"/>
      <c r="Q117" s="240"/>
      <c r="R117" s="148"/>
      <c r="T117" s="79" t="s">
        <v>128</v>
      </c>
      <c r="U117" s="80" t="s">
        <v>39</v>
      </c>
      <c r="V117" s="80" t="s">
        <v>129</v>
      </c>
      <c r="W117" s="80" t="s">
        <v>130</v>
      </c>
      <c r="X117" s="80" t="s">
        <v>131</v>
      </c>
      <c r="Y117" s="80" t="s">
        <v>132</v>
      </c>
      <c r="Z117" s="80" t="s">
        <v>133</v>
      </c>
      <c r="AA117" s="81" t="s">
        <v>134</v>
      </c>
    </row>
    <row r="118" spans="2:65" s="1" customFormat="1" ht="29.25" customHeight="1">
      <c r="B118" s="34"/>
      <c r="C118" s="83" t="s">
        <v>102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226">
        <f>BK118</f>
        <v>0</v>
      </c>
      <c r="O118" s="227"/>
      <c r="P118" s="227"/>
      <c r="Q118" s="227"/>
      <c r="R118" s="36"/>
      <c r="T118" s="82"/>
      <c r="U118" s="50"/>
      <c r="V118" s="50"/>
      <c r="W118" s="149">
        <f>W119+W154</f>
        <v>0</v>
      </c>
      <c r="X118" s="50"/>
      <c r="Y118" s="149">
        <f>Y119+Y154</f>
        <v>10.820152521299999</v>
      </c>
      <c r="Z118" s="50"/>
      <c r="AA118" s="150">
        <f>AA119+AA154</f>
        <v>0</v>
      </c>
      <c r="AT118" s="17" t="s">
        <v>74</v>
      </c>
      <c r="AU118" s="17" t="s">
        <v>107</v>
      </c>
      <c r="BK118" s="151">
        <f>BK119+BK154</f>
        <v>0</v>
      </c>
    </row>
    <row r="119" spans="2:65" s="9" customFormat="1" ht="37.35" customHeight="1">
      <c r="B119" s="152"/>
      <c r="C119" s="153"/>
      <c r="D119" s="154" t="s">
        <v>108</v>
      </c>
      <c r="E119" s="154"/>
      <c r="F119" s="154"/>
      <c r="G119" s="154"/>
      <c r="H119" s="154"/>
      <c r="I119" s="154"/>
      <c r="J119" s="154"/>
      <c r="K119" s="154"/>
      <c r="L119" s="154"/>
      <c r="M119" s="154"/>
      <c r="N119" s="228">
        <f>BK119</f>
        <v>0</v>
      </c>
      <c r="O119" s="229"/>
      <c r="P119" s="229"/>
      <c r="Q119" s="229"/>
      <c r="R119" s="155"/>
      <c r="T119" s="156"/>
      <c r="U119" s="153"/>
      <c r="V119" s="153"/>
      <c r="W119" s="157">
        <f>W120</f>
        <v>0</v>
      </c>
      <c r="X119" s="153"/>
      <c r="Y119" s="157">
        <f>Y120</f>
        <v>10.820152521299999</v>
      </c>
      <c r="Z119" s="153"/>
      <c r="AA119" s="158">
        <f>AA120</f>
        <v>0</v>
      </c>
      <c r="AR119" s="159" t="s">
        <v>114</v>
      </c>
      <c r="AT119" s="160" t="s">
        <v>74</v>
      </c>
      <c r="AU119" s="160" t="s">
        <v>75</v>
      </c>
      <c r="AY119" s="159" t="s">
        <v>135</v>
      </c>
      <c r="BK119" s="161">
        <f>BK120</f>
        <v>0</v>
      </c>
    </row>
    <row r="120" spans="2:65" s="9" customFormat="1" ht="19.899999999999999" customHeight="1">
      <c r="B120" s="152"/>
      <c r="C120" s="153"/>
      <c r="D120" s="162" t="s">
        <v>109</v>
      </c>
      <c r="E120" s="162"/>
      <c r="F120" s="162"/>
      <c r="G120" s="162"/>
      <c r="H120" s="162"/>
      <c r="I120" s="162"/>
      <c r="J120" s="162"/>
      <c r="K120" s="162"/>
      <c r="L120" s="162"/>
      <c r="M120" s="162"/>
      <c r="N120" s="230">
        <f>BK120</f>
        <v>0</v>
      </c>
      <c r="O120" s="231"/>
      <c r="P120" s="231"/>
      <c r="Q120" s="231"/>
      <c r="R120" s="155"/>
      <c r="T120" s="156"/>
      <c r="U120" s="153"/>
      <c r="V120" s="153"/>
      <c r="W120" s="157">
        <f>SUM(W121:W153)</f>
        <v>0</v>
      </c>
      <c r="X120" s="153"/>
      <c r="Y120" s="157">
        <f>SUM(Y121:Y153)</f>
        <v>10.820152521299999</v>
      </c>
      <c r="Z120" s="153"/>
      <c r="AA120" s="158">
        <f>SUM(AA121:AA153)</f>
        <v>0</v>
      </c>
      <c r="AR120" s="159" t="s">
        <v>114</v>
      </c>
      <c r="AT120" s="160" t="s">
        <v>74</v>
      </c>
      <c r="AU120" s="160" t="s">
        <v>83</v>
      </c>
      <c r="AY120" s="159" t="s">
        <v>135</v>
      </c>
      <c r="BK120" s="161">
        <f>SUM(BK121:BK153)</f>
        <v>0</v>
      </c>
    </row>
    <row r="121" spans="2:65" s="1" customFormat="1" ht="31.5" customHeight="1">
      <c r="B121" s="34"/>
      <c r="C121" s="163" t="s">
        <v>83</v>
      </c>
      <c r="D121" s="163" t="s">
        <v>136</v>
      </c>
      <c r="E121" s="164" t="s">
        <v>137</v>
      </c>
      <c r="F121" s="235" t="s">
        <v>138</v>
      </c>
      <c r="G121" s="235"/>
      <c r="H121" s="235"/>
      <c r="I121" s="235"/>
      <c r="J121" s="165" t="s">
        <v>139</v>
      </c>
      <c r="K121" s="166">
        <v>101.82</v>
      </c>
      <c r="L121" s="223">
        <v>0</v>
      </c>
      <c r="M121" s="236"/>
      <c r="N121" s="225">
        <f t="shared" ref="N121:N153" si="5">ROUND(L121*K121,2)</f>
        <v>0</v>
      </c>
      <c r="O121" s="225"/>
      <c r="P121" s="225"/>
      <c r="Q121" s="225"/>
      <c r="R121" s="36"/>
      <c r="T121" s="168" t="s">
        <v>21</v>
      </c>
      <c r="U121" s="43" t="s">
        <v>42</v>
      </c>
      <c r="V121" s="35"/>
      <c r="W121" s="169">
        <f t="shared" ref="W121:W153" si="6">V121*K121</f>
        <v>0</v>
      </c>
      <c r="X121" s="169">
        <v>0</v>
      </c>
      <c r="Y121" s="169">
        <f t="shared" ref="Y121:Y153" si="7">X121*K121</f>
        <v>0</v>
      </c>
      <c r="Z121" s="169">
        <v>0</v>
      </c>
      <c r="AA121" s="170">
        <f t="shared" ref="AA121:AA153" si="8">Z121*K121</f>
        <v>0</v>
      </c>
      <c r="AR121" s="17" t="s">
        <v>140</v>
      </c>
      <c r="AT121" s="17" t="s">
        <v>136</v>
      </c>
      <c r="AU121" s="17" t="s">
        <v>114</v>
      </c>
      <c r="AY121" s="17" t="s">
        <v>135</v>
      </c>
      <c r="BE121" s="105">
        <f t="shared" ref="BE121:BE153" si="9">IF(U121="základná",N121,0)</f>
        <v>0</v>
      </c>
      <c r="BF121" s="105">
        <f t="shared" ref="BF121:BF153" si="10">IF(U121="znížená",N121,0)</f>
        <v>0</v>
      </c>
      <c r="BG121" s="105">
        <f t="shared" ref="BG121:BG153" si="11">IF(U121="zákl. prenesená",N121,0)</f>
        <v>0</v>
      </c>
      <c r="BH121" s="105">
        <f t="shared" ref="BH121:BH153" si="12">IF(U121="zníž. prenesená",N121,0)</f>
        <v>0</v>
      </c>
      <c r="BI121" s="105">
        <f t="shared" ref="BI121:BI153" si="13">IF(U121="nulová",N121,0)</f>
        <v>0</v>
      </c>
      <c r="BJ121" s="17" t="s">
        <v>114</v>
      </c>
      <c r="BK121" s="105">
        <f t="shared" ref="BK121:BK153" si="14">ROUND(L121*K121,2)</f>
        <v>0</v>
      </c>
      <c r="BL121" s="17" t="s">
        <v>140</v>
      </c>
      <c r="BM121" s="17" t="s">
        <v>141</v>
      </c>
    </row>
    <row r="122" spans="2:65" s="1" customFormat="1" ht="31.5" customHeight="1">
      <c r="B122" s="34"/>
      <c r="C122" s="163" t="s">
        <v>114</v>
      </c>
      <c r="D122" s="163" t="s">
        <v>136</v>
      </c>
      <c r="E122" s="164" t="s">
        <v>142</v>
      </c>
      <c r="F122" s="235" t="s">
        <v>143</v>
      </c>
      <c r="G122" s="235"/>
      <c r="H122" s="235"/>
      <c r="I122" s="235"/>
      <c r="J122" s="165" t="s">
        <v>139</v>
      </c>
      <c r="K122" s="166">
        <v>5.7</v>
      </c>
      <c r="L122" s="223">
        <v>0</v>
      </c>
      <c r="M122" s="236"/>
      <c r="N122" s="225">
        <f t="shared" si="5"/>
        <v>0</v>
      </c>
      <c r="O122" s="225"/>
      <c r="P122" s="225"/>
      <c r="Q122" s="225"/>
      <c r="R122" s="36"/>
      <c r="T122" s="168" t="s">
        <v>21</v>
      </c>
      <c r="U122" s="43" t="s">
        <v>42</v>
      </c>
      <c r="V122" s="35"/>
      <c r="W122" s="169">
        <f t="shared" si="6"/>
        <v>0</v>
      </c>
      <c r="X122" s="169">
        <v>0</v>
      </c>
      <c r="Y122" s="169">
        <f t="shared" si="7"/>
        <v>0</v>
      </c>
      <c r="Z122" s="169">
        <v>0</v>
      </c>
      <c r="AA122" s="170">
        <f t="shared" si="8"/>
        <v>0</v>
      </c>
      <c r="AR122" s="17" t="s">
        <v>140</v>
      </c>
      <c r="AT122" s="17" t="s">
        <v>136</v>
      </c>
      <c r="AU122" s="17" t="s">
        <v>114</v>
      </c>
      <c r="AY122" s="17" t="s">
        <v>135</v>
      </c>
      <c r="BE122" s="105">
        <f t="shared" si="9"/>
        <v>0</v>
      </c>
      <c r="BF122" s="105">
        <f t="shared" si="10"/>
        <v>0</v>
      </c>
      <c r="BG122" s="105">
        <f t="shared" si="11"/>
        <v>0</v>
      </c>
      <c r="BH122" s="105">
        <f t="shared" si="12"/>
        <v>0</v>
      </c>
      <c r="BI122" s="105">
        <f t="shared" si="13"/>
        <v>0</v>
      </c>
      <c r="BJ122" s="17" t="s">
        <v>114</v>
      </c>
      <c r="BK122" s="105">
        <f t="shared" si="14"/>
        <v>0</v>
      </c>
      <c r="BL122" s="17" t="s">
        <v>140</v>
      </c>
      <c r="BM122" s="17" t="s">
        <v>144</v>
      </c>
    </row>
    <row r="123" spans="2:65" s="1" customFormat="1" ht="31.5" customHeight="1">
      <c r="B123" s="34"/>
      <c r="C123" s="163" t="s">
        <v>145</v>
      </c>
      <c r="D123" s="163" t="s">
        <v>136</v>
      </c>
      <c r="E123" s="164" t="s">
        <v>146</v>
      </c>
      <c r="F123" s="235" t="s">
        <v>147</v>
      </c>
      <c r="G123" s="235"/>
      <c r="H123" s="235"/>
      <c r="I123" s="235"/>
      <c r="J123" s="165" t="s">
        <v>139</v>
      </c>
      <c r="K123" s="166">
        <v>19.215</v>
      </c>
      <c r="L123" s="223">
        <v>0</v>
      </c>
      <c r="M123" s="236"/>
      <c r="N123" s="225">
        <f t="shared" si="5"/>
        <v>0</v>
      </c>
      <c r="O123" s="225"/>
      <c r="P123" s="225"/>
      <c r="Q123" s="225"/>
      <c r="R123" s="36"/>
      <c r="T123" s="168" t="s">
        <v>21</v>
      </c>
      <c r="U123" s="43" t="s">
        <v>42</v>
      </c>
      <c r="V123" s="35"/>
      <c r="W123" s="169">
        <f t="shared" si="6"/>
        <v>0</v>
      </c>
      <c r="X123" s="169">
        <v>4.0835820000000002E-2</v>
      </c>
      <c r="Y123" s="169">
        <f t="shared" si="7"/>
        <v>0.78466028129999998</v>
      </c>
      <c r="Z123" s="169">
        <v>0</v>
      </c>
      <c r="AA123" s="170">
        <f t="shared" si="8"/>
        <v>0</v>
      </c>
      <c r="AR123" s="17" t="s">
        <v>140</v>
      </c>
      <c r="AT123" s="17" t="s">
        <v>136</v>
      </c>
      <c r="AU123" s="17" t="s">
        <v>114</v>
      </c>
      <c r="AY123" s="17" t="s">
        <v>135</v>
      </c>
      <c r="BE123" s="105">
        <f t="shared" si="9"/>
        <v>0</v>
      </c>
      <c r="BF123" s="105">
        <f t="shared" si="10"/>
        <v>0</v>
      </c>
      <c r="BG123" s="105">
        <f t="shared" si="11"/>
        <v>0</v>
      </c>
      <c r="BH123" s="105">
        <f t="shared" si="12"/>
        <v>0</v>
      </c>
      <c r="BI123" s="105">
        <f t="shared" si="13"/>
        <v>0</v>
      </c>
      <c r="BJ123" s="17" t="s">
        <v>114</v>
      </c>
      <c r="BK123" s="105">
        <f t="shared" si="14"/>
        <v>0</v>
      </c>
      <c r="BL123" s="17" t="s">
        <v>140</v>
      </c>
      <c r="BM123" s="17" t="s">
        <v>148</v>
      </c>
    </row>
    <row r="124" spans="2:65" s="1" customFormat="1" ht="31.5" customHeight="1">
      <c r="B124" s="34"/>
      <c r="C124" s="163" t="s">
        <v>149</v>
      </c>
      <c r="D124" s="163" t="s">
        <v>136</v>
      </c>
      <c r="E124" s="164" t="s">
        <v>150</v>
      </c>
      <c r="F124" s="235" t="s">
        <v>151</v>
      </c>
      <c r="G124" s="235"/>
      <c r="H124" s="235"/>
      <c r="I124" s="235"/>
      <c r="J124" s="165" t="s">
        <v>139</v>
      </c>
      <c r="K124" s="166">
        <v>25.5</v>
      </c>
      <c r="L124" s="223">
        <v>0</v>
      </c>
      <c r="M124" s="236"/>
      <c r="N124" s="225">
        <f t="shared" si="5"/>
        <v>0</v>
      </c>
      <c r="O124" s="225"/>
      <c r="P124" s="225"/>
      <c r="Q124" s="225"/>
      <c r="R124" s="36"/>
      <c r="T124" s="168" t="s">
        <v>21</v>
      </c>
      <c r="U124" s="43" t="s">
        <v>42</v>
      </c>
      <c r="V124" s="35"/>
      <c r="W124" s="169">
        <f t="shared" si="6"/>
        <v>0</v>
      </c>
      <c r="X124" s="169">
        <v>4.2299999999999997E-2</v>
      </c>
      <c r="Y124" s="169">
        <f t="shared" si="7"/>
        <v>1.0786499999999999</v>
      </c>
      <c r="Z124" s="169">
        <v>0</v>
      </c>
      <c r="AA124" s="170">
        <f t="shared" si="8"/>
        <v>0</v>
      </c>
      <c r="AR124" s="17" t="s">
        <v>140</v>
      </c>
      <c r="AT124" s="17" t="s">
        <v>136</v>
      </c>
      <c r="AU124" s="17" t="s">
        <v>114</v>
      </c>
      <c r="AY124" s="17" t="s">
        <v>135</v>
      </c>
      <c r="BE124" s="105">
        <f t="shared" si="9"/>
        <v>0</v>
      </c>
      <c r="BF124" s="105">
        <f t="shared" si="10"/>
        <v>0</v>
      </c>
      <c r="BG124" s="105">
        <f t="shared" si="11"/>
        <v>0</v>
      </c>
      <c r="BH124" s="105">
        <f t="shared" si="12"/>
        <v>0</v>
      </c>
      <c r="BI124" s="105">
        <f t="shared" si="13"/>
        <v>0</v>
      </c>
      <c r="BJ124" s="17" t="s">
        <v>114</v>
      </c>
      <c r="BK124" s="105">
        <f t="shared" si="14"/>
        <v>0</v>
      </c>
      <c r="BL124" s="17" t="s">
        <v>140</v>
      </c>
      <c r="BM124" s="17" t="s">
        <v>152</v>
      </c>
    </row>
    <row r="125" spans="2:65" s="1" customFormat="1" ht="31.5" customHeight="1">
      <c r="B125" s="34"/>
      <c r="C125" s="163" t="s">
        <v>153</v>
      </c>
      <c r="D125" s="163" t="s">
        <v>136</v>
      </c>
      <c r="E125" s="164" t="s">
        <v>154</v>
      </c>
      <c r="F125" s="235" t="s">
        <v>155</v>
      </c>
      <c r="G125" s="235"/>
      <c r="H125" s="235"/>
      <c r="I125" s="235"/>
      <c r="J125" s="165" t="s">
        <v>139</v>
      </c>
      <c r="K125" s="166">
        <v>14.7</v>
      </c>
      <c r="L125" s="223">
        <v>0</v>
      </c>
      <c r="M125" s="236"/>
      <c r="N125" s="225">
        <f t="shared" si="5"/>
        <v>0</v>
      </c>
      <c r="O125" s="225"/>
      <c r="P125" s="225"/>
      <c r="Q125" s="225"/>
      <c r="R125" s="36"/>
      <c r="T125" s="168" t="s">
        <v>21</v>
      </c>
      <c r="U125" s="43" t="s">
        <v>42</v>
      </c>
      <c r="V125" s="35"/>
      <c r="W125" s="169">
        <f t="shared" si="6"/>
        <v>0</v>
      </c>
      <c r="X125" s="169">
        <v>0</v>
      </c>
      <c r="Y125" s="169">
        <f t="shared" si="7"/>
        <v>0</v>
      </c>
      <c r="Z125" s="169">
        <v>0</v>
      </c>
      <c r="AA125" s="170">
        <f t="shared" si="8"/>
        <v>0</v>
      </c>
      <c r="AR125" s="17" t="s">
        <v>140</v>
      </c>
      <c r="AT125" s="17" t="s">
        <v>136</v>
      </c>
      <c r="AU125" s="17" t="s">
        <v>114</v>
      </c>
      <c r="AY125" s="17" t="s">
        <v>135</v>
      </c>
      <c r="BE125" s="105">
        <f t="shared" si="9"/>
        <v>0</v>
      </c>
      <c r="BF125" s="105">
        <f t="shared" si="10"/>
        <v>0</v>
      </c>
      <c r="BG125" s="105">
        <f t="shared" si="11"/>
        <v>0</v>
      </c>
      <c r="BH125" s="105">
        <f t="shared" si="12"/>
        <v>0</v>
      </c>
      <c r="BI125" s="105">
        <f t="shared" si="13"/>
        <v>0</v>
      </c>
      <c r="BJ125" s="17" t="s">
        <v>114</v>
      </c>
      <c r="BK125" s="105">
        <f t="shared" si="14"/>
        <v>0</v>
      </c>
      <c r="BL125" s="17" t="s">
        <v>140</v>
      </c>
      <c r="BM125" s="17" t="s">
        <v>156</v>
      </c>
    </row>
    <row r="126" spans="2:65" s="1" customFormat="1" ht="31.5" customHeight="1">
      <c r="B126" s="34"/>
      <c r="C126" s="163" t="s">
        <v>157</v>
      </c>
      <c r="D126" s="163" t="s">
        <v>136</v>
      </c>
      <c r="E126" s="164" t="s">
        <v>158</v>
      </c>
      <c r="F126" s="235" t="s">
        <v>159</v>
      </c>
      <c r="G126" s="235"/>
      <c r="H126" s="235"/>
      <c r="I126" s="235"/>
      <c r="J126" s="165" t="s">
        <v>139</v>
      </c>
      <c r="K126" s="166">
        <v>26.8</v>
      </c>
      <c r="L126" s="223">
        <v>0</v>
      </c>
      <c r="M126" s="236"/>
      <c r="N126" s="225">
        <f t="shared" si="5"/>
        <v>0</v>
      </c>
      <c r="O126" s="225"/>
      <c r="P126" s="225"/>
      <c r="Q126" s="225"/>
      <c r="R126" s="36"/>
      <c r="T126" s="168" t="s">
        <v>21</v>
      </c>
      <c r="U126" s="43" t="s">
        <v>42</v>
      </c>
      <c r="V126" s="35"/>
      <c r="W126" s="169">
        <f t="shared" si="6"/>
        <v>0</v>
      </c>
      <c r="X126" s="169">
        <v>0</v>
      </c>
      <c r="Y126" s="169">
        <f t="shared" si="7"/>
        <v>0</v>
      </c>
      <c r="Z126" s="169">
        <v>0</v>
      </c>
      <c r="AA126" s="170">
        <f t="shared" si="8"/>
        <v>0</v>
      </c>
      <c r="AR126" s="17" t="s">
        <v>140</v>
      </c>
      <c r="AT126" s="17" t="s">
        <v>136</v>
      </c>
      <c r="AU126" s="17" t="s">
        <v>114</v>
      </c>
      <c r="AY126" s="17" t="s">
        <v>135</v>
      </c>
      <c r="BE126" s="105">
        <f t="shared" si="9"/>
        <v>0</v>
      </c>
      <c r="BF126" s="105">
        <f t="shared" si="10"/>
        <v>0</v>
      </c>
      <c r="BG126" s="105">
        <f t="shared" si="11"/>
        <v>0</v>
      </c>
      <c r="BH126" s="105">
        <f t="shared" si="12"/>
        <v>0</v>
      </c>
      <c r="BI126" s="105">
        <f t="shared" si="13"/>
        <v>0</v>
      </c>
      <c r="BJ126" s="17" t="s">
        <v>114</v>
      </c>
      <c r="BK126" s="105">
        <f t="shared" si="14"/>
        <v>0</v>
      </c>
      <c r="BL126" s="17" t="s">
        <v>140</v>
      </c>
      <c r="BM126" s="17" t="s">
        <v>160</v>
      </c>
    </row>
    <row r="127" spans="2:65" s="1" customFormat="1" ht="31.5" customHeight="1">
      <c r="B127" s="34"/>
      <c r="C127" s="163" t="s">
        <v>161</v>
      </c>
      <c r="D127" s="163" t="s">
        <v>136</v>
      </c>
      <c r="E127" s="164" t="s">
        <v>162</v>
      </c>
      <c r="F127" s="235" t="s">
        <v>163</v>
      </c>
      <c r="G127" s="235"/>
      <c r="H127" s="235"/>
      <c r="I127" s="235"/>
      <c r="J127" s="165" t="s">
        <v>139</v>
      </c>
      <c r="K127" s="166">
        <v>298.22300000000001</v>
      </c>
      <c r="L127" s="223">
        <v>0</v>
      </c>
      <c r="M127" s="236"/>
      <c r="N127" s="225">
        <f t="shared" si="5"/>
        <v>0</v>
      </c>
      <c r="O127" s="225"/>
      <c r="P127" s="225"/>
      <c r="Q127" s="225"/>
      <c r="R127" s="36"/>
      <c r="T127" s="168" t="s">
        <v>21</v>
      </c>
      <c r="U127" s="43" t="s">
        <v>42</v>
      </c>
      <c r="V127" s="35"/>
      <c r="W127" s="169">
        <f t="shared" si="6"/>
        <v>0</v>
      </c>
      <c r="X127" s="169">
        <v>0</v>
      </c>
      <c r="Y127" s="169">
        <f t="shared" si="7"/>
        <v>0</v>
      </c>
      <c r="Z127" s="169">
        <v>0</v>
      </c>
      <c r="AA127" s="170">
        <f t="shared" si="8"/>
        <v>0</v>
      </c>
      <c r="AR127" s="17" t="s">
        <v>140</v>
      </c>
      <c r="AT127" s="17" t="s">
        <v>136</v>
      </c>
      <c r="AU127" s="17" t="s">
        <v>114</v>
      </c>
      <c r="AY127" s="17" t="s">
        <v>135</v>
      </c>
      <c r="BE127" s="105">
        <f t="shared" si="9"/>
        <v>0</v>
      </c>
      <c r="BF127" s="105">
        <f t="shared" si="10"/>
        <v>0</v>
      </c>
      <c r="BG127" s="105">
        <f t="shared" si="11"/>
        <v>0</v>
      </c>
      <c r="BH127" s="105">
        <f t="shared" si="12"/>
        <v>0</v>
      </c>
      <c r="BI127" s="105">
        <f t="shared" si="13"/>
        <v>0</v>
      </c>
      <c r="BJ127" s="17" t="s">
        <v>114</v>
      </c>
      <c r="BK127" s="105">
        <f t="shared" si="14"/>
        <v>0</v>
      </c>
      <c r="BL127" s="17" t="s">
        <v>140</v>
      </c>
      <c r="BM127" s="17" t="s">
        <v>164</v>
      </c>
    </row>
    <row r="128" spans="2:65" s="1" customFormat="1" ht="31.5" customHeight="1">
      <c r="B128" s="34"/>
      <c r="C128" s="163" t="s">
        <v>165</v>
      </c>
      <c r="D128" s="163" t="s">
        <v>136</v>
      </c>
      <c r="E128" s="164" t="s">
        <v>166</v>
      </c>
      <c r="F128" s="235" t="s">
        <v>167</v>
      </c>
      <c r="G128" s="235"/>
      <c r="H128" s="235"/>
      <c r="I128" s="235"/>
      <c r="J128" s="165" t="s">
        <v>139</v>
      </c>
      <c r="K128" s="166">
        <v>449.71100000000001</v>
      </c>
      <c r="L128" s="223">
        <v>0</v>
      </c>
      <c r="M128" s="236"/>
      <c r="N128" s="225">
        <f t="shared" si="5"/>
        <v>0</v>
      </c>
      <c r="O128" s="225"/>
      <c r="P128" s="225"/>
      <c r="Q128" s="225"/>
      <c r="R128" s="36"/>
      <c r="T128" s="168" t="s">
        <v>21</v>
      </c>
      <c r="U128" s="43" t="s">
        <v>42</v>
      </c>
      <c r="V128" s="35"/>
      <c r="W128" s="169">
        <f t="shared" si="6"/>
        <v>0</v>
      </c>
      <c r="X128" s="169">
        <v>0</v>
      </c>
      <c r="Y128" s="169">
        <f t="shared" si="7"/>
        <v>0</v>
      </c>
      <c r="Z128" s="169">
        <v>0</v>
      </c>
      <c r="AA128" s="170">
        <f t="shared" si="8"/>
        <v>0</v>
      </c>
      <c r="AR128" s="17" t="s">
        <v>140</v>
      </c>
      <c r="AT128" s="17" t="s">
        <v>136</v>
      </c>
      <c r="AU128" s="17" t="s">
        <v>114</v>
      </c>
      <c r="AY128" s="17" t="s">
        <v>135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7" t="s">
        <v>114</v>
      </c>
      <c r="BK128" s="105">
        <f t="shared" si="14"/>
        <v>0</v>
      </c>
      <c r="BL128" s="17" t="s">
        <v>140</v>
      </c>
      <c r="BM128" s="17" t="s">
        <v>168</v>
      </c>
    </row>
    <row r="129" spans="2:65" s="1" customFormat="1" ht="31.5" customHeight="1">
      <c r="B129" s="34"/>
      <c r="C129" s="163" t="s">
        <v>169</v>
      </c>
      <c r="D129" s="163" t="s">
        <v>136</v>
      </c>
      <c r="E129" s="164" t="s">
        <v>170</v>
      </c>
      <c r="F129" s="235" t="s">
        <v>171</v>
      </c>
      <c r="G129" s="235"/>
      <c r="H129" s="235"/>
      <c r="I129" s="235"/>
      <c r="J129" s="165" t="s">
        <v>139</v>
      </c>
      <c r="K129" s="166">
        <v>946.25199999999995</v>
      </c>
      <c r="L129" s="223">
        <v>0</v>
      </c>
      <c r="M129" s="236"/>
      <c r="N129" s="225">
        <f t="shared" si="5"/>
        <v>0</v>
      </c>
      <c r="O129" s="225"/>
      <c r="P129" s="225"/>
      <c r="Q129" s="225"/>
      <c r="R129" s="36"/>
      <c r="T129" s="168" t="s">
        <v>21</v>
      </c>
      <c r="U129" s="43" t="s">
        <v>42</v>
      </c>
      <c r="V129" s="35"/>
      <c r="W129" s="169">
        <f t="shared" si="6"/>
        <v>0</v>
      </c>
      <c r="X129" s="169">
        <v>0</v>
      </c>
      <c r="Y129" s="169">
        <f t="shared" si="7"/>
        <v>0</v>
      </c>
      <c r="Z129" s="169">
        <v>0</v>
      </c>
      <c r="AA129" s="170">
        <f t="shared" si="8"/>
        <v>0</v>
      </c>
      <c r="AR129" s="17" t="s">
        <v>140</v>
      </c>
      <c r="AT129" s="17" t="s">
        <v>136</v>
      </c>
      <c r="AU129" s="17" t="s">
        <v>114</v>
      </c>
      <c r="AY129" s="17" t="s">
        <v>135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7" t="s">
        <v>114</v>
      </c>
      <c r="BK129" s="105">
        <f t="shared" si="14"/>
        <v>0</v>
      </c>
      <c r="BL129" s="17" t="s">
        <v>140</v>
      </c>
      <c r="BM129" s="17" t="s">
        <v>172</v>
      </c>
    </row>
    <row r="130" spans="2:65" s="1" customFormat="1" ht="31.5" customHeight="1">
      <c r="B130" s="34"/>
      <c r="C130" s="163" t="s">
        <v>173</v>
      </c>
      <c r="D130" s="163" t="s">
        <v>136</v>
      </c>
      <c r="E130" s="164" t="s">
        <v>174</v>
      </c>
      <c r="F130" s="235" t="s">
        <v>175</v>
      </c>
      <c r="G130" s="235"/>
      <c r="H130" s="235"/>
      <c r="I130" s="235"/>
      <c r="J130" s="165" t="s">
        <v>139</v>
      </c>
      <c r="K130" s="166">
        <v>51.283000000000001</v>
      </c>
      <c r="L130" s="223">
        <v>0</v>
      </c>
      <c r="M130" s="236"/>
      <c r="N130" s="225">
        <f t="shared" si="5"/>
        <v>0</v>
      </c>
      <c r="O130" s="225"/>
      <c r="P130" s="225"/>
      <c r="Q130" s="225"/>
      <c r="R130" s="36"/>
      <c r="T130" s="168" t="s">
        <v>21</v>
      </c>
      <c r="U130" s="43" t="s">
        <v>42</v>
      </c>
      <c r="V130" s="35"/>
      <c r="W130" s="169">
        <f t="shared" si="6"/>
        <v>0</v>
      </c>
      <c r="X130" s="169">
        <v>0</v>
      </c>
      <c r="Y130" s="169">
        <f t="shared" si="7"/>
        <v>0</v>
      </c>
      <c r="Z130" s="169">
        <v>0</v>
      </c>
      <c r="AA130" s="170">
        <f t="shared" si="8"/>
        <v>0</v>
      </c>
      <c r="AR130" s="17" t="s">
        <v>140</v>
      </c>
      <c r="AT130" s="17" t="s">
        <v>136</v>
      </c>
      <c r="AU130" s="17" t="s">
        <v>114</v>
      </c>
      <c r="AY130" s="17" t="s">
        <v>135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7" t="s">
        <v>114</v>
      </c>
      <c r="BK130" s="105">
        <f t="shared" si="14"/>
        <v>0</v>
      </c>
      <c r="BL130" s="17" t="s">
        <v>140</v>
      </c>
      <c r="BM130" s="17" t="s">
        <v>176</v>
      </c>
    </row>
    <row r="131" spans="2:65" s="1" customFormat="1" ht="31.5" customHeight="1">
      <c r="B131" s="34"/>
      <c r="C131" s="163" t="s">
        <v>177</v>
      </c>
      <c r="D131" s="163" t="s">
        <v>136</v>
      </c>
      <c r="E131" s="164" t="s">
        <v>178</v>
      </c>
      <c r="F131" s="235" t="s">
        <v>179</v>
      </c>
      <c r="G131" s="235"/>
      <c r="H131" s="235"/>
      <c r="I131" s="235"/>
      <c r="J131" s="165" t="s">
        <v>139</v>
      </c>
      <c r="K131" s="166">
        <v>63.301000000000002</v>
      </c>
      <c r="L131" s="223">
        <v>0</v>
      </c>
      <c r="M131" s="236"/>
      <c r="N131" s="225">
        <f t="shared" si="5"/>
        <v>0</v>
      </c>
      <c r="O131" s="225"/>
      <c r="P131" s="225"/>
      <c r="Q131" s="225"/>
      <c r="R131" s="36"/>
      <c r="T131" s="168" t="s">
        <v>21</v>
      </c>
      <c r="U131" s="43" t="s">
        <v>42</v>
      </c>
      <c r="V131" s="35"/>
      <c r="W131" s="169">
        <f t="shared" si="6"/>
        <v>0</v>
      </c>
      <c r="X131" s="169">
        <v>4.6739999999999997E-2</v>
      </c>
      <c r="Y131" s="169">
        <f t="shared" si="7"/>
        <v>2.9586887399999999</v>
      </c>
      <c r="Z131" s="169">
        <v>0</v>
      </c>
      <c r="AA131" s="170">
        <f t="shared" si="8"/>
        <v>0</v>
      </c>
      <c r="AR131" s="17" t="s">
        <v>140</v>
      </c>
      <c r="AT131" s="17" t="s">
        <v>136</v>
      </c>
      <c r="AU131" s="17" t="s">
        <v>114</v>
      </c>
      <c r="AY131" s="17" t="s">
        <v>135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7" t="s">
        <v>114</v>
      </c>
      <c r="BK131" s="105">
        <f t="shared" si="14"/>
        <v>0</v>
      </c>
      <c r="BL131" s="17" t="s">
        <v>140</v>
      </c>
      <c r="BM131" s="17" t="s">
        <v>180</v>
      </c>
    </row>
    <row r="132" spans="2:65" s="1" customFormat="1" ht="31.5" customHeight="1">
      <c r="B132" s="34"/>
      <c r="C132" s="163" t="s">
        <v>181</v>
      </c>
      <c r="D132" s="163" t="s">
        <v>136</v>
      </c>
      <c r="E132" s="164" t="s">
        <v>182</v>
      </c>
      <c r="F132" s="235" t="s">
        <v>183</v>
      </c>
      <c r="G132" s="235"/>
      <c r="H132" s="235"/>
      <c r="I132" s="235"/>
      <c r="J132" s="165" t="s">
        <v>139</v>
      </c>
      <c r="K132" s="166">
        <v>31.92</v>
      </c>
      <c r="L132" s="223">
        <v>0</v>
      </c>
      <c r="M132" s="236"/>
      <c r="N132" s="225">
        <f t="shared" si="5"/>
        <v>0</v>
      </c>
      <c r="O132" s="225"/>
      <c r="P132" s="225"/>
      <c r="Q132" s="225"/>
      <c r="R132" s="36"/>
      <c r="T132" s="168" t="s">
        <v>21</v>
      </c>
      <c r="U132" s="43" t="s">
        <v>42</v>
      </c>
      <c r="V132" s="35"/>
      <c r="W132" s="169">
        <f t="shared" si="6"/>
        <v>0</v>
      </c>
      <c r="X132" s="169">
        <v>0</v>
      </c>
      <c r="Y132" s="169">
        <f t="shared" si="7"/>
        <v>0</v>
      </c>
      <c r="Z132" s="169">
        <v>0</v>
      </c>
      <c r="AA132" s="170">
        <f t="shared" si="8"/>
        <v>0</v>
      </c>
      <c r="AR132" s="17" t="s">
        <v>140</v>
      </c>
      <c r="AT132" s="17" t="s">
        <v>136</v>
      </c>
      <c r="AU132" s="17" t="s">
        <v>114</v>
      </c>
      <c r="AY132" s="17" t="s">
        <v>135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7" t="s">
        <v>114</v>
      </c>
      <c r="BK132" s="105">
        <f t="shared" si="14"/>
        <v>0</v>
      </c>
      <c r="BL132" s="17" t="s">
        <v>140</v>
      </c>
      <c r="BM132" s="17" t="s">
        <v>184</v>
      </c>
    </row>
    <row r="133" spans="2:65" s="1" customFormat="1" ht="31.5" customHeight="1">
      <c r="B133" s="34"/>
      <c r="C133" s="163" t="s">
        <v>185</v>
      </c>
      <c r="D133" s="163" t="s">
        <v>136</v>
      </c>
      <c r="E133" s="164" t="s">
        <v>186</v>
      </c>
      <c r="F133" s="235" t="s">
        <v>187</v>
      </c>
      <c r="G133" s="235"/>
      <c r="H133" s="235"/>
      <c r="I133" s="235"/>
      <c r="J133" s="165" t="s">
        <v>139</v>
      </c>
      <c r="K133" s="166">
        <v>162.93</v>
      </c>
      <c r="L133" s="223">
        <v>0</v>
      </c>
      <c r="M133" s="236"/>
      <c r="N133" s="225">
        <f t="shared" si="5"/>
        <v>0</v>
      </c>
      <c r="O133" s="225"/>
      <c r="P133" s="225"/>
      <c r="Q133" s="225"/>
      <c r="R133" s="36"/>
      <c r="T133" s="168" t="s">
        <v>21</v>
      </c>
      <c r="U133" s="43" t="s">
        <v>42</v>
      </c>
      <c r="V133" s="35"/>
      <c r="W133" s="169">
        <f t="shared" si="6"/>
        <v>0</v>
      </c>
      <c r="X133" s="169">
        <v>0</v>
      </c>
      <c r="Y133" s="169">
        <f t="shared" si="7"/>
        <v>0</v>
      </c>
      <c r="Z133" s="169">
        <v>0</v>
      </c>
      <c r="AA133" s="170">
        <f t="shared" si="8"/>
        <v>0</v>
      </c>
      <c r="AR133" s="17" t="s">
        <v>140</v>
      </c>
      <c r="AT133" s="17" t="s">
        <v>136</v>
      </c>
      <c r="AU133" s="17" t="s">
        <v>114</v>
      </c>
      <c r="AY133" s="17" t="s">
        <v>135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7" t="s">
        <v>114</v>
      </c>
      <c r="BK133" s="105">
        <f t="shared" si="14"/>
        <v>0</v>
      </c>
      <c r="BL133" s="17" t="s">
        <v>140</v>
      </c>
      <c r="BM133" s="17" t="s">
        <v>188</v>
      </c>
    </row>
    <row r="134" spans="2:65" s="1" customFormat="1" ht="31.5" customHeight="1">
      <c r="B134" s="34"/>
      <c r="C134" s="163" t="s">
        <v>189</v>
      </c>
      <c r="D134" s="163" t="s">
        <v>136</v>
      </c>
      <c r="E134" s="164" t="s">
        <v>190</v>
      </c>
      <c r="F134" s="235" t="s">
        <v>191</v>
      </c>
      <c r="G134" s="235"/>
      <c r="H134" s="235"/>
      <c r="I134" s="235"/>
      <c r="J134" s="165" t="s">
        <v>139</v>
      </c>
      <c r="K134" s="166">
        <v>11.85</v>
      </c>
      <c r="L134" s="223">
        <v>0</v>
      </c>
      <c r="M134" s="236"/>
      <c r="N134" s="225">
        <f t="shared" si="5"/>
        <v>0</v>
      </c>
      <c r="O134" s="225"/>
      <c r="P134" s="225"/>
      <c r="Q134" s="225"/>
      <c r="R134" s="36"/>
      <c r="T134" s="168" t="s">
        <v>21</v>
      </c>
      <c r="U134" s="43" t="s">
        <v>42</v>
      </c>
      <c r="V134" s="35"/>
      <c r="W134" s="169">
        <f t="shared" si="6"/>
        <v>0</v>
      </c>
      <c r="X134" s="169">
        <v>0</v>
      </c>
      <c r="Y134" s="169">
        <f t="shared" si="7"/>
        <v>0</v>
      </c>
      <c r="Z134" s="169">
        <v>0</v>
      </c>
      <c r="AA134" s="170">
        <f t="shared" si="8"/>
        <v>0</v>
      </c>
      <c r="AR134" s="17" t="s">
        <v>140</v>
      </c>
      <c r="AT134" s="17" t="s">
        <v>136</v>
      </c>
      <c r="AU134" s="17" t="s">
        <v>114</v>
      </c>
      <c r="AY134" s="17" t="s">
        <v>135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7" t="s">
        <v>114</v>
      </c>
      <c r="BK134" s="105">
        <f t="shared" si="14"/>
        <v>0</v>
      </c>
      <c r="BL134" s="17" t="s">
        <v>140</v>
      </c>
      <c r="BM134" s="17" t="s">
        <v>192</v>
      </c>
    </row>
    <row r="135" spans="2:65" s="1" customFormat="1" ht="31.5" customHeight="1">
      <c r="B135" s="34"/>
      <c r="C135" s="163" t="s">
        <v>193</v>
      </c>
      <c r="D135" s="163" t="s">
        <v>136</v>
      </c>
      <c r="E135" s="164" t="s">
        <v>194</v>
      </c>
      <c r="F135" s="235" t="s">
        <v>195</v>
      </c>
      <c r="G135" s="235"/>
      <c r="H135" s="235"/>
      <c r="I135" s="235"/>
      <c r="J135" s="165" t="s">
        <v>139</v>
      </c>
      <c r="K135" s="166">
        <v>23.7</v>
      </c>
      <c r="L135" s="223">
        <v>0</v>
      </c>
      <c r="M135" s="236"/>
      <c r="N135" s="225">
        <f t="shared" si="5"/>
        <v>0</v>
      </c>
      <c r="O135" s="225"/>
      <c r="P135" s="225"/>
      <c r="Q135" s="225"/>
      <c r="R135" s="36"/>
      <c r="T135" s="168" t="s">
        <v>21</v>
      </c>
      <c r="U135" s="43" t="s">
        <v>42</v>
      </c>
      <c r="V135" s="35"/>
      <c r="W135" s="169">
        <f t="shared" si="6"/>
        <v>0</v>
      </c>
      <c r="X135" s="169">
        <v>0</v>
      </c>
      <c r="Y135" s="169">
        <f t="shared" si="7"/>
        <v>0</v>
      </c>
      <c r="Z135" s="169">
        <v>0</v>
      </c>
      <c r="AA135" s="170">
        <f t="shared" si="8"/>
        <v>0</v>
      </c>
      <c r="AR135" s="17" t="s">
        <v>140</v>
      </c>
      <c r="AT135" s="17" t="s">
        <v>136</v>
      </c>
      <c r="AU135" s="17" t="s">
        <v>114</v>
      </c>
      <c r="AY135" s="17" t="s">
        <v>135</v>
      </c>
      <c r="BE135" s="105">
        <f t="shared" si="9"/>
        <v>0</v>
      </c>
      <c r="BF135" s="105">
        <f t="shared" si="10"/>
        <v>0</v>
      </c>
      <c r="BG135" s="105">
        <f t="shared" si="11"/>
        <v>0</v>
      </c>
      <c r="BH135" s="105">
        <f t="shared" si="12"/>
        <v>0</v>
      </c>
      <c r="BI135" s="105">
        <f t="shared" si="13"/>
        <v>0</v>
      </c>
      <c r="BJ135" s="17" t="s">
        <v>114</v>
      </c>
      <c r="BK135" s="105">
        <f t="shared" si="14"/>
        <v>0</v>
      </c>
      <c r="BL135" s="17" t="s">
        <v>140</v>
      </c>
      <c r="BM135" s="17" t="s">
        <v>196</v>
      </c>
    </row>
    <row r="136" spans="2:65" s="1" customFormat="1" ht="31.5" customHeight="1">
      <c r="B136" s="34"/>
      <c r="C136" s="163" t="s">
        <v>140</v>
      </c>
      <c r="D136" s="163" t="s">
        <v>136</v>
      </c>
      <c r="E136" s="164" t="s">
        <v>197</v>
      </c>
      <c r="F136" s="235" t="s">
        <v>198</v>
      </c>
      <c r="G136" s="235"/>
      <c r="H136" s="235"/>
      <c r="I136" s="235"/>
      <c r="J136" s="165" t="s">
        <v>139</v>
      </c>
      <c r="K136" s="166">
        <v>9</v>
      </c>
      <c r="L136" s="223">
        <v>0</v>
      </c>
      <c r="M136" s="236"/>
      <c r="N136" s="225">
        <f t="shared" si="5"/>
        <v>0</v>
      </c>
      <c r="O136" s="225"/>
      <c r="P136" s="225"/>
      <c r="Q136" s="225"/>
      <c r="R136" s="36"/>
      <c r="T136" s="168" t="s">
        <v>21</v>
      </c>
      <c r="U136" s="43" t="s">
        <v>42</v>
      </c>
      <c r="V136" s="35"/>
      <c r="W136" s="169">
        <f t="shared" si="6"/>
        <v>0</v>
      </c>
      <c r="X136" s="169">
        <v>0</v>
      </c>
      <c r="Y136" s="169">
        <f t="shared" si="7"/>
        <v>0</v>
      </c>
      <c r="Z136" s="169">
        <v>0</v>
      </c>
      <c r="AA136" s="170">
        <f t="shared" si="8"/>
        <v>0</v>
      </c>
      <c r="AR136" s="17" t="s">
        <v>140</v>
      </c>
      <c r="AT136" s="17" t="s">
        <v>136</v>
      </c>
      <c r="AU136" s="17" t="s">
        <v>114</v>
      </c>
      <c r="AY136" s="17" t="s">
        <v>135</v>
      </c>
      <c r="BE136" s="105">
        <f t="shared" si="9"/>
        <v>0</v>
      </c>
      <c r="BF136" s="105">
        <f t="shared" si="10"/>
        <v>0</v>
      </c>
      <c r="BG136" s="105">
        <f t="shared" si="11"/>
        <v>0</v>
      </c>
      <c r="BH136" s="105">
        <f t="shared" si="12"/>
        <v>0</v>
      </c>
      <c r="BI136" s="105">
        <f t="shared" si="13"/>
        <v>0</v>
      </c>
      <c r="BJ136" s="17" t="s">
        <v>114</v>
      </c>
      <c r="BK136" s="105">
        <f t="shared" si="14"/>
        <v>0</v>
      </c>
      <c r="BL136" s="17" t="s">
        <v>140</v>
      </c>
      <c r="BM136" s="17" t="s">
        <v>199</v>
      </c>
    </row>
    <row r="137" spans="2:65" s="1" customFormat="1" ht="31.5" customHeight="1">
      <c r="B137" s="34"/>
      <c r="C137" s="163" t="s">
        <v>200</v>
      </c>
      <c r="D137" s="163" t="s">
        <v>136</v>
      </c>
      <c r="E137" s="164" t="s">
        <v>201</v>
      </c>
      <c r="F137" s="235" t="s">
        <v>202</v>
      </c>
      <c r="G137" s="235"/>
      <c r="H137" s="235"/>
      <c r="I137" s="235"/>
      <c r="J137" s="165" t="s">
        <v>139</v>
      </c>
      <c r="K137" s="166">
        <v>11.3</v>
      </c>
      <c r="L137" s="223">
        <v>0</v>
      </c>
      <c r="M137" s="236"/>
      <c r="N137" s="225">
        <f t="shared" si="5"/>
        <v>0</v>
      </c>
      <c r="O137" s="225"/>
      <c r="P137" s="225"/>
      <c r="Q137" s="225"/>
      <c r="R137" s="36"/>
      <c r="T137" s="168" t="s">
        <v>21</v>
      </c>
      <c r="U137" s="43" t="s">
        <v>42</v>
      </c>
      <c r="V137" s="35"/>
      <c r="W137" s="169">
        <f t="shared" si="6"/>
        <v>0</v>
      </c>
      <c r="X137" s="169">
        <v>0</v>
      </c>
      <c r="Y137" s="169">
        <f t="shared" si="7"/>
        <v>0</v>
      </c>
      <c r="Z137" s="169">
        <v>0</v>
      </c>
      <c r="AA137" s="170">
        <f t="shared" si="8"/>
        <v>0</v>
      </c>
      <c r="AR137" s="17" t="s">
        <v>140</v>
      </c>
      <c r="AT137" s="17" t="s">
        <v>136</v>
      </c>
      <c r="AU137" s="17" t="s">
        <v>114</v>
      </c>
      <c r="AY137" s="17" t="s">
        <v>135</v>
      </c>
      <c r="BE137" s="105">
        <f t="shared" si="9"/>
        <v>0</v>
      </c>
      <c r="BF137" s="105">
        <f t="shared" si="10"/>
        <v>0</v>
      </c>
      <c r="BG137" s="105">
        <f t="shared" si="11"/>
        <v>0</v>
      </c>
      <c r="BH137" s="105">
        <f t="shared" si="12"/>
        <v>0</v>
      </c>
      <c r="BI137" s="105">
        <f t="shared" si="13"/>
        <v>0</v>
      </c>
      <c r="BJ137" s="17" t="s">
        <v>114</v>
      </c>
      <c r="BK137" s="105">
        <f t="shared" si="14"/>
        <v>0</v>
      </c>
      <c r="BL137" s="17" t="s">
        <v>140</v>
      </c>
      <c r="BM137" s="17" t="s">
        <v>203</v>
      </c>
    </row>
    <row r="138" spans="2:65" s="1" customFormat="1" ht="31.5" customHeight="1">
      <c r="B138" s="34"/>
      <c r="C138" s="163" t="s">
        <v>204</v>
      </c>
      <c r="D138" s="163" t="s">
        <v>136</v>
      </c>
      <c r="E138" s="164" t="s">
        <v>205</v>
      </c>
      <c r="F138" s="235" t="s">
        <v>206</v>
      </c>
      <c r="G138" s="235"/>
      <c r="H138" s="235"/>
      <c r="I138" s="235"/>
      <c r="J138" s="165" t="s">
        <v>139</v>
      </c>
      <c r="K138" s="166">
        <v>87.968000000000004</v>
      </c>
      <c r="L138" s="223">
        <v>0</v>
      </c>
      <c r="M138" s="236"/>
      <c r="N138" s="225">
        <f t="shared" si="5"/>
        <v>0</v>
      </c>
      <c r="O138" s="225"/>
      <c r="P138" s="225"/>
      <c r="Q138" s="225"/>
      <c r="R138" s="36"/>
      <c r="T138" s="168" t="s">
        <v>21</v>
      </c>
      <c r="U138" s="43" t="s">
        <v>42</v>
      </c>
      <c r="V138" s="35"/>
      <c r="W138" s="169">
        <f t="shared" si="6"/>
        <v>0</v>
      </c>
      <c r="X138" s="169">
        <v>0</v>
      </c>
      <c r="Y138" s="169">
        <f t="shared" si="7"/>
        <v>0</v>
      </c>
      <c r="Z138" s="169">
        <v>0</v>
      </c>
      <c r="AA138" s="170">
        <f t="shared" si="8"/>
        <v>0</v>
      </c>
      <c r="AR138" s="17" t="s">
        <v>140</v>
      </c>
      <c r="AT138" s="17" t="s">
        <v>136</v>
      </c>
      <c r="AU138" s="17" t="s">
        <v>114</v>
      </c>
      <c r="AY138" s="17" t="s">
        <v>135</v>
      </c>
      <c r="BE138" s="105">
        <f t="shared" si="9"/>
        <v>0</v>
      </c>
      <c r="BF138" s="105">
        <f t="shared" si="10"/>
        <v>0</v>
      </c>
      <c r="BG138" s="105">
        <f t="shared" si="11"/>
        <v>0</v>
      </c>
      <c r="BH138" s="105">
        <f t="shared" si="12"/>
        <v>0</v>
      </c>
      <c r="BI138" s="105">
        <f t="shared" si="13"/>
        <v>0</v>
      </c>
      <c r="BJ138" s="17" t="s">
        <v>114</v>
      </c>
      <c r="BK138" s="105">
        <f t="shared" si="14"/>
        <v>0</v>
      </c>
      <c r="BL138" s="17" t="s">
        <v>140</v>
      </c>
      <c r="BM138" s="17" t="s">
        <v>207</v>
      </c>
    </row>
    <row r="139" spans="2:65" s="1" customFormat="1" ht="22.5" customHeight="1">
      <c r="B139" s="34"/>
      <c r="C139" s="163" t="s">
        <v>10</v>
      </c>
      <c r="D139" s="163" t="s">
        <v>136</v>
      </c>
      <c r="E139" s="164" t="s">
        <v>208</v>
      </c>
      <c r="F139" s="235" t="s">
        <v>209</v>
      </c>
      <c r="G139" s="235"/>
      <c r="H139" s="235"/>
      <c r="I139" s="235"/>
      <c r="J139" s="165" t="s">
        <v>139</v>
      </c>
      <c r="K139" s="166">
        <v>5.7</v>
      </c>
      <c r="L139" s="223">
        <v>0</v>
      </c>
      <c r="M139" s="236"/>
      <c r="N139" s="225">
        <f t="shared" si="5"/>
        <v>0</v>
      </c>
      <c r="O139" s="225"/>
      <c r="P139" s="225"/>
      <c r="Q139" s="225"/>
      <c r="R139" s="36"/>
      <c r="T139" s="168" t="s">
        <v>21</v>
      </c>
      <c r="U139" s="43" t="s">
        <v>42</v>
      </c>
      <c r="V139" s="35"/>
      <c r="W139" s="169">
        <f t="shared" si="6"/>
        <v>0</v>
      </c>
      <c r="X139" s="169">
        <v>0</v>
      </c>
      <c r="Y139" s="169">
        <f t="shared" si="7"/>
        <v>0</v>
      </c>
      <c r="Z139" s="169">
        <v>0</v>
      </c>
      <c r="AA139" s="170">
        <f t="shared" si="8"/>
        <v>0</v>
      </c>
      <c r="AR139" s="17" t="s">
        <v>140</v>
      </c>
      <c r="AT139" s="17" t="s">
        <v>136</v>
      </c>
      <c r="AU139" s="17" t="s">
        <v>114</v>
      </c>
      <c r="AY139" s="17" t="s">
        <v>135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7" t="s">
        <v>114</v>
      </c>
      <c r="BK139" s="105">
        <f t="shared" si="14"/>
        <v>0</v>
      </c>
      <c r="BL139" s="17" t="s">
        <v>140</v>
      </c>
      <c r="BM139" s="17" t="s">
        <v>210</v>
      </c>
    </row>
    <row r="140" spans="2:65" s="1" customFormat="1" ht="31.5" customHeight="1">
      <c r="B140" s="34"/>
      <c r="C140" s="163" t="s">
        <v>211</v>
      </c>
      <c r="D140" s="163" t="s">
        <v>136</v>
      </c>
      <c r="E140" s="164" t="s">
        <v>212</v>
      </c>
      <c r="F140" s="235" t="s">
        <v>213</v>
      </c>
      <c r="G140" s="235"/>
      <c r="H140" s="235"/>
      <c r="I140" s="235"/>
      <c r="J140" s="165" t="s">
        <v>139</v>
      </c>
      <c r="K140" s="166">
        <v>12.462999999999999</v>
      </c>
      <c r="L140" s="223">
        <v>0</v>
      </c>
      <c r="M140" s="236"/>
      <c r="N140" s="225">
        <f t="shared" si="5"/>
        <v>0</v>
      </c>
      <c r="O140" s="225"/>
      <c r="P140" s="225"/>
      <c r="Q140" s="225"/>
      <c r="R140" s="36"/>
      <c r="T140" s="168" t="s">
        <v>21</v>
      </c>
      <c r="U140" s="43" t="s">
        <v>42</v>
      </c>
      <c r="V140" s="35"/>
      <c r="W140" s="169">
        <f t="shared" si="6"/>
        <v>0</v>
      </c>
      <c r="X140" s="169">
        <v>0</v>
      </c>
      <c r="Y140" s="169">
        <f t="shared" si="7"/>
        <v>0</v>
      </c>
      <c r="Z140" s="169">
        <v>0</v>
      </c>
      <c r="AA140" s="170">
        <f t="shared" si="8"/>
        <v>0</v>
      </c>
      <c r="AR140" s="17" t="s">
        <v>140</v>
      </c>
      <c r="AT140" s="17" t="s">
        <v>136</v>
      </c>
      <c r="AU140" s="17" t="s">
        <v>114</v>
      </c>
      <c r="AY140" s="17" t="s">
        <v>135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7" t="s">
        <v>114</v>
      </c>
      <c r="BK140" s="105">
        <f t="shared" si="14"/>
        <v>0</v>
      </c>
      <c r="BL140" s="17" t="s">
        <v>140</v>
      </c>
      <c r="BM140" s="17" t="s">
        <v>214</v>
      </c>
    </row>
    <row r="141" spans="2:65" s="1" customFormat="1" ht="31.5" customHeight="1">
      <c r="B141" s="34"/>
      <c r="C141" s="163" t="s">
        <v>215</v>
      </c>
      <c r="D141" s="163" t="s">
        <v>136</v>
      </c>
      <c r="E141" s="164" t="s">
        <v>216</v>
      </c>
      <c r="F141" s="235" t="s">
        <v>217</v>
      </c>
      <c r="G141" s="235"/>
      <c r="H141" s="235"/>
      <c r="I141" s="235"/>
      <c r="J141" s="165" t="s">
        <v>139</v>
      </c>
      <c r="K141" s="166">
        <v>40.799999999999997</v>
      </c>
      <c r="L141" s="223">
        <v>0</v>
      </c>
      <c r="M141" s="236"/>
      <c r="N141" s="225">
        <f t="shared" si="5"/>
        <v>0</v>
      </c>
      <c r="O141" s="225"/>
      <c r="P141" s="225"/>
      <c r="Q141" s="225"/>
      <c r="R141" s="36"/>
      <c r="T141" s="168" t="s">
        <v>21</v>
      </c>
      <c r="U141" s="43" t="s">
        <v>42</v>
      </c>
      <c r="V141" s="35"/>
      <c r="W141" s="169">
        <f t="shared" si="6"/>
        <v>0</v>
      </c>
      <c r="X141" s="169">
        <v>0</v>
      </c>
      <c r="Y141" s="169">
        <f t="shared" si="7"/>
        <v>0</v>
      </c>
      <c r="Z141" s="169">
        <v>0</v>
      </c>
      <c r="AA141" s="170">
        <f t="shared" si="8"/>
        <v>0</v>
      </c>
      <c r="AR141" s="17" t="s">
        <v>140</v>
      </c>
      <c r="AT141" s="17" t="s">
        <v>136</v>
      </c>
      <c r="AU141" s="17" t="s">
        <v>114</v>
      </c>
      <c r="AY141" s="17" t="s">
        <v>135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7" t="s">
        <v>114</v>
      </c>
      <c r="BK141" s="105">
        <f t="shared" si="14"/>
        <v>0</v>
      </c>
      <c r="BL141" s="17" t="s">
        <v>140</v>
      </c>
      <c r="BM141" s="17" t="s">
        <v>218</v>
      </c>
    </row>
    <row r="142" spans="2:65" s="1" customFormat="1" ht="31.5" customHeight="1">
      <c r="B142" s="34"/>
      <c r="C142" s="163" t="s">
        <v>219</v>
      </c>
      <c r="D142" s="163" t="s">
        <v>136</v>
      </c>
      <c r="E142" s="164" t="s">
        <v>220</v>
      </c>
      <c r="F142" s="235" t="s">
        <v>221</v>
      </c>
      <c r="G142" s="235"/>
      <c r="H142" s="235"/>
      <c r="I142" s="235"/>
      <c r="J142" s="165" t="s">
        <v>139</v>
      </c>
      <c r="K142" s="166">
        <v>331.72</v>
      </c>
      <c r="L142" s="223">
        <v>0</v>
      </c>
      <c r="M142" s="236"/>
      <c r="N142" s="225">
        <f t="shared" si="5"/>
        <v>0</v>
      </c>
      <c r="O142" s="225"/>
      <c r="P142" s="225"/>
      <c r="Q142" s="225"/>
      <c r="R142" s="36"/>
      <c r="T142" s="168" t="s">
        <v>21</v>
      </c>
      <c r="U142" s="43" t="s">
        <v>42</v>
      </c>
      <c r="V142" s="35"/>
      <c r="W142" s="169">
        <f t="shared" si="6"/>
        <v>0</v>
      </c>
      <c r="X142" s="169">
        <v>0</v>
      </c>
      <c r="Y142" s="169">
        <f t="shared" si="7"/>
        <v>0</v>
      </c>
      <c r="Z142" s="169">
        <v>0</v>
      </c>
      <c r="AA142" s="170">
        <f t="shared" si="8"/>
        <v>0</v>
      </c>
      <c r="AR142" s="17" t="s">
        <v>140</v>
      </c>
      <c r="AT142" s="17" t="s">
        <v>136</v>
      </c>
      <c r="AU142" s="17" t="s">
        <v>114</v>
      </c>
      <c r="AY142" s="17" t="s">
        <v>135</v>
      </c>
      <c r="BE142" s="105">
        <f t="shared" si="9"/>
        <v>0</v>
      </c>
      <c r="BF142" s="105">
        <f t="shared" si="10"/>
        <v>0</v>
      </c>
      <c r="BG142" s="105">
        <f t="shared" si="11"/>
        <v>0</v>
      </c>
      <c r="BH142" s="105">
        <f t="shared" si="12"/>
        <v>0</v>
      </c>
      <c r="BI142" s="105">
        <f t="shared" si="13"/>
        <v>0</v>
      </c>
      <c r="BJ142" s="17" t="s">
        <v>114</v>
      </c>
      <c r="BK142" s="105">
        <f t="shared" si="14"/>
        <v>0</v>
      </c>
      <c r="BL142" s="17" t="s">
        <v>140</v>
      </c>
      <c r="BM142" s="17" t="s">
        <v>222</v>
      </c>
    </row>
    <row r="143" spans="2:65" s="1" customFormat="1" ht="31.5" customHeight="1">
      <c r="B143" s="34"/>
      <c r="C143" s="163" t="s">
        <v>223</v>
      </c>
      <c r="D143" s="163" t="s">
        <v>136</v>
      </c>
      <c r="E143" s="164" t="s">
        <v>224</v>
      </c>
      <c r="F143" s="235" t="s">
        <v>225</v>
      </c>
      <c r="G143" s="235"/>
      <c r="H143" s="235"/>
      <c r="I143" s="235"/>
      <c r="J143" s="165" t="s">
        <v>139</v>
      </c>
      <c r="K143" s="166">
        <v>650.09799999999996</v>
      </c>
      <c r="L143" s="223">
        <v>0</v>
      </c>
      <c r="M143" s="236"/>
      <c r="N143" s="225">
        <f t="shared" si="5"/>
        <v>0</v>
      </c>
      <c r="O143" s="225"/>
      <c r="P143" s="225"/>
      <c r="Q143" s="225"/>
      <c r="R143" s="36"/>
      <c r="T143" s="168" t="s">
        <v>21</v>
      </c>
      <c r="U143" s="43" t="s">
        <v>42</v>
      </c>
      <c r="V143" s="35"/>
      <c r="W143" s="169">
        <f t="shared" si="6"/>
        <v>0</v>
      </c>
      <c r="X143" s="169">
        <v>0</v>
      </c>
      <c r="Y143" s="169">
        <f t="shared" si="7"/>
        <v>0</v>
      </c>
      <c r="Z143" s="169">
        <v>0</v>
      </c>
      <c r="AA143" s="170">
        <f t="shared" si="8"/>
        <v>0</v>
      </c>
      <c r="AR143" s="17" t="s">
        <v>140</v>
      </c>
      <c r="AT143" s="17" t="s">
        <v>136</v>
      </c>
      <c r="AU143" s="17" t="s">
        <v>114</v>
      </c>
      <c r="AY143" s="17" t="s">
        <v>135</v>
      </c>
      <c r="BE143" s="105">
        <f t="shared" si="9"/>
        <v>0</v>
      </c>
      <c r="BF143" s="105">
        <f t="shared" si="10"/>
        <v>0</v>
      </c>
      <c r="BG143" s="105">
        <f t="shared" si="11"/>
        <v>0</v>
      </c>
      <c r="BH143" s="105">
        <f t="shared" si="12"/>
        <v>0</v>
      </c>
      <c r="BI143" s="105">
        <f t="shared" si="13"/>
        <v>0</v>
      </c>
      <c r="BJ143" s="17" t="s">
        <v>114</v>
      </c>
      <c r="BK143" s="105">
        <f t="shared" si="14"/>
        <v>0</v>
      </c>
      <c r="BL143" s="17" t="s">
        <v>140</v>
      </c>
      <c r="BM143" s="17" t="s">
        <v>226</v>
      </c>
    </row>
    <row r="144" spans="2:65" s="1" customFormat="1" ht="31.5" customHeight="1">
      <c r="B144" s="34"/>
      <c r="C144" s="163" t="s">
        <v>227</v>
      </c>
      <c r="D144" s="163" t="s">
        <v>136</v>
      </c>
      <c r="E144" s="164" t="s">
        <v>228</v>
      </c>
      <c r="F144" s="235" t="s">
        <v>229</v>
      </c>
      <c r="G144" s="235"/>
      <c r="H144" s="235"/>
      <c r="I144" s="235"/>
      <c r="J144" s="165" t="s">
        <v>139</v>
      </c>
      <c r="K144" s="166">
        <v>64</v>
      </c>
      <c r="L144" s="223">
        <v>0</v>
      </c>
      <c r="M144" s="236"/>
      <c r="N144" s="225">
        <f t="shared" si="5"/>
        <v>0</v>
      </c>
      <c r="O144" s="225"/>
      <c r="P144" s="225"/>
      <c r="Q144" s="225"/>
      <c r="R144" s="36"/>
      <c r="T144" s="168" t="s">
        <v>21</v>
      </c>
      <c r="U144" s="43" t="s">
        <v>42</v>
      </c>
      <c r="V144" s="35"/>
      <c r="W144" s="169">
        <f t="shared" si="6"/>
        <v>0</v>
      </c>
      <c r="X144" s="169">
        <v>0</v>
      </c>
      <c r="Y144" s="169">
        <f t="shared" si="7"/>
        <v>0</v>
      </c>
      <c r="Z144" s="169">
        <v>0</v>
      </c>
      <c r="AA144" s="170">
        <f t="shared" si="8"/>
        <v>0</v>
      </c>
      <c r="AR144" s="17" t="s">
        <v>140</v>
      </c>
      <c r="AT144" s="17" t="s">
        <v>136</v>
      </c>
      <c r="AU144" s="17" t="s">
        <v>114</v>
      </c>
      <c r="AY144" s="17" t="s">
        <v>135</v>
      </c>
      <c r="BE144" s="105">
        <f t="shared" si="9"/>
        <v>0</v>
      </c>
      <c r="BF144" s="105">
        <f t="shared" si="10"/>
        <v>0</v>
      </c>
      <c r="BG144" s="105">
        <f t="shared" si="11"/>
        <v>0</v>
      </c>
      <c r="BH144" s="105">
        <f t="shared" si="12"/>
        <v>0</v>
      </c>
      <c r="BI144" s="105">
        <f t="shared" si="13"/>
        <v>0</v>
      </c>
      <c r="BJ144" s="17" t="s">
        <v>114</v>
      </c>
      <c r="BK144" s="105">
        <f t="shared" si="14"/>
        <v>0</v>
      </c>
      <c r="BL144" s="17" t="s">
        <v>140</v>
      </c>
      <c r="BM144" s="17" t="s">
        <v>230</v>
      </c>
    </row>
    <row r="145" spans="2:65" s="1" customFormat="1" ht="31.5" customHeight="1">
      <c r="B145" s="34"/>
      <c r="C145" s="163" t="s">
        <v>231</v>
      </c>
      <c r="D145" s="163" t="s">
        <v>136</v>
      </c>
      <c r="E145" s="164" t="s">
        <v>232</v>
      </c>
      <c r="F145" s="235" t="s">
        <v>233</v>
      </c>
      <c r="G145" s="235"/>
      <c r="H145" s="235"/>
      <c r="I145" s="235"/>
      <c r="J145" s="165" t="s">
        <v>139</v>
      </c>
      <c r="K145" s="166">
        <v>1232.78</v>
      </c>
      <c r="L145" s="223">
        <v>0</v>
      </c>
      <c r="M145" s="236"/>
      <c r="N145" s="225">
        <f t="shared" si="5"/>
        <v>0</v>
      </c>
      <c r="O145" s="225"/>
      <c r="P145" s="225"/>
      <c r="Q145" s="225"/>
      <c r="R145" s="36"/>
      <c r="T145" s="168" t="s">
        <v>21</v>
      </c>
      <c r="U145" s="43" t="s">
        <v>42</v>
      </c>
      <c r="V145" s="35"/>
      <c r="W145" s="169">
        <f t="shared" si="6"/>
        <v>0</v>
      </c>
      <c r="X145" s="169">
        <v>0</v>
      </c>
      <c r="Y145" s="169">
        <f t="shared" si="7"/>
        <v>0</v>
      </c>
      <c r="Z145" s="169">
        <v>0</v>
      </c>
      <c r="AA145" s="170">
        <f t="shared" si="8"/>
        <v>0</v>
      </c>
      <c r="AR145" s="17" t="s">
        <v>140</v>
      </c>
      <c r="AT145" s="17" t="s">
        <v>136</v>
      </c>
      <c r="AU145" s="17" t="s">
        <v>114</v>
      </c>
      <c r="AY145" s="17" t="s">
        <v>135</v>
      </c>
      <c r="BE145" s="105">
        <f t="shared" si="9"/>
        <v>0</v>
      </c>
      <c r="BF145" s="105">
        <f t="shared" si="10"/>
        <v>0</v>
      </c>
      <c r="BG145" s="105">
        <f t="shared" si="11"/>
        <v>0</v>
      </c>
      <c r="BH145" s="105">
        <f t="shared" si="12"/>
        <v>0</v>
      </c>
      <c r="BI145" s="105">
        <f t="shared" si="13"/>
        <v>0</v>
      </c>
      <c r="BJ145" s="17" t="s">
        <v>114</v>
      </c>
      <c r="BK145" s="105">
        <f t="shared" si="14"/>
        <v>0</v>
      </c>
      <c r="BL145" s="17" t="s">
        <v>140</v>
      </c>
      <c r="BM145" s="17" t="s">
        <v>234</v>
      </c>
    </row>
    <row r="146" spans="2:65" s="1" customFormat="1" ht="31.5" customHeight="1">
      <c r="B146" s="34"/>
      <c r="C146" s="163" t="s">
        <v>235</v>
      </c>
      <c r="D146" s="163" t="s">
        <v>136</v>
      </c>
      <c r="E146" s="164" t="s">
        <v>236</v>
      </c>
      <c r="F146" s="235" t="s">
        <v>237</v>
      </c>
      <c r="G146" s="235"/>
      <c r="H146" s="235"/>
      <c r="I146" s="235"/>
      <c r="J146" s="165" t="s">
        <v>139</v>
      </c>
      <c r="K146" s="166">
        <v>1089.08</v>
      </c>
      <c r="L146" s="223">
        <v>0</v>
      </c>
      <c r="M146" s="236"/>
      <c r="N146" s="225">
        <f t="shared" si="5"/>
        <v>0</v>
      </c>
      <c r="O146" s="225"/>
      <c r="P146" s="225"/>
      <c r="Q146" s="225"/>
      <c r="R146" s="36"/>
      <c r="T146" s="168" t="s">
        <v>21</v>
      </c>
      <c r="U146" s="43" t="s">
        <v>42</v>
      </c>
      <c r="V146" s="35"/>
      <c r="W146" s="169">
        <f t="shared" si="6"/>
        <v>0</v>
      </c>
      <c r="X146" s="169">
        <v>0</v>
      </c>
      <c r="Y146" s="169">
        <f t="shared" si="7"/>
        <v>0</v>
      </c>
      <c r="Z146" s="169">
        <v>0</v>
      </c>
      <c r="AA146" s="170">
        <f t="shared" si="8"/>
        <v>0</v>
      </c>
      <c r="AR146" s="17" t="s">
        <v>140</v>
      </c>
      <c r="AT146" s="17" t="s">
        <v>136</v>
      </c>
      <c r="AU146" s="17" t="s">
        <v>114</v>
      </c>
      <c r="AY146" s="17" t="s">
        <v>135</v>
      </c>
      <c r="BE146" s="105">
        <f t="shared" si="9"/>
        <v>0</v>
      </c>
      <c r="BF146" s="105">
        <f t="shared" si="10"/>
        <v>0</v>
      </c>
      <c r="BG146" s="105">
        <f t="shared" si="11"/>
        <v>0</v>
      </c>
      <c r="BH146" s="105">
        <f t="shared" si="12"/>
        <v>0</v>
      </c>
      <c r="BI146" s="105">
        <f t="shared" si="13"/>
        <v>0</v>
      </c>
      <c r="BJ146" s="17" t="s">
        <v>114</v>
      </c>
      <c r="BK146" s="105">
        <f t="shared" si="14"/>
        <v>0</v>
      </c>
      <c r="BL146" s="17" t="s">
        <v>140</v>
      </c>
      <c r="BM146" s="17" t="s">
        <v>238</v>
      </c>
    </row>
    <row r="147" spans="2:65" s="1" customFormat="1" ht="31.5" customHeight="1">
      <c r="B147" s="34"/>
      <c r="C147" s="163" t="s">
        <v>239</v>
      </c>
      <c r="D147" s="163" t="s">
        <v>136</v>
      </c>
      <c r="E147" s="164" t="s">
        <v>240</v>
      </c>
      <c r="F147" s="235" t="s">
        <v>241</v>
      </c>
      <c r="G147" s="235"/>
      <c r="H147" s="235"/>
      <c r="I147" s="235"/>
      <c r="J147" s="165" t="s">
        <v>139</v>
      </c>
      <c r="K147" s="166">
        <v>157.32</v>
      </c>
      <c r="L147" s="223">
        <v>0</v>
      </c>
      <c r="M147" s="236"/>
      <c r="N147" s="225">
        <f t="shared" si="5"/>
        <v>0</v>
      </c>
      <c r="O147" s="225"/>
      <c r="P147" s="225"/>
      <c r="Q147" s="225"/>
      <c r="R147" s="36"/>
      <c r="T147" s="168" t="s">
        <v>21</v>
      </c>
      <c r="U147" s="43" t="s">
        <v>42</v>
      </c>
      <c r="V147" s="35"/>
      <c r="W147" s="169">
        <f t="shared" si="6"/>
        <v>0</v>
      </c>
      <c r="X147" s="169">
        <v>0</v>
      </c>
      <c r="Y147" s="169">
        <f t="shared" si="7"/>
        <v>0</v>
      </c>
      <c r="Z147" s="169">
        <v>0</v>
      </c>
      <c r="AA147" s="170">
        <f t="shared" si="8"/>
        <v>0</v>
      </c>
      <c r="AR147" s="17" t="s">
        <v>140</v>
      </c>
      <c r="AT147" s="17" t="s">
        <v>136</v>
      </c>
      <c r="AU147" s="17" t="s">
        <v>114</v>
      </c>
      <c r="AY147" s="17" t="s">
        <v>135</v>
      </c>
      <c r="BE147" s="105">
        <f t="shared" si="9"/>
        <v>0</v>
      </c>
      <c r="BF147" s="105">
        <f t="shared" si="10"/>
        <v>0</v>
      </c>
      <c r="BG147" s="105">
        <f t="shared" si="11"/>
        <v>0</v>
      </c>
      <c r="BH147" s="105">
        <f t="shared" si="12"/>
        <v>0</v>
      </c>
      <c r="BI147" s="105">
        <f t="shared" si="13"/>
        <v>0</v>
      </c>
      <c r="BJ147" s="17" t="s">
        <v>114</v>
      </c>
      <c r="BK147" s="105">
        <f t="shared" si="14"/>
        <v>0</v>
      </c>
      <c r="BL147" s="17" t="s">
        <v>140</v>
      </c>
      <c r="BM147" s="17" t="s">
        <v>242</v>
      </c>
    </row>
    <row r="148" spans="2:65" s="1" customFormat="1" ht="31.5" customHeight="1">
      <c r="B148" s="34"/>
      <c r="C148" s="163" t="s">
        <v>243</v>
      </c>
      <c r="D148" s="163" t="s">
        <v>136</v>
      </c>
      <c r="E148" s="164" t="s">
        <v>244</v>
      </c>
      <c r="F148" s="235" t="s">
        <v>245</v>
      </c>
      <c r="G148" s="235"/>
      <c r="H148" s="235"/>
      <c r="I148" s="235"/>
      <c r="J148" s="165" t="s">
        <v>139</v>
      </c>
      <c r="K148" s="166">
        <v>150</v>
      </c>
      <c r="L148" s="223">
        <v>0</v>
      </c>
      <c r="M148" s="236"/>
      <c r="N148" s="225">
        <f t="shared" si="5"/>
        <v>0</v>
      </c>
      <c r="O148" s="225"/>
      <c r="P148" s="225"/>
      <c r="Q148" s="225"/>
      <c r="R148" s="36"/>
      <c r="T148" s="168" t="s">
        <v>21</v>
      </c>
      <c r="U148" s="43" t="s">
        <v>42</v>
      </c>
      <c r="V148" s="35"/>
      <c r="W148" s="169">
        <f t="shared" si="6"/>
        <v>0</v>
      </c>
      <c r="X148" s="169">
        <v>0</v>
      </c>
      <c r="Y148" s="169">
        <f t="shared" si="7"/>
        <v>0</v>
      </c>
      <c r="Z148" s="169">
        <v>0</v>
      </c>
      <c r="AA148" s="170">
        <f t="shared" si="8"/>
        <v>0</v>
      </c>
      <c r="AR148" s="17" t="s">
        <v>140</v>
      </c>
      <c r="AT148" s="17" t="s">
        <v>136</v>
      </c>
      <c r="AU148" s="17" t="s">
        <v>114</v>
      </c>
      <c r="AY148" s="17" t="s">
        <v>135</v>
      </c>
      <c r="BE148" s="105">
        <f t="shared" si="9"/>
        <v>0</v>
      </c>
      <c r="BF148" s="105">
        <f t="shared" si="10"/>
        <v>0</v>
      </c>
      <c r="BG148" s="105">
        <f t="shared" si="11"/>
        <v>0</v>
      </c>
      <c r="BH148" s="105">
        <f t="shared" si="12"/>
        <v>0</v>
      </c>
      <c r="BI148" s="105">
        <f t="shared" si="13"/>
        <v>0</v>
      </c>
      <c r="BJ148" s="17" t="s">
        <v>114</v>
      </c>
      <c r="BK148" s="105">
        <f t="shared" si="14"/>
        <v>0</v>
      </c>
      <c r="BL148" s="17" t="s">
        <v>140</v>
      </c>
      <c r="BM148" s="17" t="s">
        <v>246</v>
      </c>
    </row>
    <row r="149" spans="2:65" s="1" customFormat="1" ht="31.5" customHeight="1">
      <c r="B149" s="34"/>
      <c r="C149" s="163" t="s">
        <v>247</v>
      </c>
      <c r="D149" s="163" t="s">
        <v>136</v>
      </c>
      <c r="E149" s="164" t="s">
        <v>248</v>
      </c>
      <c r="F149" s="235" t="s">
        <v>249</v>
      </c>
      <c r="G149" s="235"/>
      <c r="H149" s="235"/>
      <c r="I149" s="235"/>
      <c r="J149" s="165" t="s">
        <v>139</v>
      </c>
      <c r="K149" s="166">
        <v>13.7</v>
      </c>
      <c r="L149" s="223">
        <v>0</v>
      </c>
      <c r="M149" s="236"/>
      <c r="N149" s="225">
        <f t="shared" si="5"/>
        <v>0</v>
      </c>
      <c r="O149" s="225"/>
      <c r="P149" s="225"/>
      <c r="Q149" s="225"/>
      <c r="R149" s="36"/>
      <c r="T149" s="168" t="s">
        <v>21</v>
      </c>
      <c r="U149" s="43" t="s">
        <v>42</v>
      </c>
      <c r="V149" s="35"/>
      <c r="W149" s="169">
        <f t="shared" si="6"/>
        <v>0</v>
      </c>
      <c r="X149" s="169">
        <v>0</v>
      </c>
      <c r="Y149" s="169">
        <f t="shared" si="7"/>
        <v>0</v>
      </c>
      <c r="Z149" s="169">
        <v>0</v>
      </c>
      <c r="AA149" s="170">
        <f t="shared" si="8"/>
        <v>0</v>
      </c>
      <c r="AR149" s="17" t="s">
        <v>140</v>
      </c>
      <c r="AT149" s="17" t="s">
        <v>136</v>
      </c>
      <c r="AU149" s="17" t="s">
        <v>114</v>
      </c>
      <c r="AY149" s="17" t="s">
        <v>135</v>
      </c>
      <c r="BE149" s="105">
        <f t="shared" si="9"/>
        <v>0</v>
      </c>
      <c r="BF149" s="105">
        <f t="shared" si="10"/>
        <v>0</v>
      </c>
      <c r="BG149" s="105">
        <f t="shared" si="11"/>
        <v>0</v>
      </c>
      <c r="BH149" s="105">
        <f t="shared" si="12"/>
        <v>0</v>
      </c>
      <c r="BI149" s="105">
        <f t="shared" si="13"/>
        <v>0</v>
      </c>
      <c r="BJ149" s="17" t="s">
        <v>114</v>
      </c>
      <c r="BK149" s="105">
        <f t="shared" si="14"/>
        <v>0</v>
      </c>
      <c r="BL149" s="17" t="s">
        <v>140</v>
      </c>
      <c r="BM149" s="17" t="s">
        <v>250</v>
      </c>
    </row>
    <row r="150" spans="2:65" s="1" customFormat="1" ht="31.5" customHeight="1">
      <c r="B150" s="34"/>
      <c r="C150" s="163" t="s">
        <v>251</v>
      </c>
      <c r="D150" s="163" t="s">
        <v>136</v>
      </c>
      <c r="E150" s="164" t="s">
        <v>252</v>
      </c>
      <c r="F150" s="235" t="s">
        <v>253</v>
      </c>
      <c r="G150" s="235"/>
      <c r="H150" s="235"/>
      <c r="I150" s="235"/>
      <c r="J150" s="165" t="s">
        <v>139</v>
      </c>
      <c r="K150" s="166">
        <v>647.04999999999995</v>
      </c>
      <c r="L150" s="223">
        <v>0</v>
      </c>
      <c r="M150" s="236"/>
      <c r="N150" s="225">
        <f t="shared" si="5"/>
        <v>0</v>
      </c>
      <c r="O150" s="225"/>
      <c r="P150" s="225"/>
      <c r="Q150" s="225"/>
      <c r="R150" s="36"/>
      <c r="T150" s="168" t="s">
        <v>21</v>
      </c>
      <c r="U150" s="43" t="s">
        <v>42</v>
      </c>
      <c r="V150" s="35"/>
      <c r="W150" s="169">
        <f t="shared" si="6"/>
        <v>0</v>
      </c>
      <c r="X150" s="169">
        <v>9.2700000000000005E-3</v>
      </c>
      <c r="Y150" s="169">
        <f t="shared" si="7"/>
        <v>5.9981534999999999</v>
      </c>
      <c r="Z150" s="169">
        <v>0</v>
      </c>
      <c r="AA150" s="170">
        <f t="shared" si="8"/>
        <v>0</v>
      </c>
      <c r="AR150" s="17" t="s">
        <v>140</v>
      </c>
      <c r="AT150" s="17" t="s">
        <v>136</v>
      </c>
      <c r="AU150" s="17" t="s">
        <v>114</v>
      </c>
      <c r="AY150" s="17" t="s">
        <v>135</v>
      </c>
      <c r="BE150" s="105">
        <f t="shared" si="9"/>
        <v>0</v>
      </c>
      <c r="BF150" s="105">
        <f t="shared" si="10"/>
        <v>0</v>
      </c>
      <c r="BG150" s="105">
        <f t="shared" si="11"/>
        <v>0</v>
      </c>
      <c r="BH150" s="105">
        <f t="shared" si="12"/>
        <v>0</v>
      </c>
      <c r="BI150" s="105">
        <f t="shared" si="13"/>
        <v>0</v>
      </c>
      <c r="BJ150" s="17" t="s">
        <v>114</v>
      </c>
      <c r="BK150" s="105">
        <f t="shared" si="14"/>
        <v>0</v>
      </c>
      <c r="BL150" s="17" t="s">
        <v>140</v>
      </c>
      <c r="BM150" s="17" t="s">
        <v>254</v>
      </c>
    </row>
    <row r="151" spans="2:65" s="1" customFormat="1" ht="22.5" customHeight="1">
      <c r="B151" s="34"/>
      <c r="C151" s="163" t="s">
        <v>255</v>
      </c>
      <c r="D151" s="163" t="s">
        <v>136</v>
      </c>
      <c r="E151" s="164" t="s">
        <v>256</v>
      </c>
      <c r="F151" s="235" t="s">
        <v>257</v>
      </c>
      <c r="G151" s="235"/>
      <c r="H151" s="235"/>
      <c r="I151" s="235"/>
      <c r="J151" s="165" t="s">
        <v>139</v>
      </c>
      <c r="K151" s="166">
        <v>111.37</v>
      </c>
      <c r="L151" s="223">
        <v>0</v>
      </c>
      <c r="M151" s="236"/>
      <c r="N151" s="225">
        <f t="shared" si="5"/>
        <v>0</v>
      </c>
      <c r="O151" s="225"/>
      <c r="P151" s="225"/>
      <c r="Q151" s="225"/>
      <c r="R151" s="36"/>
      <c r="T151" s="168" t="s">
        <v>21</v>
      </c>
      <c r="U151" s="43" t="s">
        <v>42</v>
      </c>
      <c r="V151" s="35"/>
      <c r="W151" s="169">
        <f t="shared" si="6"/>
        <v>0</v>
      </c>
      <c r="X151" s="169">
        <v>0</v>
      </c>
      <c r="Y151" s="169">
        <f t="shared" si="7"/>
        <v>0</v>
      </c>
      <c r="Z151" s="169">
        <v>0</v>
      </c>
      <c r="AA151" s="170">
        <f t="shared" si="8"/>
        <v>0</v>
      </c>
      <c r="AR151" s="17" t="s">
        <v>140</v>
      </c>
      <c r="AT151" s="17" t="s">
        <v>136</v>
      </c>
      <c r="AU151" s="17" t="s">
        <v>114</v>
      </c>
      <c r="AY151" s="17" t="s">
        <v>135</v>
      </c>
      <c r="BE151" s="105">
        <f t="shared" si="9"/>
        <v>0</v>
      </c>
      <c r="BF151" s="105">
        <f t="shared" si="10"/>
        <v>0</v>
      </c>
      <c r="BG151" s="105">
        <f t="shared" si="11"/>
        <v>0</v>
      </c>
      <c r="BH151" s="105">
        <f t="shared" si="12"/>
        <v>0</v>
      </c>
      <c r="BI151" s="105">
        <f t="shared" si="13"/>
        <v>0</v>
      </c>
      <c r="BJ151" s="17" t="s">
        <v>114</v>
      </c>
      <c r="BK151" s="105">
        <f t="shared" si="14"/>
        <v>0</v>
      </c>
      <c r="BL151" s="17" t="s">
        <v>140</v>
      </c>
      <c r="BM151" s="17" t="s">
        <v>258</v>
      </c>
    </row>
    <row r="152" spans="2:65" s="1" customFormat="1" ht="31.5" customHeight="1">
      <c r="B152" s="34"/>
      <c r="C152" s="163" t="s">
        <v>259</v>
      </c>
      <c r="D152" s="163" t="s">
        <v>136</v>
      </c>
      <c r="E152" s="164" t="s">
        <v>260</v>
      </c>
      <c r="F152" s="235" t="s">
        <v>261</v>
      </c>
      <c r="G152" s="235"/>
      <c r="H152" s="235"/>
      <c r="I152" s="235"/>
      <c r="J152" s="165" t="s">
        <v>139</v>
      </c>
      <c r="K152" s="166">
        <v>32.4</v>
      </c>
      <c r="L152" s="223">
        <v>0</v>
      </c>
      <c r="M152" s="236"/>
      <c r="N152" s="225">
        <f t="shared" si="5"/>
        <v>0</v>
      </c>
      <c r="O152" s="225"/>
      <c r="P152" s="225"/>
      <c r="Q152" s="225"/>
      <c r="R152" s="36"/>
      <c r="T152" s="168" t="s">
        <v>21</v>
      </c>
      <c r="U152" s="43" t="s">
        <v>42</v>
      </c>
      <c r="V152" s="35"/>
      <c r="W152" s="169">
        <f t="shared" si="6"/>
        <v>0</v>
      </c>
      <c r="X152" s="169">
        <v>0</v>
      </c>
      <c r="Y152" s="169">
        <f t="shared" si="7"/>
        <v>0</v>
      </c>
      <c r="Z152" s="169">
        <v>0</v>
      </c>
      <c r="AA152" s="170">
        <f t="shared" si="8"/>
        <v>0</v>
      </c>
      <c r="AR152" s="17" t="s">
        <v>140</v>
      </c>
      <c r="AT152" s="17" t="s">
        <v>136</v>
      </c>
      <c r="AU152" s="17" t="s">
        <v>114</v>
      </c>
      <c r="AY152" s="17" t="s">
        <v>135</v>
      </c>
      <c r="BE152" s="105">
        <f t="shared" si="9"/>
        <v>0</v>
      </c>
      <c r="BF152" s="105">
        <f t="shared" si="10"/>
        <v>0</v>
      </c>
      <c r="BG152" s="105">
        <f t="shared" si="11"/>
        <v>0</v>
      </c>
      <c r="BH152" s="105">
        <f t="shared" si="12"/>
        <v>0</v>
      </c>
      <c r="BI152" s="105">
        <f t="shared" si="13"/>
        <v>0</v>
      </c>
      <c r="BJ152" s="17" t="s">
        <v>114</v>
      </c>
      <c r="BK152" s="105">
        <f t="shared" si="14"/>
        <v>0</v>
      </c>
      <c r="BL152" s="17" t="s">
        <v>140</v>
      </c>
      <c r="BM152" s="17" t="s">
        <v>262</v>
      </c>
    </row>
    <row r="153" spans="2:65" s="1" customFormat="1" ht="31.5" customHeight="1">
      <c r="B153" s="34"/>
      <c r="C153" s="163" t="s">
        <v>263</v>
      </c>
      <c r="D153" s="163" t="s">
        <v>136</v>
      </c>
      <c r="E153" s="164" t="s">
        <v>264</v>
      </c>
      <c r="F153" s="235" t="s">
        <v>265</v>
      </c>
      <c r="G153" s="235"/>
      <c r="H153" s="235"/>
      <c r="I153" s="235"/>
      <c r="J153" s="165" t="s">
        <v>266</v>
      </c>
      <c r="K153" s="167">
        <v>0</v>
      </c>
      <c r="L153" s="223">
        <v>0</v>
      </c>
      <c r="M153" s="236"/>
      <c r="N153" s="225">
        <f t="shared" si="5"/>
        <v>0</v>
      </c>
      <c r="O153" s="225"/>
      <c r="P153" s="225"/>
      <c r="Q153" s="225"/>
      <c r="R153" s="36"/>
      <c r="T153" s="168" t="s">
        <v>21</v>
      </c>
      <c r="U153" s="43" t="s">
        <v>42</v>
      </c>
      <c r="V153" s="35"/>
      <c r="W153" s="169">
        <f t="shared" si="6"/>
        <v>0</v>
      </c>
      <c r="X153" s="169">
        <v>0</v>
      </c>
      <c r="Y153" s="169">
        <f t="shared" si="7"/>
        <v>0</v>
      </c>
      <c r="Z153" s="169">
        <v>0</v>
      </c>
      <c r="AA153" s="170">
        <f t="shared" si="8"/>
        <v>0</v>
      </c>
      <c r="AR153" s="17" t="s">
        <v>140</v>
      </c>
      <c r="AT153" s="17" t="s">
        <v>136</v>
      </c>
      <c r="AU153" s="17" t="s">
        <v>114</v>
      </c>
      <c r="AY153" s="17" t="s">
        <v>135</v>
      </c>
      <c r="BE153" s="105">
        <f t="shared" si="9"/>
        <v>0</v>
      </c>
      <c r="BF153" s="105">
        <f t="shared" si="10"/>
        <v>0</v>
      </c>
      <c r="BG153" s="105">
        <f t="shared" si="11"/>
        <v>0</v>
      </c>
      <c r="BH153" s="105">
        <f t="shared" si="12"/>
        <v>0</v>
      </c>
      <c r="BI153" s="105">
        <f t="shared" si="13"/>
        <v>0</v>
      </c>
      <c r="BJ153" s="17" t="s">
        <v>114</v>
      </c>
      <c r="BK153" s="105">
        <f t="shared" si="14"/>
        <v>0</v>
      </c>
      <c r="BL153" s="17" t="s">
        <v>140</v>
      </c>
      <c r="BM153" s="17" t="s">
        <v>267</v>
      </c>
    </row>
    <row r="154" spans="2:65" s="1" customFormat="1" ht="49.9" customHeight="1">
      <c r="B154" s="34"/>
      <c r="C154" s="35"/>
      <c r="D154" s="154" t="s">
        <v>268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232">
        <f t="shared" ref="N154:N159" si="15">BK154</f>
        <v>0</v>
      </c>
      <c r="O154" s="233"/>
      <c r="P154" s="233"/>
      <c r="Q154" s="233"/>
      <c r="R154" s="36"/>
      <c r="T154" s="138"/>
      <c r="U154" s="35"/>
      <c r="V154" s="35"/>
      <c r="W154" s="35"/>
      <c r="X154" s="35"/>
      <c r="Y154" s="35"/>
      <c r="Z154" s="35"/>
      <c r="AA154" s="77"/>
      <c r="AT154" s="17" t="s">
        <v>74</v>
      </c>
      <c r="AU154" s="17" t="s">
        <v>75</v>
      </c>
      <c r="AY154" s="17" t="s">
        <v>269</v>
      </c>
      <c r="BK154" s="105">
        <f>SUM(BK155:BK159)</f>
        <v>0</v>
      </c>
    </row>
    <row r="155" spans="2:65" s="1" customFormat="1" ht="22.35" customHeight="1">
      <c r="B155" s="34"/>
      <c r="C155" s="171" t="s">
        <v>21</v>
      </c>
      <c r="D155" s="171" t="s">
        <v>136</v>
      </c>
      <c r="E155" s="172" t="s">
        <v>21</v>
      </c>
      <c r="F155" s="222" t="s">
        <v>21</v>
      </c>
      <c r="G155" s="222"/>
      <c r="H155" s="222"/>
      <c r="I155" s="222"/>
      <c r="J155" s="173" t="s">
        <v>21</v>
      </c>
      <c r="K155" s="167"/>
      <c r="L155" s="223"/>
      <c r="M155" s="224"/>
      <c r="N155" s="225">
        <f t="shared" si="15"/>
        <v>0</v>
      </c>
      <c r="O155" s="225"/>
      <c r="P155" s="225"/>
      <c r="Q155" s="225"/>
      <c r="R155" s="36"/>
      <c r="T155" s="168" t="s">
        <v>21</v>
      </c>
      <c r="U155" s="174" t="s">
        <v>42</v>
      </c>
      <c r="V155" s="35"/>
      <c r="W155" s="35"/>
      <c r="X155" s="35"/>
      <c r="Y155" s="35"/>
      <c r="Z155" s="35"/>
      <c r="AA155" s="77"/>
      <c r="AT155" s="17" t="s">
        <v>269</v>
      </c>
      <c r="AU155" s="17" t="s">
        <v>83</v>
      </c>
      <c r="AY155" s="17" t="s">
        <v>269</v>
      </c>
      <c r="BE155" s="105">
        <f>IF(U155="základná",N155,0)</f>
        <v>0</v>
      </c>
      <c r="BF155" s="105">
        <f>IF(U155="znížená",N155,0)</f>
        <v>0</v>
      </c>
      <c r="BG155" s="105">
        <f>IF(U155="zákl. prenesená",N155,0)</f>
        <v>0</v>
      </c>
      <c r="BH155" s="105">
        <f>IF(U155="zníž. prenesená",N155,0)</f>
        <v>0</v>
      </c>
      <c r="BI155" s="105">
        <f>IF(U155="nulová",N155,0)</f>
        <v>0</v>
      </c>
      <c r="BJ155" s="17" t="s">
        <v>114</v>
      </c>
      <c r="BK155" s="105">
        <f>L155*K155</f>
        <v>0</v>
      </c>
    </row>
    <row r="156" spans="2:65" s="1" customFormat="1" ht="22.35" customHeight="1">
      <c r="B156" s="34"/>
      <c r="C156" s="171" t="s">
        <v>21</v>
      </c>
      <c r="D156" s="171" t="s">
        <v>136</v>
      </c>
      <c r="E156" s="172" t="s">
        <v>21</v>
      </c>
      <c r="F156" s="222" t="s">
        <v>21</v>
      </c>
      <c r="G156" s="222"/>
      <c r="H156" s="222"/>
      <c r="I156" s="222"/>
      <c r="J156" s="173" t="s">
        <v>21</v>
      </c>
      <c r="K156" s="167"/>
      <c r="L156" s="223"/>
      <c r="M156" s="224"/>
      <c r="N156" s="225">
        <f t="shared" si="15"/>
        <v>0</v>
      </c>
      <c r="O156" s="225"/>
      <c r="P156" s="225"/>
      <c r="Q156" s="225"/>
      <c r="R156" s="36"/>
      <c r="T156" s="168" t="s">
        <v>21</v>
      </c>
      <c r="U156" s="174" t="s">
        <v>42</v>
      </c>
      <c r="V156" s="35"/>
      <c r="W156" s="35"/>
      <c r="X156" s="35"/>
      <c r="Y156" s="35"/>
      <c r="Z156" s="35"/>
      <c r="AA156" s="77"/>
      <c r="AT156" s="17" t="s">
        <v>269</v>
      </c>
      <c r="AU156" s="17" t="s">
        <v>83</v>
      </c>
      <c r="AY156" s="17" t="s">
        <v>269</v>
      </c>
      <c r="BE156" s="105">
        <f>IF(U156="základná",N156,0)</f>
        <v>0</v>
      </c>
      <c r="BF156" s="105">
        <f>IF(U156="znížená",N156,0)</f>
        <v>0</v>
      </c>
      <c r="BG156" s="105">
        <f>IF(U156="zákl. prenesená",N156,0)</f>
        <v>0</v>
      </c>
      <c r="BH156" s="105">
        <f>IF(U156="zníž. prenesená",N156,0)</f>
        <v>0</v>
      </c>
      <c r="BI156" s="105">
        <f>IF(U156="nulová",N156,0)</f>
        <v>0</v>
      </c>
      <c r="BJ156" s="17" t="s">
        <v>114</v>
      </c>
      <c r="BK156" s="105">
        <f>L156*K156</f>
        <v>0</v>
      </c>
    </row>
    <row r="157" spans="2:65" s="1" customFormat="1" ht="22.35" customHeight="1">
      <c r="B157" s="34"/>
      <c r="C157" s="171" t="s">
        <v>21</v>
      </c>
      <c r="D157" s="171" t="s">
        <v>136</v>
      </c>
      <c r="E157" s="172" t="s">
        <v>21</v>
      </c>
      <c r="F157" s="222" t="s">
        <v>21</v>
      </c>
      <c r="G157" s="222"/>
      <c r="H157" s="222"/>
      <c r="I157" s="222"/>
      <c r="J157" s="173" t="s">
        <v>21</v>
      </c>
      <c r="K157" s="167"/>
      <c r="L157" s="223"/>
      <c r="M157" s="224"/>
      <c r="N157" s="225">
        <f t="shared" si="15"/>
        <v>0</v>
      </c>
      <c r="O157" s="225"/>
      <c r="P157" s="225"/>
      <c r="Q157" s="225"/>
      <c r="R157" s="36"/>
      <c r="T157" s="168" t="s">
        <v>21</v>
      </c>
      <c r="U157" s="174" t="s">
        <v>42</v>
      </c>
      <c r="V157" s="35"/>
      <c r="W157" s="35"/>
      <c r="X157" s="35"/>
      <c r="Y157" s="35"/>
      <c r="Z157" s="35"/>
      <c r="AA157" s="77"/>
      <c r="AT157" s="17" t="s">
        <v>269</v>
      </c>
      <c r="AU157" s="17" t="s">
        <v>83</v>
      </c>
      <c r="AY157" s="17" t="s">
        <v>269</v>
      </c>
      <c r="BE157" s="105">
        <f>IF(U157="základná",N157,0)</f>
        <v>0</v>
      </c>
      <c r="BF157" s="105">
        <f>IF(U157="znížená",N157,0)</f>
        <v>0</v>
      </c>
      <c r="BG157" s="105">
        <f>IF(U157="zákl. prenesená",N157,0)</f>
        <v>0</v>
      </c>
      <c r="BH157" s="105">
        <f>IF(U157="zníž. prenesená",N157,0)</f>
        <v>0</v>
      </c>
      <c r="BI157" s="105">
        <f>IF(U157="nulová",N157,0)</f>
        <v>0</v>
      </c>
      <c r="BJ157" s="17" t="s">
        <v>114</v>
      </c>
      <c r="BK157" s="105">
        <f>L157*K157</f>
        <v>0</v>
      </c>
    </row>
    <row r="158" spans="2:65" s="1" customFormat="1" ht="22.35" customHeight="1">
      <c r="B158" s="34"/>
      <c r="C158" s="171" t="s">
        <v>21</v>
      </c>
      <c r="D158" s="171" t="s">
        <v>136</v>
      </c>
      <c r="E158" s="172" t="s">
        <v>21</v>
      </c>
      <c r="F158" s="222" t="s">
        <v>21</v>
      </c>
      <c r="G158" s="222"/>
      <c r="H158" s="222"/>
      <c r="I158" s="222"/>
      <c r="J158" s="173" t="s">
        <v>21</v>
      </c>
      <c r="K158" s="167"/>
      <c r="L158" s="223"/>
      <c r="M158" s="224"/>
      <c r="N158" s="225">
        <f t="shared" si="15"/>
        <v>0</v>
      </c>
      <c r="O158" s="225"/>
      <c r="P158" s="225"/>
      <c r="Q158" s="225"/>
      <c r="R158" s="36"/>
      <c r="T158" s="168" t="s">
        <v>21</v>
      </c>
      <c r="U158" s="174" t="s">
        <v>42</v>
      </c>
      <c r="V158" s="35"/>
      <c r="W158" s="35"/>
      <c r="X158" s="35"/>
      <c r="Y158" s="35"/>
      <c r="Z158" s="35"/>
      <c r="AA158" s="77"/>
      <c r="AT158" s="17" t="s">
        <v>269</v>
      </c>
      <c r="AU158" s="17" t="s">
        <v>83</v>
      </c>
      <c r="AY158" s="17" t="s">
        <v>269</v>
      </c>
      <c r="BE158" s="105">
        <f>IF(U158="základná",N158,0)</f>
        <v>0</v>
      </c>
      <c r="BF158" s="105">
        <f>IF(U158="znížená",N158,0)</f>
        <v>0</v>
      </c>
      <c r="BG158" s="105">
        <f>IF(U158="zákl. prenesená",N158,0)</f>
        <v>0</v>
      </c>
      <c r="BH158" s="105">
        <f>IF(U158="zníž. prenesená",N158,0)</f>
        <v>0</v>
      </c>
      <c r="BI158" s="105">
        <f>IF(U158="nulová",N158,0)</f>
        <v>0</v>
      </c>
      <c r="BJ158" s="17" t="s">
        <v>114</v>
      </c>
      <c r="BK158" s="105">
        <f>L158*K158</f>
        <v>0</v>
      </c>
    </row>
    <row r="159" spans="2:65" s="1" customFormat="1" ht="22.35" customHeight="1">
      <c r="B159" s="34"/>
      <c r="C159" s="171" t="s">
        <v>21</v>
      </c>
      <c r="D159" s="171" t="s">
        <v>136</v>
      </c>
      <c r="E159" s="172" t="s">
        <v>21</v>
      </c>
      <c r="F159" s="222" t="s">
        <v>21</v>
      </c>
      <c r="G159" s="222"/>
      <c r="H159" s="222"/>
      <c r="I159" s="222"/>
      <c r="J159" s="173" t="s">
        <v>21</v>
      </c>
      <c r="K159" s="167"/>
      <c r="L159" s="223"/>
      <c r="M159" s="224"/>
      <c r="N159" s="225">
        <f t="shared" si="15"/>
        <v>0</v>
      </c>
      <c r="O159" s="225"/>
      <c r="P159" s="225"/>
      <c r="Q159" s="225"/>
      <c r="R159" s="36"/>
      <c r="T159" s="168" t="s">
        <v>21</v>
      </c>
      <c r="U159" s="174" t="s">
        <v>42</v>
      </c>
      <c r="V159" s="55"/>
      <c r="W159" s="55"/>
      <c r="X159" s="55"/>
      <c r="Y159" s="55"/>
      <c r="Z159" s="55"/>
      <c r="AA159" s="57"/>
      <c r="AT159" s="17" t="s">
        <v>269</v>
      </c>
      <c r="AU159" s="17" t="s">
        <v>83</v>
      </c>
      <c r="AY159" s="17" t="s">
        <v>269</v>
      </c>
      <c r="BE159" s="105">
        <f>IF(U159="základná",N159,0)</f>
        <v>0</v>
      </c>
      <c r="BF159" s="105">
        <f>IF(U159="znížená",N159,0)</f>
        <v>0</v>
      </c>
      <c r="BG159" s="105">
        <f>IF(U159="zákl. prenesená",N159,0)</f>
        <v>0</v>
      </c>
      <c r="BH159" s="105">
        <f>IF(U159="zníž. prenesená",N159,0)</f>
        <v>0</v>
      </c>
      <c r="BI159" s="105">
        <f>IF(U159="nulová",N159,0)</f>
        <v>0</v>
      </c>
      <c r="BJ159" s="17" t="s">
        <v>114</v>
      </c>
      <c r="BK159" s="105">
        <f>L159*K159</f>
        <v>0</v>
      </c>
    </row>
    <row r="160" spans="2:65" s="1" customFormat="1" ht="6.95" customHeight="1">
      <c r="B160" s="58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60"/>
    </row>
  </sheetData>
  <sheetProtection password="CC35" sheet="1" objects="1" scenarios="1" formatCells="0" formatColumns="0" formatRows="0" sort="0" autoFilter="0"/>
  <mergeCells count="18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3:Q93"/>
    <mergeCell ref="D94:H94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F117:I117"/>
    <mergeCell ref="L117:M117"/>
    <mergeCell ref="N117:Q117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55:I155"/>
    <mergeCell ref="L155:M155"/>
    <mergeCell ref="N155:Q155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9:I159"/>
    <mergeCell ref="L159:M159"/>
    <mergeCell ref="N159:Q159"/>
    <mergeCell ref="N118:Q118"/>
    <mergeCell ref="N119:Q119"/>
    <mergeCell ref="N120:Q120"/>
    <mergeCell ref="N154:Q154"/>
    <mergeCell ref="H1:K1"/>
    <mergeCell ref="S2:AC2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2:I152"/>
    <mergeCell ref="L152:M152"/>
    <mergeCell ref="N152:Q152"/>
    <mergeCell ref="F153:I153"/>
    <mergeCell ref="L153:M153"/>
    <mergeCell ref="N153:Q153"/>
  </mergeCells>
  <dataValidations count="2">
    <dataValidation type="list" allowBlank="1" showInputMessage="1" showErrorMessage="1" error="Povolené sú hodnoty K, M." sqref="D155:D160">
      <formula1>"K, M"</formula1>
    </dataValidation>
    <dataValidation type="list" allowBlank="1" showInputMessage="1" showErrorMessage="1" error="Povolené sú hodnoty základná, znížená, nulová." sqref="U155:U160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1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sdk - SDK konštrukcie </vt:lpstr>
      <vt:lpstr>'Rekapitulácia stavby'!Názvy_tlače</vt:lpstr>
      <vt:lpstr>'sdk - SDK konštrukcie '!Názvy_tlače</vt:lpstr>
      <vt:lpstr>'Rekapitulácia stavby'!Oblasť_tlače</vt:lpstr>
      <vt:lpstr>'sdk - SDK konštrukcie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DARMOVAHPE7100\Darmová</dc:creator>
  <cp:lastModifiedBy>Darmová</cp:lastModifiedBy>
  <dcterms:created xsi:type="dcterms:W3CDTF">2017-05-17T09:57:18Z</dcterms:created>
  <dcterms:modified xsi:type="dcterms:W3CDTF">2017-05-17T10:01:18Z</dcterms:modified>
</cp:coreProperties>
</file>