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 defaultThemeVersion="124226"/>
  <bookViews>
    <workbookView xWindow="360" yWindow="270" windowWidth="18735" windowHeight="12210"/>
  </bookViews>
  <sheets>
    <sheet name="Pokyny pro vyplnění" sheetId="11" r:id="rId1"/>
    <sheet name="Stavba" sheetId="1" r:id="rId2"/>
    <sheet name="VzorPolozky" sheetId="10" state="hidden" r:id="rId3"/>
    <sheet name="Rozpočet Pol" sheetId="12" r:id="rId4"/>
  </sheets>
  <externalReferences>
    <externalReference r:id="rId5"/>
  </externalReferences>
  <definedNames>
    <definedName name="CelkemDPHVypocet" localSheetId="1">Stavba!$H$40</definedName>
    <definedName name="CenaCelkem">Stavba!$G$29</definedName>
    <definedName name="CenaCelkemBezDPH">Stavba!$G$28</definedName>
    <definedName name="CenaCelkemVypocet" localSheetId="1">Stavba!$I$40</definedName>
    <definedName name="cisloobjektu">Stavba!$C$3</definedName>
    <definedName name="CisloRozpoctu">'[1]Krycí list'!$C$2</definedName>
    <definedName name="CisloStavby" localSheetId="1">Stavba!$C$2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Stavba!$D$13:$G$13</definedName>
    <definedName name="DPHSni">Stavba!$G$24</definedName>
    <definedName name="DPHZakl">Stavba!$G$26</definedName>
    <definedName name="dpsc" localSheetId="1">Stavba!$C$13</definedName>
    <definedName name="IČO" localSheetId="1">Stavba!$I$11</definedName>
    <definedName name="Mena">Stavba!$J$29</definedName>
    <definedName name="MistoStavby">Stavba!$D$4</definedName>
    <definedName name="nazevobjektu">Stavba!$D$3</definedName>
    <definedName name="NazevRozpoctu">'[1]Krycí list'!$D$2</definedName>
    <definedName name="NazevStavby" localSheetId="1">Stavba!$D$2</definedName>
    <definedName name="nazevstavby">'[1]Krycí list'!$C$7</definedName>
    <definedName name="NazevStavebnihoRozpoctu">Stavba!$E$4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'Rozpočet Pol'!$A$1:$U$77</definedName>
    <definedName name="_xlnm.Print_Area" localSheetId="1">Stavba!$A$1:$J$59</definedName>
    <definedName name="odic" localSheetId="1">Stavba!$I$6</definedName>
    <definedName name="oico" localSheetId="1">Stavba!$I$5</definedName>
    <definedName name="omisto" localSheetId="1">Stavba!$D$7</definedName>
    <definedName name="onazev" localSheetId="1">Stavba!$D$6</definedName>
    <definedName name="opsc" localSheetId="1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Stavba!$F$40</definedName>
    <definedName name="ZakladDPHZakl">Stavba!$G$25</definedName>
    <definedName name="ZakladDPHZaklVypocet" localSheetId="1">Stavba!$G$40</definedName>
    <definedName name="Zaokrouhleni">Stavba!$G$27</definedName>
    <definedName name="Zhotovitel">Stavba!$D$11:$G$11</definedName>
  </definedNames>
  <calcPr calcId="125725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AC67" i="12"/>
  <c r="F39" i="1" s="1"/>
  <c r="I39" s="1"/>
  <c r="AD67" i="12"/>
  <c r="G39" i="1" s="1"/>
  <c r="G9" i="12"/>
  <c r="G8" s="1"/>
  <c r="I51" i="1" s="1"/>
  <c r="I9" i="12"/>
  <c r="I8" s="1"/>
  <c r="K9"/>
  <c r="K8" s="1"/>
  <c r="O9"/>
  <c r="O8" s="1"/>
  <c r="Q9"/>
  <c r="Q8" s="1"/>
  <c r="U9"/>
  <c r="U8" s="1"/>
  <c r="G11"/>
  <c r="G10" s="1"/>
  <c r="I52" i="1" s="1"/>
  <c r="I11" i="12"/>
  <c r="I10" s="1"/>
  <c r="K11"/>
  <c r="K10" s="1"/>
  <c r="O11"/>
  <c r="O10" s="1"/>
  <c r="Q11"/>
  <c r="Q10" s="1"/>
  <c r="U11"/>
  <c r="U10" s="1"/>
  <c r="G13"/>
  <c r="I13"/>
  <c r="K13"/>
  <c r="O13"/>
  <c r="Q13"/>
  <c r="U13"/>
  <c r="G14"/>
  <c r="M14" s="1"/>
  <c r="I14"/>
  <c r="K14"/>
  <c r="O14"/>
  <c r="Q14"/>
  <c r="U14"/>
  <c r="G15"/>
  <c r="I15"/>
  <c r="K15"/>
  <c r="M15"/>
  <c r="O15"/>
  <c r="Q15"/>
  <c r="U15"/>
  <c r="G16"/>
  <c r="M16" s="1"/>
  <c r="I16"/>
  <c r="K16"/>
  <c r="O16"/>
  <c r="Q16"/>
  <c r="U16"/>
  <c r="G17"/>
  <c r="M17" s="1"/>
  <c r="I17"/>
  <c r="K17"/>
  <c r="O17"/>
  <c r="Q17"/>
  <c r="U17"/>
  <c r="G19"/>
  <c r="I19"/>
  <c r="K19"/>
  <c r="M19"/>
  <c r="O19"/>
  <c r="Q19"/>
  <c r="U19"/>
  <c r="G20"/>
  <c r="G18" s="1"/>
  <c r="I54" i="1" s="1"/>
  <c r="I20" i="12"/>
  <c r="K20"/>
  <c r="O20"/>
  <c r="Q20"/>
  <c r="U20"/>
  <c r="G21"/>
  <c r="M21" s="1"/>
  <c r="I21"/>
  <c r="K21"/>
  <c r="O21"/>
  <c r="Q21"/>
  <c r="U21"/>
  <c r="G22"/>
  <c r="M22" s="1"/>
  <c r="I22"/>
  <c r="K22"/>
  <c r="O22"/>
  <c r="Q22"/>
  <c r="U22"/>
  <c r="G23"/>
  <c r="I23"/>
  <c r="K23"/>
  <c r="M23"/>
  <c r="O23"/>
  <c r="Q23"/>
  <c r="U23"/>
  <c r="G25"/>
  <c r="I25"/>
  <c r="K25"/>
  <c r="O25"/>
  <c r="Q25"/>
  <c r="U25"/>
  <c r="G26"/>
  <c r="M26" s="1"/>
  <c r="I26"/>
  <c r="K26"/>
  <c r="O26"/>
  <c r="Q26"/>
  <c r="U26"/>
  <c r="G27"/>
  <c r="M27" s="1"/>
  <c r="I27"/>
  <c r="K27"/>
  <c r="O27"/>
  <c r="Q27"/>
  <c r="U27"/>
  <c r="G28"/>
  <c r="I28"/>
  <c r="K28"/>
  <c r="M28"/>
  <c r="O28"/>
  <c r="Q28"/>
  <c r="U28"/>
  <c r="G29"/>
  <c r="M29" s="1"/>
  <c r="I29"/>
  <c r="K29"/>
  <c r="O29"/>
  <c r="Q29"/>
  <c r="U29"/>
  <c r="G30"/>
  <c r="M30" s="1"/>
  <c r="I30"/>
  <c r="K30"/>
  <c r="O30"/>
  <c r="Q30"/>
  <c r="U30"/>
  <c r="G31"/>
  <c r="M31" s="1"/>
  <c r="I31"/>
  <c r="K31"/>
  <c r="O31"/>
  <c r="Q31"/>
  <c r="U31"/>
  <c r="G32"/>
  <c r="I32"/>
  <c r="K32"/>
  <c r="M32"/>
  <c r="O32"/>
  <c r="Q32"/>
  <c r="U32"/>
  <c r="G33"/>
  <c r="M33" s="1"/>
  <c r="I33"/>
  <c r="K33"/>
  <c r="O33"/>
  <c r="Q33"/>
  <c r="U33"/>
  <c r="G34"/>
  <c r="M34" s="1"/>
  <c r="I34"/>
  <c r="K34"/>
  <c r="O34"/>
  <c r="Q34"/>
  <c r="U34"/>
  <c r="G35"/>
  <c r="M35" s="1"/>
  <c r="I35"/>
  <c r="K35"/>
  <c r="O35"/>
  <c r="Q35"/>
  <c r="U35"/>
  <c r="G36"/>
  <c r="I36"/>
  <c r="K36"/>
  <c r="M36"/>
  <c r="O36"/>
  <c r="Q36"/>
  <c r="U36"/>
  <c r="G37"/>
  <c r="M37" s="1"/>
  <c r="I37"/>
  <c r="K37"/>
  <c r="O37"/>
  <c r="Q37"/>
  <c r="U37"/>
  <c r="G39"/>
  <c r="M39" s="1"/>
  <c r="I39"/>
  <c r="K39"/>
  <c r="O39"/>
  <c r="Q39"/>
  <c r="U39"/>
  <c r="G40"/>
  <c r="I40"/>
  <c r="K40"/>
  <c r="M40"/>
  <c r="O40"/>
  <c r="Q40"/>
  <c r="U40"/>
  <c r="G41"/>
  <c r="M41" s="1"/>
  <c r="I41"/>
  <c r="K41"/>
  <c r="O41"/>
  <c r="Q41"/>
  <c r="U41"/>
  <c r="G42"/>
  <c r="M42" s="1"/>
  <c r="I42"/>
  <c r="K42"/>
  <c r="O42"/>
  <c r="Q42"/>
  <c r="U42"/>
  <c r="G43"/>
  <c r="M43" s="1"/>
  <c r="I43"/>
  <c r="K43"/>
  <c r="O43"/>
  <c r="Q43"/>
  <c r="U43"/>
  <c r="G44"/>
  <c r="I44"/>
  <c r="K44"/>
  <c r="M44"/>
  <c r="O44"/>
  <c r="Q44"/>
  <c r="U44"/>
  <c r="G45"/>
  <c r="M45" s="1"/>
  <c r="I45"/>
  <c r="K45"/>
  <c r="O45"/>
  <c r="Q45"/>
  <c r="U45"/>
  <c r="G46"/>
  <c r="M46" s="1"/>
  <c r="I46"/>
  <c r="K46"/>
  <c r="O46"/>
  <c r="Q46"/>
  <c r="U46"/>
  <c r="G47"/>
  <c r="M47" s="1"/>
  <c r="I47"/>
  <c r="K47"/>
  <c r="O47"/>
  <c r="Q47"/>
  <c r="U47"/>
  <c r="G49"/>
  <c r="I49"/>
  <c r="K49"/>
  <c r="O49"/>
  <c r="Q49"/>
  <c r="U49"/>
  <c r="G50"/>
  <c r="M50" s="1"/>
  <c r="I50"/>
  <c r="K50"/>
  <c r="O50"/>
  <c r="Q50"/>
  <c r="U50"/>
  <c r="G51"/>
  <c r="M51" s="1"/>
  <c r="I51"/>
  <c r="K51"/>
  <c r="O51"/>
  <c r="Q51"/>
  <c r="U51"/>
  <c r="G52"/>
  <c r="M52" s="1"/>
  <c r="I52"/>
  <c r="K52"/>
  <c r="O52"/>
  <c r="Q52"/>
  <c r="U52"/>
  <c r="G53"/>
  <c r="M53" s="1"/>
  <c r="I53"/>
  <c r="K53"/>
  <c r="O53"/>
  <c r="Q53"/>
  <c r="U53"/>
  <c r="G54"/>
  <c r="M54" s="1"/>
  <c r="I54"/>
  <c r="K54"/>
  <c r="O54"/>
  <c r="Q54"/>
  <c r="U54"/>
  <c r="G55"/>
  <c r="I55"/>
  <c r="K55"/>
  <c r="M55"/>
  <c r="O55"/>
  <c r="Q55"/>
  <c r="U55"/>
  <c r="G56"/>
  <c r="I56"/>
  <c r="K56"/>
  <c r="M56"/>
  <c r="O56"/>
  <c r="Q56"/>
  <c r="U56"/>
  <c r="G57"/>
  <c r="M57" s="1"/>
  <c r="I57"/>
  <c r="K57"/>
  <c r="O57"/>
  <c r="Q57"/>
  <c r="U57"/>
  <c r="G58"/>
  <c r="M58" s="1"/>
  <c r="I58"/>
  <c r="K58"/>
  <c r="O58"/>
  <c r="Q58"/>
  <c r="U58"/>
  <c r="G59"/>
  <c r="I59"/>
  <c r="K59"/>
  <c r="M59"/>
  <c r="O59"/>
  <c r="Q59"/>
  <c r="U59"/>
  <c r="G60"/>
  <c r="M60" s="1"/>
  <c r="I60"/>
  <c r="K60"/>
  <c r="O60"/>
  <c r="Q60"/>
  <c r="U60"/>
  <c r="G61"/>
  <c r="M61" s="1"/>
  <c r="I61"/>
  <c r="K61"/>
  <c r="O61"/>
  <c r="Q61"/>
  <c r="U61"/>
  <c r="G63"/>
  <c r="I63"/>
  <c r="I62" s="1"/>
  <c r="K63"/>
  <c r="M63"/>
  <c r="O63"/>
  <c r="Q63"/>
  <c r="Q62" s="1"/>
  <c r="U63"/>
  <c r="G64"/>
  <c r="G62" s="1"/>
  <c r="I58" i="1" s="1"/>
  <c r="I20" s="1"/>
  <c r="I64" i="12"/>
  <c r="K64"/>
  <c r="M64"/>
  <c r="O64"/>
  <c r="O62" s="1"/>
  <c r="Q64"/>
  <c r="U64"/>
  <c r="G65"/>
  <c r="M65" s="1"/>
  <c r="I65"/>
  <c r="K65"/>
  <c r="O65"/>
  <c r="Q65"/>
  <c r="U65"/>
  <c r="I19" i="1"/>
  <c r="I18"/>
  <c r="AZ45"/>
  <c r="AZ44"/>
  <c r="AZ43"/>
  <c r="G27"/>
  <c r="F40"/>
  <c r="G23" s="1"/>
  <c r="G40"/>
  <c r="G25" s="1"/>
  <c r="H40"/>
  <c r="I40"/>
  <c r="J39" s="1"/>
  <c r="J40"/>
  <c r="J28"/>
  <c r="J26"/>
  <c r="G38"/>
  <c r="F38"/>
  <c r="H32"/>
  <c r="J23"/>
  <c r="J24"/>
  <c r="J25"/>
  <c r="J27"/>
  <c r="E24"/>
  <c r="G24"/>
  <c r="E26"/>
  <c r="G26"/>
  <c r="I16" l="1"/>
  <c r="I38" i="12"/>
  <c r="I24"/>
  <c r="M20"/>
  <c r="U18"/>
  <c r="K18"/>
  <c r="U48"/>
  <c r="O48"/>
  <c r="U38"/>
  <c r="K38"/>
  <c r="O18"/>
  <c r="U12"/>
  <c r="O12"/>
  <c r="U62"/>
  <c r="K62"/>
  <c r="K48"/>
  <c r="Q48"/>
  <c r="G48"/>
  <c r="I57" i="1" s="1"/>
  <c r="O38" i="12"/>
  <c r="G38"/>
  <c r="I56" i="1" s="1"/>
  <c r="U24" i="12"/>
  <c r="O24"/>
  <c r="Q18"/>
  <c r="K12"/>
  <c r="Q12"/>
  <c r="G12"/>
  <c r="I53" i="1" s="1"/>
  <c r="I59" s="1"/>
  <c r="M11" i="12"/>
  <c r="M10" s="1"/>
  <c r="I48"/>
  <c r="Q38"/>
  <c r="K24"/>
  <c r="Q24"/>
  <c r="G24"/>
  <c r="I55" i="1" s="1"/>
  <c r="I17" s="1"/>
  <c r="I21" s="1"/>
  <c r="I18" i="12"/>
  <c r="I12"/>
  <c r="G29" i="1"/>
  <c r="G28"/>
  <c r="M62" i="12"/>
  <c r="M38"/>
  <c r="M18"/>
  <c r="M49"/>
  <c r="M48" s="1"/>
  <c r="M25"/>
  <c r="M24" s="1"/>
  <c r="M13"/>
  <c r="M12" s="1"/>
  <c r="M9"/>
  <c r="M8" s="1"/>
  <c r="G67" l="1"/>
</calcChain>
</file>

<file path=xl/comments1.xml><?xml version="1.0" encoding="utf-8"?>
<comments xmlns="http://schemas.openxmlformats.org/spreadsheetml/2006/main">
  <authors>
    <author>Radim Štěpánek</author>
  </authors>
  <commentList>
    <comment ref="D11" author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<sst xmlns="http://schemas.openxmlformats.org/spreadsheetml/2006/main" count="377" uniqueCount="219">
  <si>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</si>
  <si>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</si>
  <si>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</si>
  <si>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</si>
  <si>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</si>
  <si>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</si>
  <si>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</si>
  <si>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</si>
  <si>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</si>
  <si>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</si>
  <si>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</si>
  <si>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</si>
  <si>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</si>
  <si>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</si>
  <si>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</si>
  <si>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</si>
  <si>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</si>
  <si>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</si>
  <si>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</si>
  <si>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</si>
  <si>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</si>
  <si>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</si>
  <si>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</si>
  <si>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</si>
  <si>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</si>
  <si>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</si>
  <si>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</si>
  <si>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</si>
  <si>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</si>
  <si>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</si>
  <si>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</si>
  <si>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</si>
  <si>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</si>
  <si>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IČ: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</si>
  <si>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</si>
  <si>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</si>
  <si>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</si>
  <si>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</si>
  <si>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</si>
  <si>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</si>
  <si>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Zakázka:</t>
  </si>
  <si>
    <t>Z:</t>
  </si>
  <si>
    <t>Položkový rozpočet</t>
  </si>
  <si>
    <t>Supíkovice</t>
  </si>
  <si>
    <t>Rozpočet:</t>
  </si>
  <si>
    <t>Misto</t>
  </si>
  <si>
    <t>Špičák - provozní budova, ústřední vytápění</t>
  </si>
  <si>
    <t>Rozpočet</t>
  </si>
  <si>
    <t>Celkem za stavbu</t>
  </si>
  <si>
    <t>CZK</t>
  </si>
  <si>
    <t xml:space="preserve">Popis rozpočtu:  - </t>
  </si>
  <si>
    <t>Rekonstrukce vytápění, nová tělesa, nové rozvody, demontáž kotle na dřevo.</t>
  </si>
  <si>
    <t>Demonáže stáv. tšles a rozvodů.</t>
  </si>
  <si>
    <t>Stávající el. kotel, nová regulace</t>
  </si>
  <si>
    <t>Rekapitulace dílů</t>
  </si>
  <si>
    <t>Typ dílu</t>
  </si>
  <si>
    <t>94</t>
  </si>
  <si>
    <t>Lešení a stavební výtahy</t>
  </si>
  <si>
    <t>713</t>
  </si>
  <si>
    <t>Izolace tepelné</t>
  </si>
  <si>
    <t>731</t>
  </si>
  <si>
    <t>Kotelny</t>
  </si>
  <si>
    <t>732</t>
  </si>
  <si>
    <t>Strojovny</t>
  </si>
  <si>
    <t>733</t>
  </si>
  <si>
    <t>Rozvod potrubí</t>
  </si>
  <si>
    <t>734</t>
  </si>
  <si>
    <t>Armatury</t>
  </si>
  <si>
    <t>735</t>
  </si>
  <si>
    <t>Otopná tělesa</t>
  </si>
  <si>
    <t>HZS</t>
  </si>
  <si>
    <t>Hodinové sazby</t>
  </si>
  <si>
    <t>ON</t>
  </si>
  <si>
    <t>VN</t>
  </si>
  <si>
    <t>S:</t>
  </si>
  <si>
    <t>#TypZaznamu#</t>
  </si>
  <si>
    <t>STA</t>
  </si>
  <si>
    <t>OBJ</t>
  </si>
  <si>
    <t>ROZ</t>
  </si>
  <si>
    <t>C:</t>
  </si>
  <si>
    <t>CAS_STR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</si>
  <si>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</si>
  <si>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</si>
  <si>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</si>
  <si>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</si>
  <si>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</si>
  <si>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</si>
  <si>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</si>
  <si>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</si>
  <si>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</si>
  <si>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</si>
  <si>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</si>
  <si>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</si>
  <si>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</si>
  <si>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</si>
  <si>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</si>
  <si>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</t>
  </si>
  <si>
    <t>Nhod / MJ</t>
  </si>
  <si>
    <t>Nhod celk.</t>
  </si>
  <si>
    <t>Díl:</t>
  </si>
  <si>
    <t>DIL</t>
  </si>
  <si>
    <t>941955002R00</t>
  </si>
  <si>
    <t>Lešení lehké pomocné, výška podlahy do 1,9 m</t>
  </si>
  <si>
    <t>m2</t>
  </si>
  <si>
    <t>POL1_0</t>
  </si>
  <si>
    <t>713-10004</t>
  </si>
  <si>
    <t>D+M , DN15-25, Pe s Al folií, tl. 2,5cm</t>
  </si>
  <si>
    <t>bm</t>
  </si>
  <si>
    <t>731341140R00</t>
  </si>
  <si>
    <t>Hadice napouštěcí pryžové D 20/28</t>
  </si>
  <si>
    <t>m</t>
  </si>
  <si>
    <t>731-20005</t>
  </si>
  <si>
    <t>Programovatelný termostat týdenní režim, každodení, nastavení, včetně napojení a montáže</t>
  </si>
  <si>
    <t>kpl</t>
  </si>
  <si>
    <t>731100802R00</t>
  </si>
  <si>
    <t>Demontáž kotle litinového Emka 4 čl., srov cena za kotel na dřevo</t>
  </si>
  <si>
    <t>kus</t>
  </si>
  <si>
    <t>998731101R00</t>
  </si>
  <si>
    <t>Přesun hmot pro kotelny, výšky do 6 m</t>
  </si>
  <si>
    <t>t</t>
  </si>
  <si>
    <t>731890801R00</t>
  </si>
  <si>
    <t>Přemístění vybouraných hmot - kotelny, H do 6 m</t>
  </si>
  <si>
    <t>732199100RM1</t>
  </si>
  <si>
    <t>Montáž orientačního štítku, včetně dodávky štítku</t>
  </si>
  <si>
    <t>soubor</t>
  </si>
  <si>
    <t>732211813R00</t>
  </si>
  <si>
    <t>Demontáž ohříváků zásobníkových ležatých do 630 l</t>
  </si>
  <si>
    <t>732320813R00</t>
  </si>
  <si>
    <t>Odpojení nádrží od rozvodů potrubí, do 200 l</t>
  </si>
  <si>
    <t>998732101R00</t>
  </si>
  <si>
    <t>Přesun hmot pro strojovny, výšky do 6 m</t>
  </si>
  <si>
    <t>732890801R00</t>
  </si>
  <si>
    <t>Přemístění vybouraných hmot - strojovny, H do 6 m</t>
  </si>
  <si>
    <t>733163103R00</t>
  </si>
  <si>
    <t>Potrubí z měděných trubek vytápění D 18 x 1,0 mm, D15</t>
  </si>
  <si>
    <t>733163104R00</t>
  </si>
  <si>
    <t>Potrubí z měděných trubek vytápění D 22 x 1 ,0mm, D20</t>
  </si>
  <si>
    <t>733163105R00</t>
  </si>
  <si>
    <t>Potrubí z měděných trubek vytápění D 28 x 1,5 mm, D25</t>
  </si>
  <si>
    <t>733164103RT1</t>
  </si>
  <si>
    <t>Montáž potrubí z měděných trubek vytápění D 18 mm, pájením na tvrdo</t>
  </si>
  <si>
    <t>733164104RT1</t>
  </si>
  <si>
    <t>Montáž potrubí z měděných trubek vytápění D 22 mm, pájením na tvrdo</t>
  </si>
  <si>
    <t>733164105RT1</t>
  </si>
  <si>
    <t>Montáž potrubí z měděných trubek vytápění D 28 mm, pájením na tvrdo</t>
  </si>
  <si>
    <t>733190106R00</t>
  </si>
  <si>
    <t>Tlaková zkouška potrubí do DN 32</t>
  </si>
  <si>
    <t>733113113R00</t>
  </si>
  <si>
    <t>Příplatek za zhotovení přípojky DN 15, měď</t>
  </si>
  <si>
    <t>733113114R00</t>
  </si>
  <si>
    <t>Příplatek za zhotovení přípojky DN 20, měď, kotel</t>
  </si>
  <si>
    <t>733110806R00</t>
  </si>
  <si>
    <t>Demontáž potrubí ocelového závitového do DN 15-32</t>
  </si>
  <si>
    <t>733110808R00</t>
  </si>
  <si>
    <t>Demontáž potrubí ocelového závitového do DN 32-50</t>
  </si>
  <si>
    <t>998733103R00</t>
  </si>
  <si>
    <t>Přesun hmot pro rozvody potrubí, výšky do 24 m</t>
  </si>
  <si>
    <t>733890803R00</t>
  </si>
  <si>
    <t>Přemístění vybouraných hmot - potrubí, H 6 - 24 m</t>
  </si>
  <si>
    <t>734213112R00</t>
  </si>
  <si>
    <t>Ventil automatický odvzdušňovací,  DN 15, se ZV</t>
  </si>
  <si>
    <t>734233113R00</t>
  </si>
  <si>
    <t>Kohout kulový, vnitř.-vnitř.z.  DN 25</t>
  </si>
  <si>
    <t>734243123R00</t>
  </si>
  <si>
    <t>Ventil zpětný DN 25</t>
  </si>
  <si>
    <t>734293223R00</t>
  </si>
  <si>
    <t>Filtr, vnitřní-vnitřní z. DN 25</t>
  </si>
  <si>
    <t>734293312R00</t>
  </si>
  <si>
    <t>Kohout kulový vypouštěcí, DN 15</t>
  </si>
  <si>
    <t>734221672RT3</t>
  </si>
  <si>
    <t>Hlavice ovládání ventilů termostat., kapal. na VK</t>
  </si>
  <si>
    <t>734263255R00</t>
  </si>
  <si>
    <t>Šroubení regulační,rohové - pro VK, D15 , s vypouštěním</t>
  </si>
  <si>
    <t>734-03012</t>
  </si>
  <si>
    <t>Dvoj.šroubení pro žebříčky s TV 1/2" roh, , s vypouš. vč hlavice</t>
  </si>
  <si>
    <t>ks</t>
  </si>
  <si>
    <t>998734103R00</t>
  </si>
  <si>
    <t>Přesun hmot pro armatury, výšky do 24 m</t>
  </si>
  <si>
    <t>735111810R00</t>
  </si>
  <si>
    <t>Demontáž těles otopných litinových článkových</t>
  </si>
  <si>
    <t>735171170R00</t>
  </si>
  <si>
    <t>Těleso trub.koupel. prohnuté 1500.450, spodní stř. připojení</t>
  </si>
  <si>
    <t>735171154R00</t>
  </si>
  <si>
    <t>Těleso trub. koupel. prohnuté 1820.600, spodní stř. připojení</t>
  </si>
  <si>
    <t>735151760R00</t>
  </si>
  <si>
    <t>Otopná tělesa panel. hladké VK-VKL 21  600/ 400</t>
  </si>
  <si>
    <t>735151762R00</t>
  </si>
  <si>
    <t>Otopná tělesa panel. hladké VK-VKL 21  600/ 600</t>
  </si>
  <si>
    <t>735151764R00</t>
  </si>
  <si>
    <t>Otopná tělesa panel. hladké VK-VKL 21  600/ 800</t>
  </si>
  <si>
    <t>735151765R00</t>
  </si>
  <si>
    <t>Otopná tělesa panel. hladké VK-VKL 21  600/ 900</t>
  </si>
  <si>
    <t>735151766R00</t>
  </si>
  <si>
    <t>Otopná tělesa panel. hladké VK-VKL 21  600/1000</t>
  </si>
  <si>
    <t>735151768R00</t>
  </si>
  <si>
    <t>Otopná tělesa panel. hladké VK-VKL 21  600/1200</t>
  </si>
  <si>
    <t>735151782R00</t>
  </si>
  <si>
    <t>Otopná tělesa panel. hladké VK-VKL 21  900/ 600</t>
  </si>
  <si>
    <t>735000912R00</t>
  </si>
  <si>
    <t>Oprava-vyregulování ventilů s termost.ovládáním</t>
  </si>
  <si>
    <t>998735102R00</t>
  </si>
  <si>
    <t>Přesun hmot pro otopná tělesa, výšky do 12 m</t>
  </si>
  <si>
    <t>735890802R00</t>
  </si>
  <si>
    <t>Přemístění demont. hmot - otop. těles, H 6 - 12 m</t>
  </si>
  <si>
    <t>HZS-PC0002</t>
  </si>
  <si>
    <t>Topná zkouška zkrácená</t>
  </si>
  <si>
    <t>hod</t>
  </si>
  <si>
    <t>HZS-PC0004</t>
  </si>
  <si>
    <t>Nepředvídané vícepráce montážní</t>
  </si>
  <si>
    <t>HZS-PC0005</t>
  </si>
  <si>
    <t>Zednická výpomoc</t>
  </si>
  <si>
    <t/>
  </si>
  <si>
    <t>SUM</t>
  </si>
  <si>
    <t>POPUZIV</t>
  </si>
  <si>
    <t>END</t>
  </si>
  <si>
    <t>Správa jeskyní ČR</t>
  </si>
  <si>
    <t>75073331</t>
  </si>
  <si>
    <t>CZ7507331</t>
  </si>
  <si>
    <t>Provozní budova Jeskyně Na Špičáku, ústřední vytápění</t>
  </si>
</sst>
</file>

<file path=xl/styles.xml><?xml version="1.0" encoding="utf-8"?>
<styleSheet xmlns="http://schemas.openxmlformats.org/spreadsheetml/2006/main">
  <numFmts count="1">
    <numFmt numFmtId="164" formatCode="#,##0.00000"/>
  </numFmts>
  <fonts count="19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sz val="10"/>
      <color rgb="FFFFFFCC"/>
      <name val="Arial CE"/>
      <charset val="238"/>
    </font>
    <font>
      <sz val="10"/>
      <color indexed="9"/>
      <name val="Arial CE"/>
      <charset val="238"/>
    </font>
    <font>
      <b/>
      <sz val="9"/>
      <name val="Arial CE"/>
      <charset val="238"/>
    </font>
    <font>
      <sz val="8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CC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6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6" xfId="0" applyFont="1" applyBorder="1"/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6" xfId="0" applyFont="1" applyBorder="1" applyAlignment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8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0" fontId="4" fillId="0" borderId="0" xfId="0" applyFont="1" applyAlignment="1">
      <alignment horizontal="left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49" fontId="8" fillId="0" borderId="6" xfId="0" applyNumberFormat="1" applyFont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indent="1"/>
    </xf>
    <xf numFmtId="49" fontId="6" fillId="3" borderId="0" xfId="0" applyNumberFormat="1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left" vertical="center" indent="1"/>
    </xf>
    <xf numFmtId="0" fontId="8" fillId="3" borderId="0" xfId="0" applyFont="1" applyFill="1" applyBorder="1" applyAlignment="1">
      <alignment horizontal="left" vertical="center"/>
    </xf>
    <xf numFmtId="0" fontId="0" fillId="3" borderId="9" xfId="0" applyFont="1" applyFill="1" applyBorder="1" applyAlignment="1">
      <alignment horizontal="left" vertical="center" indent="1"/>
    </xf>
    <xf numFmtId="0" fontId="0" fillId="3" borderId="6" xfId="0" applyFont="1" applyFill="1" applyBorder="1"/>
    <xf numFmtId="49" fontId="8" fillId="3" borderId="6" xfId="0" applyNumberFormat="1" applyFont="1" applyFill="1" applyBorder="1" applyAlignment="1">
      <alignment horizontal="left" vertical="center"/>
    </xf>
    <xf numFmtId="0" fontId="8" fillId="3" borderId="6" xfId="0" applyFont="1" applyFill="1" applyBorder="1"/>
    <xf numFmtId="0" fontId="8" fillId="3" borderId="6" xfId="0" applyFont="1" applyFill="1" applyBorder="1" applyAlignment="1"/>
    <xf numFmtId="0" fontId="8" fillId="3" borderId="8" xfId="0" applyFont="1" applyFill="1" applyBorder="1" applyAlignment="1"/>
    <xf numFmtId="49" fontId="8" fillId="0" borderId="0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right" vertical="center"/>
    </xf>
    <xf numFmtId="49" fontId="8" fillId="4" borderId="6" xfId="0" applyNumberFormat="1" applyFont="1" applyFill="1" applyBorder="1" applyAlignment="1" applyProtection="1">
      <alignment horizontal="right" vertical="center"/>
      <protection locked="0"/>
    </xf>
    <xf numFmtId="49" fontId="8" fillId="4" borderId="0" xfId="0" applyNumberFormat="1" applyFont="1" applyFill="1" applyBorder="1" applyAlignment="1" applyProtection="1">
      <alignment horizontal="left" vertical="center"/>
      <protection locked="0"/>
    </xf>
    <xf numFmtId="49" fontId="0" fillId="0" borderId="0" xfId="0" applyNumberFormat="1"/>
    <xf numFmtId="4" fontId="0" fillId="0" borderId="0" xfId="0" applyNumberFormat="1" applyAlignment="1"/>
    <xf numFmtId="3" fontId="0" fillId="0" borderId="26" xfId="0" applyNumberFormat="1" applyBorder="1"/>
    <xf numFmtId="3" fontId="0" fillId="5" borderId="30" xfId="0" applyNumberFormat="1" applyFill="1" applyBorder="1" applyAlignment="1"/>
    <xf numFmtId="3" fontId="7" fillId="3" borderId="27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 wrapText="1"/>
    </xf>
    <xf numFmtId="3" fontId="7" fillId="3" borderId="28" xfId="0" applyNumberFormat="1" applyFont="1" applyFill="1" applyBorder="1" applyAlignment="1">
      <alignment horizontal="center" vertical="center" wrapText="1"/>
    </xf>
    <xf numFmtId="3" fontId="0" fillId="0" borderId="33" xfId="0" applyNumberFormat="1" applyBorder="1" applyAlignment="1"/>
    <xf numFmtId="3" fontId="0" fillId="0" borderId="29" xfId="0" applyNumberFormat="1" applyBorder="1" applyAlignment="1"/>
    <xf numFmtId="0" fontId="2" fillId="0" borderId="0" xfId="0" applyFont="1" applyAlignment="1">
      <alignment horizontal="center" shrinkToFit="1"/>
    </xf>
    <xf numFmtId="3" fontId="10" fillId="3" borderId="31" xfId="0" applyNumberFormat="1" applyFont="1" applyFill="1" applyBorder="1" applyAlignment="1">
      <alignment horizontal="center" vertical="center" wrapText="1" shrinkToFit="1"/>
    </xf>
    <xf numFmtId="3" fontId="7" fillId="3" borderId="32" xfId="0" applyNumberFormat="1" applyFont="1" applyFill="1" applyBorder="1" applyAlignment="1">
      <alignment horizontal="center" vertical="center" wrapText="1" shrinkToFit="1"/>
    </xf>
    <xf numFmtId="3" fontId="7" fillId="3" borderId="28" xfId="0" applyNumberFormat="1" applyFont="1" applyFill="1" applyBorder="1" applyAlignment="1">
      <alignment horizontal="center" vertical="center" wrapText="1" shrinkToFit="1"/>
    </xf>
    <xf numFmtId="3" fontId="3" fillId="0" borderId="12" xfId="0" applyNumberFormat="1" applyFont="1" applyBorder="1" applyAlignment="1">
      <alignment horizontal="right" wrapText="1" shrinkToFit="1"/>
    </xf>
    <xf numFmtId="3" fontId="3" fillId="0" borderId="12" xfId="0" applyNumberFormat="1" applyFont="1" applyBorder="1" applyAlignment="1">
      <alignment horizontal="right" shrinkToFit="1"/>
    </xf>
    <xf numFmtId="3" fontId="0" fillId="0" borderId="12" xfId="0" applyNumberFormat="1" applyBorder="1" applyAlignment="1">
      <alignment shrinkToFit="1"/>
    </xf>
    <xf numFmtId="3" fontId="0" fillId="0" borderId="29" xfId="0" applyNumberFormat="1" applyBorder="1" applyAlignment="1">
      <alignment shrinkToFit="1"/>
    </xf>
    <xf numFmtId="3" fontId="15" fillId="5" borderId="6" xfId="0" applyNumberFormat="1" applyFont="1" applyFill="1" applyBorder="1" applyAlignment="1">
      <alignment wrapText="1" shrinkToFit="1"/>
    </xf>
    <xf numFmtId="3" fontId="15" fillId="5" borderId="6" xfId="0" applyNumberFormat="1" applyFont="1" applyFill="1" applyBorder="1" applyAlignment="1">
      <alignment shrinkToFit="1"/>
    </xf>
    <xf numFmtId="3" fontId="0" fillId="5" borderId="30" xfId="0" applyNumberFormat="1" applyFill="1" applyBorder="1" applyAlignment="1">
      <alignment shrinkToFit="1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16" fillId="0" borderId="0" xfId="0" applyNumberFormat="1" applyFont="1" applyAlignment="1">
      <alignment wrapText="1"/>
    </xf>
    <xf numFmtId="0" fontId="6" fillId="0" borderId="0" xfId="0" applyFont="1"/>
    <xf numFmtId="0" fontId="17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49" fontId="7" fillId="0" borderId="26" xfId="0" applyNumberFormat="1" applyFont="1" applyBorder="1" applyAlignment="1">
      <alignment vertical="center"/>
    </xf>
    <xf numFmtId="0" fontId="17" fillId="3" borderId="32" xfId="0" applyFont="1" applyFill="1" applyBorder="1" applyAlignment="1">
      <alignment horizontal="center" vertical="center" wrapText="1"/>
    </xf>
    <xf numFmtId="0" fontId="17" fillId="3" borderId="18" xfId="0" applyFont="1" applyFill="1" applyBorder="1" applyAlignment="1">
      <alignment horizontal="center" vertical="center" wrapText="1"/>
    </xf>
    <xf numFmtId="0" fontId="7" fillId="5" borderId="10" xfId="0" applyFont="1" applyFill="1" applyBorder="1"/>
    <xf numFmtId="0" fontId="7" fillId="5" borderId="6" xfId="0" applyFont="1" applyFill="1" applyBorder="1"/>
    <xf numFmtId="0" fontId="17" fillId="3" borderId="31" xfId="0" applyFont="1" applyFill="1" applyBorder="1" applyAlignment="1">
      <alignment horizontal="center" vertical="center" wrapText="1"/>
    </xf>
    <xf numFmtId="49" fontId="7" fillId="0" borderId="32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/>
    </xf>
    <xf numFmtId="4" fontId="7" fillId="0" borderId="31" xfId="0" applyNumberFormat="1" applyFont="1" applyBorder="1" applyAlignment="1">
      <alignment horizontal="center" vertical="center"/>
    </xf>
    <xf numFmtId="4" fontId="7" fillId="0" borderId="31" xfId="0" applyNumberFormat="1" applyFont="1" applyBorder="1" applyAlignment="1">
      <alignment vertical="center"/>
    </xf>
    <xf numFmtId="4" fontId="7" fillId="0" borderId="34" xfId="0" applyNumberFormat="1" applyFont="1" applyBorder="1" applyAlignment="1">
      <alignment horizontal="center" vertical="center"/>
    </xf>
    <xf numFmtId="4" fontId="7" fillId="0" borderId="34" xfId="0" applyNumberFormat="1" applyFont="1" applyBorder="1" applyAlignment="1">
      <alignment vertical="center"/>
    </xf>
    <xf numFmtId="4" fontId="7" fillId="0" borderId="38" xfId="0" applyNumberFormat="1" applyFont="1" applyBorder="1" applyAlignment="1">
      <alignment horizontal="center" vertical="center"/>
    </xf>
    <xf numFmtId="4" fontId="7" fillId="0" borderId="38" xfId="0" applyNumberFormat="1" applyFont="1" applyBorder="1" applyAlignment="1">
      <alignment vertical="center"/>
    </xf>
    <xf numFmtId="4" fontId="7" fillId="5" borderId="38" xfId="0" applyNumberFormat="1" applyFont="1" applyFill="1" applyBorder="1" applyAlignment="1">
      <alignment horizontal="center"/>
    </xf>
    <xf numFmtId="4" fontId="7" fillId="5" borderId="38" xfId="0" applyNumberFormat="1" applyFont="1" applyFill="1" applyBorder="1" applyAlignment="1"/>
    <xf numFmtId="4" fontId="0" fillId="0" borderId="0" xfId="0" applyNumberFormat="1"/>
    <xf numFmtId="49" fontId="0" fillId="0" borderId="1" xfId="0" applyNumberFormat="1" applyBorder="1"/>
    <xf numFmtId="49" fontId="0" fillId="0" borderId="14" xfId="0" applyNumberFormat="1" applyBorder="1" applyAlignment="1">
      <alignment horizontal="left" vertical="center" indent="1"/>
    </xf>
    <xf numFmtId="49" fontId="0" fillId="0" borderId="39" xfId="0" applyNumberFormat="1" applyBorder="1" applyAlignment="1">
      <alignment vertical="center"/>
    </xf>
    <xf numFmtId="49" fontId="0" fillId="0" borderId="40" xfId="0" applyNumberFormat="1" applyBorder="1" applyAlignment="1">
      <alignment vertical="center"/>
    </xf>
    <xf numFmtId="0" fontId="0" fillId="0" borderId="43" xfId="0" applyFont="1" applyBorder="1" applyAlignment="1">
      <alignment vertical="center"/>
    </xf>
    <xf numFmtId="0" fontId="0" fillId="0" borderId="44" xfId="0" applyFont="1" applyBorder="1" applyAlignment="1">
      <alignment vertical="center"/>
    </xf>
    <xf numFmtId="0" fontId="0" fillId="3" borderId="45" xfId="0" applyFill="1" applyBorder="1"/>
    <xf numFmtId="49" fontId="0" fillId="3" borderId="42" xfId="0" applyNumberFormat="1" applyFill="1" applyBorder="1" applyAlignment="1"/>
    <xf numFmtId="49" fontId="0" fillId="3" borderId="42" xfId="0" applyNumberFormat="1" applyFill="1" applyBorder="1"/>
    <xf numFmtId="0" fontId="0" fillId="3" borderId="42" xfId="0" applyFill="1" applyBorder="1"/>
    <xf numFmtId="0" fontId="0" fillId="3" borderId="41" xfId="0" applyFill="1" applyBorder="1"/>
    <xf numFmtId="0" fontId="0" fillId="3" borderId="32" xfId="0" applyFill="1" applyBorder="1"/>
    <xf numFmtId="0" fontId="18" fillId="0" borderId="0" xfId="0" applyFont="1"/>
    <xf numFmtId="0" fontId="18" fillId="0" borderId="26" xfId="0" applyFont="1" applyBorder="1" applyAlignment="1">
      <alignment vertical="top"/>
    </xf>
    <xf numFmtId="0" fontId="0" fillId="3" borderId="10" xfId="0" applyFill="1" applyBorder="1" applyAlignment="1">
      <alignment vertical="top"/>
    </xf>
    <xf numFmtId="0" fontId="0" fillId="3" borderId="31" xfId="0" applyFill="1" applyBorder="1"/>
    <xf numFmtId="49" fontId="0" fillId="3" borderId="31" xfId="0" applyNumberFormat="1" applyFill="1" applyBorder="1"/>
    <xf numFmtId="0" fontId="0" fillId="3" borderId="48" xfId="0" applyFill="1" applyBorder="1" applyAlignment="1">
      <alignment vertical="top"/>
    </xf>
    <xf numFmtId="0" fontId="0" fillId="3" borderId="49" xfId="0" applyFill="1" applyBorder="1" applyAlignment="1">
      <alignment wrapText="1"/>
    </xf>
    <xf numFmtId="0" fontId="18" fillId="0" borderId="26" xfId="0" applyNumberFormat="1" applyFont="1" applyBorder="1" applyAlignment="1">
      <alignment vertical="top"/>
    </xf>
    <xf numFmtId="0" fontId="0" fillId="3" borderId="10" xfId="0" applyNumberFormat="1" applyFill="1" applyBorder="1" applyAlignment="1">
      <alignment vertical="top"/>
    </xf>
    <xf numFmtId="0" fontId="18" fillId="0" borderId="35" xfId="0" applyFont="1" applyBorder="1" applyAlignment="1">
      <alignment vertical="top" shrinkToFit="1"/>
    </xf>
    <xf numFmtId="0" fontId="18" fillId="0" borderId="34" xfId="0" applyFont="1" applyBorder="1" applyAlignment="1">
      <alignment vertical="top" shrinkToFit="1"/>
    </xf>
    <xf numFmtId="0" fontId="18" fillId="0" borderId="26" xfId="0" applyFont="1" applyBorder="1" applyAlignment="1">
      <alignment vertical="top" shrinkToFit="1"/>
    </xf>
    <xf numFmtId="0" fontId="0" fillId="3" borderId="37" xfId="0" applyFill="1" applyBorder="1" applyAlignment="1">
      <alignment vertical="top" shrinkToFit="1"/>
    </xf>
    <xf numFmtId="0" fontId="0" fillId="3" borderId="38" xfId="0" applyFill="1" applyBorder="1" applyAlignment="1">
      <alignment vertical="top" shrinkToFit="1"/>
    </xf>
    <xf numFmtId="0" fontId="0" fillId="3" borderId="10" xfId="0" applyFill="1" applyBorder="1" applyAlignment="1">
      <alignment vertical="top" shrinkToFit="1"/>
    </xf>
    <xf numFmtId="164" fontId="18" fillId="0" borderId="34" xfId="0" applyNumberFormat="1" applyFont="1" applyBorder="1" applyAlignment="1">
      <alignment vertical="top" shrinkToFit="1"/>
    </xf>
    <xf numFmtId="164" fontId="0" fillId="3" borderId="38" xfId="0" applyNumberFormat="1" applyFill="1" applyBorder="1" applyAlignment="1">
      <alignment vertical="top" shrinkToFit="1"/>
    </xf>
    <xf numFmtId="4" fontId="18" fillId="4" borderId="34" xfId="0" applyNumberFormat="1" applyFont="1" applyFill="1" applyBorder="1" applyAlignment="1" applyProtection="1">
      <alignment vertical="top" shrinkToFit="1"/>
      <protection locked="0"/>
    </xf>
    <xf numFmtId="4" fontId="18" fillId="0" borderId="34" xfId="0" applyNumberFormat="1" applyFont="1" applyBorder="1" applyAlignment="1">
      <alignment vertical="top" shrinkToFit="1"/>
    </xf>
    <xf numFmtId="4" fontId="0" fillId="3" borderId="38" xfId="0" applyNumberFormat="1" applyFill="1" applyBorder="1" applyAlignment="1">
      <alignment vertical="top" shrinkToFit="1"/>
    </xf>
    <xf numFmtId="0" fontId="0" fillId="3" borderId="50" xfId="0" applyFill="1" applyBorder="1"/>
    <xf numFmtId="0" fontId="0" fillId="3" borderId="51" xfId="0" applyFill="1" applyBorder="1" applyAlignment="1">
      <alignment wrapText="1"/>
    </xf>
    <xf numFmtId="0" fontId="0" fillId="3" borderId="52" xfId="0" applyFill="1" applyBorder="1" applyAlignment="1">
      <alignment vertical="top"/>
    </xf>
    <xf numFmtId="49" fontId="0" fillId="3" borderId="52" xfId="0" applyNumberFormat="1" applyFill="1" applyBorder="1" applyAlignment="1">
      <alignment vertical="top"/>
    </xf>
    <xf numFmtId="49" fontId="0" fillId="3" borderId="48" xfId="0" applyNumberFormat="1" applyFill="1" applyBorder="1" applyAlignment="1">
      <alignment vertical="top"/>
    </xf>
    <xf numFmtId="0" fontId="0" fillId="3" borderId="53" xfId="0" applyFill="1" applyBorder="1" applyAlignment="1">
      <alignment vertical="top"/>
    </xf>
    <xf numFmtId="164" fontId="0" fillId="3" borderId="48" xfId="0" applyNumberFormat="1" applyFill="1" applyBorder="1" applyAlignment="1">
      <alignment vertical="top"/>
    </xf>
    <xf numFmtId="4" fontId="0" fillId="3" borderId="48" xfId="0" applyNumberFormat="1" applyFill="1" applyBorder="1" applyAlignment="1">
      <alignment vertical="top"/>
    </xf>
    <xf numFmtId="0" fontId="18" fillId="0" borderId="10" xfId="0" applyFont="1" applyBorder="1" applyAlignment="1">
      <alignment vertical="top"/>
    </xf>
    <xf numFmtId="0" fontId="18" fillId="0" borderId="10" xfId="0" applyNumberFormat="1" applyFont="1" applyBorder="1" applyAlignment="1">
      <alignment vertical="top"/>
    </xf>
    <xf numFmtId="0" fontId="18" fillId="0" borderId="37" xfId="0" applyFont="1" applyBorder="1" applyAlignment="1">
      <alignment vertical="top" shrinkToFit="1"/>
    </xf>
    <xf numFmtId="164" fontId="18" fillId="0" borderId="38" xfId="0" applyNumberFormat="1" applyFont="1" applyBorder="1" applyAlignment="1">
      <alignment vertical="top" shrinkToFit="1"/>
    </xf>
    <xf numFmtId="4" fontId="18" fillId="4" borderId="38" xfId="0" applyNumberFormat="1" applyFont="1" applyFill="1" applyBorder="1" applyAlignment="1" applyProtection="1">
      <alignment vertical="top" shrinkToFit="1"/>
      <protection locked="0"/>
    </xf>
    <xf numFmtId="4" fontId="18" fillId="0" borderId="38" xfId="0" applyNumberFormat="1" applyFont="1" applyBorder="1" applyAlignment="1">
      <alignment vertical="top" shrinkToFit="1"/>
    </xf>
    <xf numFmtId="0" fontId="18" fillId="0" borderId="38" xfId="0" applyFont="1" applyBorder="1" applyAlignment="1">
      <alignment vertical="top" shrinkToFit="1"/>
    </xf>
    <xf numFmtId="0" fontId="18" fillId="0" borderId="10" xfId="0" applyFont="1" applyBorder="1" applyAlignment="1">
      <alignment vertical="top" shrinkToFit="1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vertical="top"/>
    </xf>
    <xf numFmtId="4" fontId="8" fillId="3" borderId="22" xfId="0" applyNumberFormat="1" applyFont="1" applyFill="1" applyBorder="1" applyAlignment="1">
      <alignment vertical="top"/>
    </xf>
    <xf numFmtId="0" fontId="18" fillId="0" borderId="34" xfId="0" applyNumberFormat="1" applyFont="1" applyBorder="1" applyAlignment="1">
      <alignment horizontal="left" vertical="top" wrapText="1"/>
    </xf>
    <xf numFmtId="0" fontId="0" fillId="3" borderId="38" xfId="0" applyNumberFormat="1" applyFill="1" applyBorder="1" applyAlignment="1">
      <alignment horizontal="left" vertical="top" wrapText="1"/>
    </xf>
    <xf numFmtId="0" fontId="18" fillId="0" borderId="38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3" fillId="2" borderId="0" xfId="0" applyFont="1" applyFill="1" applyAlignment="1">
      <alignment horizontal="left" wrapText="1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2" fillId="3" borderId="7" xfId="0" applyNumberFormat="1" applyFont="1" applyFill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2" fontId="12" fillId="3" borderId="7" xfId="0" applyNumberFormat="1" applyFont="1" applyFill="1" applyBorder="1" applyAlignment="1">
      <alignment horizontal="right" vertical="center"/>
    </xf>
    <xf numFmtId="4" fontId="11" fillId="0" borderId="16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49" fontId="8" fillId="4" borderId="0" xfId="0" applyNumberFormat="1" applyFont="1" applyFill="1" applyBorder="1" applyAlignment="1" applyProtection="1">
      <alignment horizontal="left" vertical="center"/>
      <protection locked="0"/>
    </xf>
    <xf numFmtId="49" fontId="8" fillId="4" borderId="6" xfId="0" applyNumberFormat="1" applyFont="1" applyFill="1" applyBorder="1" applyAlignment="1" applyProtection="1">
      <alignment horizontal="left" vertical="center"/>
      <protection locked="0"/>
    </xf>
    <xf numFmtId="49" fontId="8" fillId="3" borderId="0" xfId="0" applyNumberFormat="1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17" fillId="3" borderId="31" xfId="0" applyFont="1" applyFill="1" applyBorder="1" applyAlignment="1">
      <alignment horizontal="center" vertical="center" wrapText="1"/>
    </xf>
    <xf numFmtId="49" fontId="6" fillId="3" borderId="18" xfId="0" applyNumberFormat="1" applyFont="1" applyFill="1" applyBorder="1" applyAlignment="1">
      <alignment horizontal="center" vertical="center" shrinkToFit="1"/>
    </xf>
    <xf numFmtId="0" fontId="6" fillId="3" borderId="18" xfId="0" applyFont="1" applyFill="1" applyBorder="1" applyAlignment="1">
      <alignment horizontal="center" vertical="center" shrinkToFit="1"/>
    </xf>
    <xf numFmtId="0" fontId="6" fillId="3" borderId="19" xfId="0" applyFont="1" applyFill="1" applyBorder="1" applyAlignment="1">
      <alignment horizontal="center" vertical="center" shrinkToFit="1"/>
    </xf>
    <xf numFmtId="1" fontId="0" fillId="0" borderId="6" xfId="0" applyNumberFormat="1" applyFont="1" applyBorder="1" applyAlignment="1">
      <alignment horizontal="right" indent="1"/>
    </xf>
    <xf numFmtId="49" fontId="8" fillId="4" borderId="18" xfId="0" applyNumberFormat="1" applyFont="1" applyFill="1" applyBorder="1" applyAlignment="1" applyProtection="1">
      <alignment horizontal="left" vertical="center"/>
      <protection locked="0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3" fontId="0" fillId="0" borderId="12" xfId="0" applyNumberFormat="1" applyBorder="1"/>
    <xf numFmtId="3" fontId="0" fillId="0" borderId="12" xfId="0" applyNumberFormat="1" applyBorder="1" applyAlignment="1">
      <alignment wrapText="1"/>
    </xf>
    <xf numFmtId="3" fontId="0" fillId="5" borderId="33" xfId="0" applyNumberFormat="1" applyFill="1" applyBorder="1"/>
    <xf numFmtId="3" fontId="0" fillId="5" borderId="12" xfId="0" applyNumberFormat="1" applyFill="1" applyBorder="1"/>
    <xf numFmtId="0" fontId="0" fillId="0" borderId="0" xfId="0" applyNumberFormat="1" applyAlignment="1">
      <alignment wrapText="1"/>
    </xf>
    <xf numFmtId="4" fontId="7" fillId="0" borderId="31" xfId="0" applyNumberFormat="1" applyFont="1" applyBorder="1" applyAlignment="1">
      <alignment vertical="center"/>
    </xf>
    <xf numFmtId="49" fontId="7" fillId="0" borderId="32" xfId="0" applyNumberFormat="1" applyFont="1" applyBorder="1" applyAlignment="1">
      <alignment vertical="center" wrapText="1"/>
    </xf>
    <xf numFmtId="49" fontId="7" fillId="0" borderId="18" xfId="0" applyNumberFormat="1" applyFont="1" applyBorder="1" applyAlignment="1">
      <alignment vertical="center" wrapText="1"/>
    </xf>
    <xf numFmtId="4" fontId="7" fillId="0" borderId="34" xfId="0" applyNumberFormat="1" applyFont="1" applyBorder="1" applyAlignment="1">
      <alignment vertical="center"/>
    </xf>
    <xf numFmtId="49" fontId="7" fillId="0" borderId="26" xfId="0" applyNumberFormat="1" applyFont="1" applyBorder="1" applyAlignment="1">
      <alignment vertical="center" wrapText="1"/>
    </xf>
    <xf numFmtId="49" fontId="7" fillId="0" borderId="0" xfId="0" applyNumberFormat="1" applyFont="1" applyBorder="1" applyAlignment="1">
      <alignment vertical="center" wrapText="1"/>
    </xf>
    <xf numFmtId="4" fontId="7" fillId="0" borderId="38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 wrapText="1"/>
    </xf>
    <xf numFmtId="49" fontId="7" fillId="0" borderId="6" xfId="0" applyNumberFormat="1" applyFont="1" applyBorder="1" applyAlignment="1">
      <alignment vertical="center" wrapText="1"/>
    </xf>
    <xf numFmtId="4" fontId="7" fillId="5" borderId="38" xfId="0" applyNumberFormat="1" applyFont="1" applyFill="1" applyBorder="1" applyAlignment="1"/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0" fillId="4" borderId="32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horizontal="left" vertical="top" wrapText="1"/>
      <protection locked="0"/>
    </xf>
    <xf numFmtId="0" fontId="0" fillId="4" borderId="36" xfId="0" applyFill="1" applyBorder="1" applyAlignment="1" applyProtection="1">
      <alignment vertical="top" wrapText="1"/>
      <protection locked="0"/>
    </xf>
    <xf numFmtId="0" fontId="0" fillId="4" borderId="26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35" xfId="0" applyFill="1" applyBorder="1" applyAlignment="1" applyProtection="1">
      <alignment vertical="top" wrapText="1"/>
      <protection locked="0"/>
    </xf>
    <xf numFmtId="0" fontId="0" fillId="4" borderId="10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0" fontId="0" fillId="4" borderId="37" xfId="0" applyFill="1" applyBorder="1" applyAlignment="1" applyProtection="1">
      <alignment vertical="top" wrapText="1"/>
      <protection locked="0"/>
    </xf>
    <xf numFmtId="0" fontId="6" fillId="0" borderId="0" xfId="0" applyFont="1" applyAlignment="1">
      <alignment horizontal="center"/>
    </xf>
    <xf numFmtId="49" fontId="0" fillId="0" borderId="39" xfId="0" applyNumberFormat="1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46" xfId="0" applyBorder="1" applyAlignment="1">
      <alignment vertical="center"/>
    </xf>
    <xf numFmtId="49" fontId="0" fillId="0" borderId="40" xfId="0" applyNumberFormat="1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vitel\Templates\Rozpocty\Sablon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"/>
  <sheetViews>
    <sheetView tabSelected="1" workbookViewId="0">
      <selection activeCell="A2" sqref="A2:G2"/>
    </sheetView>
  </sheetViews>
  <sheetFormatPr defaultRowHeight="12.75"/>
  <sheetData>
    <row r="1" spans="1:7">
      <c r="A1" s="37" t="s">
        <v>38</v>
      </c>
    </row>
    <row r="2" spans="1:7" ht="57.75" customHeight="1">
      <c r="A2" s="203" t="s">
        <v>39</v>
      </c>
      <c r="B2" s="203"/>
      <c r="C2" s="203"/>
      <c r="D2" s="203"/>
      <c r="E2" s="203"/>
      <c r="F2" s="203"/>
      <c r="G2" s="203"/>
    </row>
  </sheetData>
  <mergeCells count="1">
    <mergeCell ref="A2:G2"/>
  </mergeCells>
  <pageMargins left="0.7" right="0.7" top="0.78740157499999996" bottom="0.78740157499999996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5112">
    <tabColor rgb="FF66FF66"/>
  </sheetPr>
  <dimension ref="A1:AZ62"/>
  <sheetViews>
    <sheetView showGridLines="0" topLeftCell="B7" zoomScaleNormal="100" zoomScaleSheetLayoutView="75" workbookViewId="0">
      <selection activeCell="C13" sqref="C13"/>
    </sheetView>
  </sheetViews>
  <sheetFormatPr defaultColWidth="9" defaultRowHeight="12.75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7" width="12.7109375" style="1" customWidth="1"/>
    <col min="8" max="8" width="12.7109375" customWidth="1"/>
    <col min="9" max="9" width="12.7109375" style="1" customWidth="1"/>
    <col min="10" max="10" width="6.7109375" style="1" customWidth="1"/>
    <col min="11" max="11" width="4.28515625" customWidth="1"/>
    <col min="12" max="15" width="10.7109375" customWidth="1"/>
    <col min="52" max="52" width="93.140625" customWidth="1"/>
  </cols>
  <sheetData>
    <row r="1" spans="1:15" ht="33.75" customHeight="1">
      <c r="A1" s="73" t="s">
        <v>36</v>
      </c>
      <c r="B1" s="217" t="s">
        <v>42</v>
      </c>
      <c r="C1" s="218"/>
      <c r="D1" s="218"/>
      <c r="E1" s="218"/>
      <c r="F1" s="218"/>
      <c r="G1" s="218"/>
      <c r="H1" s="218"/>
      <c r="I1" s="218"/>
      <c r="J1" s="219"/>
    </row>
    <row r="2" spans="1:15" ht="23.25" customHeight="1">
      <c r="A2" s="4"/>
      <c r="B2" s="81" t="s">
        <v>40</v>
      </c>
      <c r="C2" s="82"/>
      <c r="D2" s="228" t="s">
        <v>218</v>
      </c>
      <c r="E2" s="229"/>
      <c r="F2" s="229"/>
      <c r="G2" s="229"/>
      <c r="H2" s="229"/>
      <c r="I2" s="229"/>
      <c r="J2" s="230"/>
      <c r="O2" s="2"/>
    </row>
    <row r="3" spans="1:15" ht="23.25" customHeight="1">
      <c r="A3" s="4"/>
      <c r="B3" s="83" t="s">
        <v>45</v>
      </c>
      <c r="C3" s="84"/>
      <c r="D3" s="224" t="s">
        <v>43</v>
      </c>
      <c r="E3" s="225"/>
      <c r="F3" s="225"/>
      <c r="G3" s="225"/>
      <c r="H3" s="225"/>
      <c r="I3" s="225"/>
      <c r="J3" s="226"/>
    </row>
    <row r="4" spans="1:15" ht="23.25" hidden="1" customHeight="1">
      <c r="A4" s="4"/>
      <c r="B4" s="85" t="s">
        <v>44</v>
      </c>
      <c r="C4" s="86"/>
      <c r="D4" s="87"/>
      <c r="E4" s="87"/>
      <c r="F4" s="88"/>
      <c r="G4" s="89"/>
      <c r="H4" s="88"/>
      <c r="I4" s="89"/>
      <c r="J4" s="90"/>
    </row>
    <row r="5" spans="1:15" ht="24" customHeight="1">
      <c r="A5" s="4"/>
      <c r="B5" s="47" t="s">
        <v>21</v>
      </c>
      <c r="C5" s="5"/>
      <c r="D5" s="91" t="s">
        <v>215</v>
      </c>
      <c r="E5" s="26"/>
      <c r="F5" s="26"/>
      <c r="G5" s="26"/>
      <c r="H5" s="28" t="s">
        <v>33</v>
      </c>
      <c r="I5" s="91" t="s">
        <v>216</v>
      </c>
      <c r="J5" s="11"/>
    </row>
    <row r="6" spans="1:15" ht="15.75" customHeight="1">
      <c r="A6" s="4"/>
      <c r="B6" s="41"/>
      <c r="C6" s="26"/>
      <c r="D6" s="91"/>
      <c r="E6" s="26"/>
      <c r="F6" s="26"/>
      <c r="G6" s="26"/>
      <c r="H6" s="28" t="s">
        <v>34</v>
      </c>
      <c r="I6" s="91" t="s">
        <v>217</v>
      </c>
      <c r="J6" s="11"/>
    </row>
    <row r="7" spans="1:15" ht="15.75" customHeight="1">
      <c r="A7" s="4"/>
      <c r="B7" s="42"/>
      <c r="C7" s="92"/>
      <c r="D7" s="80"/>
      <c r="E7" s="34"/>
      <c r="F7" s="34"/>
      <c r="G7" s="34"/>
      <c r="H7" s="36"/>
      <c r="I7" s="34"/>
      <c r="J7" s="51"/>
    </row>
    <row r="8" spans="1:15" ht="24" hidden="1" customHeight="1">
      <c r="A8" s="4"/>
      <c r="B8" s="47" t="s">
        <v>19</v>
      </c>
      <c r="C8" s="5"/>
      <c r="D8" s="35"/>
      <c r="E8" s="5"/>
      <c r="F8" s="5"/>
      <c r="G8" s="45"/>
      <c r="H8" s="28" t="s">
        <v>33</v>
      </c>
      <c r="I8" s="33"/>
      <c r="J8" s="11"/>
    </row>
    <row r="9" spans="1:15" ht="15.75" hidden="1" customHeight="1">
      <c r="A9" s="4"/>
      <c r="B9" s="4"/>
      <c r="C9" s="5"/>
      <c r="D9" s="35"/>
      <c r="E9" s="5"/>
      <c r="F9" s="5"/>
      <c r="G9" s="45"/>
      <c r="H9" s="28" t="s">
        <v>34</v>
      </c>
      <c r="I9" s="33"/>
      <c r="J9" s="11"/>
    </row>
    <row r="10" spans="1:15" ht="15.75" hidden="1" customHeight="1">
      <c r="A10" s="4"/>
      <c r="B10" s="52"/>
      <c r="C10" s="27"/>
      <c r="D10" s="46"/>
      <c r="E10" s="55"/>
      <c r="F10" s="55"/>
      <c r="G10" s="53"/>
      <c r="H10" s="53"/>
      <c r="I10" s="54"/>
      <c r="J10" s="51"/>
    </row>
    <row r="11" spans="1:15" ht="24" customHeight="1">
      <c r="A11" s="4"/>
      <c r="B11" s="47" t="s">
        <v>18</v>
      </c>
      <c r="C11" s="5"/>
      <c r="D11" s="232"/>
      <c r="E11" s="232"/>
      <c r="F11" s="232"/>
      <c r="G11" s="232"/>
      <c r="H11" s="28" t="s">
        <v>33</v>
      </c>
      <c r="I11" s="94"/>
      <c r="J11" s="11"/>
    </row>
    <row r="12" spans="1:15" ht="15.75" customHeight="1">
      <c r="A12" s="4"/>
      <c r="B12" s="41"/>
      <c r="C12" s="26"/>
      <c r="D12" s="222"/>
      <c r="E12" s="222"/>
      <c r="F12" s="222"/>
      <c r="G12" s="222"/>
      <c r="H12" s="28" t="s">
        <v>34</v>
      </c>
      <c r="I12" s="94"/>
      <c r="J12" s="11"/>
    </row>
    <row r="13" spans="1:15" ht="15.75" customHeight="1">
      <c r="A13" s="4"/>
      <c r="B13" s="42"/>
      <c r="C13" s="93"/>
      <c r="D13" s="223"/>
      <c r="E13" s="223"/>
      <c r="F13" s="223"/>
      <c r="G13" s="223"/>
      <c r="H13" s="29"/>
      <c r="I13" s="34"/>
      <c r="J13" s="51"/>
    </row>
    <row r="14" spans="1:15" ht="24" hidden="1" customHeight="1">
      <c r="A14" s="4"/>
      <c r="B14" s="66" t="s">
        <v>20</v>
      </c>
      <c r="C14" s="67"/>
      <c r="D14" s="68"/>
      <c r="E14" s="69"/>
      <c r="F14" s="69"/>
      <c r="G14" s="69"/>
      <c r="H14" s="70"/>
      <c r="I14" s="69"/>
      <c r="J14" s="71"/>
    </row>
    <row r="15" spans="1:15" ht="32.25" customHeight="1">
      <c r="A15" s="4"/>
      <c r="B15" s="52" t="s">
        <v>31</v>
      </c>
      <c r="C15" s="72"/>
      <c r="D15" s="53"/>
      <c r="E15" s="231"/>
      <c r="F15" s="231"/>
      <c r="G15" s="220"/>
      <c r="H15" s="220"/>
      <c r="I15" s="220" t="s">
        <v>28</v>
      </c>
      <c r="J15" s="221"/>
    </row>
    <row r="16" spans="1:15" ht="23.25" customHeight="1">
      <c r="A16" s="145" t="s">
        <v>23</v>
      </c>
      <c r="B16" s="146" t="s">
        <v>23</v>
      </c>
      <c r="C16" s="58"/>
      <c r="D16" s="59"/>
      <c r="E16" s="210"/>
      <c r="F16" s="216"/>
      <c r="G16" s="210"/>
      <c r="H16" s="216"/>
      <c r="I16" s="210">
        <f>SUMIF(F51:F58,A16,I51:I58)+SUMIF(F51:F58,"PSU",I51:I58)</f>
        <v>0</v>
      </c>
      <c r="J16" s="211"/>
    </row>
    <row r="17" spans="1:10" ht="23.25" customHeight="1">
      <c r="A17" s="145" t="s">
        <v>24</v>
      </c>
      <c r="B17" s="146" t="s">
        <v>24</v>
      </c>
      <c r="C17" s="58"/>
      <c r="D17" s="59"/>
      <c r="E17" s="210"/>
      <c r="F17" s="216"/>
      <c r="G17" s="210"/>
      <c r="H17" s="216"/>
      <c r="I17" s="210">
        <f>SUMIF(F51:F58,A17,I51:I58)</f>
        <v>0</v>
      </c>
      <c r="J17" s="211"/>
    </row>
    <row r="18" spans="1:10" ht="23.25" customHeight="1">
      <c r="A18" s="145" t="s">
        <v>25</v>
      </c>
      <c r="B18" s="146" t="s">
        <v>25</v>
      </c>
      <c r="C18" s="58"/>
      <c r="D18" s="59"/>
      <c r="E18" s="210"/>
      <c r="F18" s="216"/>
      <c r="G18" s="210"/>
      <c r="H18" s="216"/>
      <c r="I18" s="210">
        <f>SUMIF(F51:F58,A18,I51:I58)</f>
        <v>0</v>
      </c>
      <c r="J18" s="211"/>
    </row>
    <row r="19" spans="1:10" ht="23.25" customHeight="1">
      <c r="A19" s="145" t="s">
        <v>73</v>
      </c>
      <c r="B19" s="146" t="s">
        <v>26</v>
      </c>
      <c r="C19" s="58"/>
      <c r="D19" s="59"/>
      <c r="E19" s="210"/>
      <c r="F19" s="216"/>
      <c r="G19" s="210"/>
      <c r="H19" s="216"/>
      <c r="I19" s="210">
        <f>SUMIF(F51:F58,A19,I51:I58)</f>
        <v>0</v>
      </c>
      <c r="J19" s="211"/>
    </row>
    <row r="20" spans="1:10" ht="23.25" customHeight="1">
      <c r="A20" s="145" t="s">
        <v>72</v>
      </c>
      <c r="B20" s="146" t="s">
        <v>27</v>
      </c>
      <c r="C20" s="58"/>
      <c r="D20" s="59"/>
      <c r="E20" s="210"/>
      <c r="F20" s="216"/>
      <c r="G20" s="210"/>
      <c r="H20" s="216"/>
      <c r="I20" s="210">
        <f>SUMIF(F51:F58,A20,I51:I58)</f>
        <v>0</v>
      </c>
      <c r="J20" s="211"/>
    </row>
    <row r="21" spans="1:10" ht="23.25" customHeight="1">
      <c r="A21" s="4"/>
      <c r="B21" s="74" t="s">
        <v>28</v>
      </c>
      <c r="C21" s="75"/>
      <c r="D21" s="76"/>
      <c r="E21" s="212"/>
      <c r="F21" s="213"/>
      <c r="G21" s="212"/>
      <c r="H21" s="213"/>
      <c r="I21" s="212">
        <f>SUM(I16:J20)</f>
        <v>0</v>
      </c>
      <c r="J21" s="215"/>
    </row>
    <row r="22" spans="1:10" ht="33" customHeight="1">
      <c r="A22" s="4"/>
      <c r="B22" s="65" t="s">
        <v>32</v>
      </c>
      <c r="C22" s="58"/>
      <c r="D22" s="59"/>
      <c r="E22" s="64"/>
      <c r="F22" s="61"/>
      <c r="G22" s="50"/>
      <c r="H22" s="50"/>
      <c r="I22" s="50"/>
      <c r="J22" s="62"/>
    </row>
    <row r="23" spans="1:10" ht="23.25" customHeight="1">
      <c r="A23" s="4"/>
      <c r="B23" s="57" t="s">
        <v>11</v>
      </c>
      <c r="C23" s="58"/>
      <c r="D23" s="59"/>
      <c r="E23" s="60">
        <v>15</v>
      </c>
      <c r="F23" s="61" t="s">
        <v>0</v>
      </c>
      <c r="G23" s="208">
        <f>ZakladDPHSniVypocet</f>
        <v>0</v>
      </c>
      <c r="H23" s="209"/>
      <c r="I23" s="209"/>
      <c r="J23" s="62" t="str">
        <f t="shared" ref="J23:J28" si="0">Mena</f>
        <v>CZK</v>
      </c>
    </row>
    <row r="24" spans="1:10" ht="23.25" hidden="1" customHeight="1">
      <c r="A24" s="4"/>
      <c r="B24" s="57" t="s">
        <v>12</v>
      </c>
      <c r="C24" s="58"/>
      <c r="D24" s="59"/>
      <c r="E24" s="60">
        <f>SazbaDPH1</f>
        <v>15</v>
      </c>
      <c r="F24" s="61" t="s">
        <v>0</v>
      </c>
      <c r="G24" s="234">
        <f>I23*E23/100</f>
        <v>0</v>
      </c>
      <c r="H24" s="235"/>
      <c r="I24" s="235"/>
      <c r="J24" s="62" t="str">
        <f t="shared" si="0"/>
        <v>CZK</v>
      </c>
    </row>
    <row r="25" spans="1:10" ht="23.25" customHeight="1" thickBot="1">
      <c r="A25" s="4"/>
      <c r="B25" s="57" t="s">
        <v>13</v>
      </c>
      <c r="C25" s="58"/>
      <c r="D25" s="59"/>
      <c r="E25" s="60">
        <v>21</v>
      </c>
      <c r="F25" s="61" t="s">
        <v>0</v>
      </c>
      <c r="G25" s="208">
        <f>ZakladDPHZaklVypocet</f>
        <v>0</v>
      </c>
      <c r="H25" s="209"/>
      <c r="I25" s="209"/>
      <c r="J25" s="62" t="str">
        <f t="shared" si="0"/>
        <v>CZK</v>
      </c>
    </row>
    <row r="26" spans="1:10" ht="23.25" hidden="1" customHeight="1">
      <c r="A26" s="4"/>
      <c r="B26" s="49" t="s">
        <v>14</v>
      </c>
      <c r="C26" s="22"/>
      <c r="D26" s="18"/>
      <c r="E26" s="43">
        <f>SazbaDPH2</f>
        <v>21</v>
      </c>
      <c r="F26" s="44" t="s">
        <v>0</v>
      </c>
      <c r="G26" s="204">
        <f>I25*E25/100</f>
        <v>0</v>
      </c>
      <c r="H26" s="205"/>
      <c r="I26" s="205"/>
      <c r="J26" s="56" t="str">
        <f t="shared" si="0"/>
        <v>CZK</v>
      </c>
    </row>
    <row r="27" spans="1:10" ht="23.25" hidden="1" customHeight="1" thickBot="1">
      <c r="A27" s="4"/>
      <c r="B27" s="48" t="s">
        <v>4</v>
      </c>
      <c r="C27" s="20"/>
      <c r="D27" s="23"/>
      <c r="E27" s="20"/>
      <c r="F27" s="21"/>
      <c r="G27" s="206">
        <f>0</f>
        <v>0</v>
      </c>
      <c r="H27" s="206"/>
      <c r="I27" s="206"/>
      <c r="J27" s="63" t="str">
        <f t="shared" si="0"/>
        <v>CZK</v>
      </c>
    </row>
    <row r="28" spans="1:10" ht="27.75" customHeight="1" thickBot="1">
      <c r="A28" s="4"/>
      <c r="B28" s="116" t="s">
        <v>22</v>
      </c>
      <c r="C28" s="117"/>
      <c r="D28" s="117"/>
      <c r="E28" s="118"/>
      <c r="F28" s="119"/>
      <c r="G28" s="214">
        <f>ZakladDPHSniVypocet+ZakladDPHZaklVypocet</f>
        <v>0</v>
      </c>
      <c r="H28" s="214"/>
      <c r="I28" s="214"/>
      <c r="J28" s="120" t="str">
        <f t="shared" si="0"/>
        <v>CZK</v>
      </c>
    </row>
    <row r="29" spans="1:10" ht="27.75" hidden="1" customHeight="1" thickBot="1">
      <c r="A29" s="4"/>
      <c r="B29" s="116" t="s">
        <v>35</v>
      </c>
      <c r="C29" s="121"/>
      <c r="D29" s="121"/>
      <c r="E29" s="121"/>
      <c r="F29" s="121"/>
      <c r="G29" s="207">
        <f>ZakladDPHSni+DPHSni+ZakladDPHZakl+DPHZakl+Zaokrouhleni</f>
        <v>0</v>
      </c>
      <c r="H29" s="207"/>
      <c r="I29" s="207"/>
      <c r="J29" s="122" t="s">
        <v>49</v>
      </c>
    </row>
    <row r="30" spans="1:10" ht="12.75" customHeight="1">
      <c r="A30" s="4"/>
      <c r="B30" s="4"/>
      <c r="C30" s="5"/>
      <c r="D30" s="5"/>
      <c r="E30" s="5"/>
      <c r="F30" s="5"/>
      <c r="G30" s="45"/>
      <c r="H30" s="5"/>
      <c r="I30" s="45"/>
      <c r="J30" s="12"/>
    </row>
    <row r="31" spans="1:10" ht="30" customHeight="1">
      <c r="A31" s="4"/>
      <c r="B31" s="4"/>
      <c r="C31" s="5"/>
      <c r="D31" s="5"/>
      <c r="E31" s="5"/>
      <c r="F31" s="5"/>
      <c r="G31" s="45"/>
      <c r="H31" s="5"/>
      <c r="I31" s="45"/>
      <c r="J31" s="12"/>
    </row>
    <row r="32" spans="1:10" ht="18.75" customHeight="1">
      <c r="A32" s="4"/>
      <c r="B32" s="24"/>
      <c r="C32" s="19" t="s">
        <v>10</v>
      </c>
      <c r="D32" s="39"/>
      <c r="E32" s="39"/>
      <c r="F32" s="19" t="s">
        <v>9</v>
      </c>
      <c r="G32" s="39"/>
      <c r="H32" s="40">
        <f ca="1">TODAY()</f>
        <v>43361</v>
      </c>
      <c r="I32" s="39"/>
      <c r="J32" s="12"/>
    </row>
    <row r="33" spans="1:52" ht="47.25" customHeight="1">
      <c r="A33" s="4"/>
      <c r="B33" s="4"/>
      <c r="C33" s="5"/>
      <c r="D33" s="5"/>
      <c r="E33" s="5"/>
      <c r="F33" s="5"/>
      <c r="G33" s="45"/>
      <c r="H33" s="5"/>
      <c r="I33" s="45"/>
      <c r="J33" s="12"/>
    </row>
    <row r="34" spans="1:52" s="37" customFormat="1" ht="18.75" customHeight="1">
      <c r="A34" s="30"/>
      <c r="B34" s="30"/>
      <c r="C34" s="31"/>
      <c r="D34" s="25"/>
      <c r="E34" s="25"/>
      <c r="F34" s="31"/>
      <c r="G34" s="32"/>
      <c r="H34" s="25"/>
      <c r="I34" s="32"/>
      <c r="J34" s="38"/>
    </row>
    <row r="35" spans="1:52" ht="12.75" customHeight="1">
      <c r="A35" s="4"/>
      <c r="B35" s="4"/>
      <c r="C35" s="5"/>
      <c r="D35" s="233" t="s">
        <v>2</v>
      </c>
      <c r="E35" s="233"/>
      <c r="F35" s="5"/>
      <c r="G35" s="45"/>
      <c r="H35" s="13" t="s">
        <v>3</v>
      </c>
      <c r="I35" s="45"/>
      <c r="J35" s="12"/>
    </row>
    <row r="36" spans="1:52" ht="13.5" customHeight="1" thickBot="1">
      <c r="A36" s="14"/>
      <c r="B36" s="14"/>
      <c r="C36" s="15"/>
      <c r="D36" s="15"/>
      <c r="E36" s="15"/>
      <c r="F36" s="15"/>
      <c r="G36" s="16"/>
      <c r="H36" s="15"/>
      <c r="I36" s="16"/>
      <c r="J36" s="17"/>
    </row>
    <row r="37" spans="1:52" ht="27" hidden="1" customHeight="1">
      <c r="B37" s="77" t="s">
        <v>15</v>
      </c>
      <c r="C37" s="3"/>
      <c r="D37" s="3"/>
      <c r="E37" s="3"/>
      <c r="F37" s="105"/>
      <c r="G37" s="105"/>
      <c r="H37" s="105"/>
      <c r="I37" s="105"/>
      <c r="J37" s="3"/>
    </row>
    <row r="38" spans="1:52" ht="25.5" hidden="1" customHeight="1">
      <c r="A38" s="97" t="s">
        <v>37</v>
      </c>
      <c r="B38" s="99" t="s">
        <v>16</v>
      </c>
      <c r="C38" s="100" t="s">
        <v>5</v>
      </c>
      <c r="D38" s="101"/>
      <c r="E38" s="101"/>
      <c r="F38" s="106" t="str">
        <f>B23</f>
        <v>Základ pro sníženou DPH</v>
      </c>
      <c r="G38" s="106" t="str">
        <f>B25</f>
        <v>Základ pro základní DPH</v>
      </c>
      <c r="H38" s="107" t="s">
        <v>17</v>
      </c>
      <c r="I38" s="108" t="s">
        <v>1</v>
      </c>
      <c r="J38" s="102" t="s">
        <v>0</v>
      </c>
    </row>
    <row r="39" spans="1:52" ht="25.5" hidden="1" customHeight="1">
      <c r="A39" s="97">
        <v>0</v>
      </c>
      <c r="B39" s="103" t="s">
        <v>47</v>
      </c>
      <c r="C39" s="236" t="s">
        <v>46</v>
      </c>
      <c r="D39" s="237"/>
      <c r="E39" s="237"/>
      <c r="F39" s="109">
        <f>'Rozpočet Pol'!AC67</f>
        <v>0</v>
      </c>
      <c r="G39" s="110">
        <f>'Rozpočet Pol'!AD67</f>
        <v>0</v>
      </c>
      <c r="H39" s="111"/>
      <c r="I39" s="112">
        <f>F39+G39+H39</f>
        <v>0</v>
      </c>
      <c r="J39" s="104" t="str">
        <f>IF(CenaCelkemVypocet=0,"",I39/CenaCelkemVypocet*100)</f>
        <v/>
      </c>
    </row>
    <row r="40" spans="1:52" ht="25.5" hidden="1" customHeight="1">
      <c r="A40" s="97"/>
      <c r="B40" s="238" t="s">
        <v>48</v>
      </c>
      <c r="C40" s="239"/>
      <c r="D40" s="239"/>
      <c r="E40" s="239"/>
      <c r="F40" s="113">
        <f>SUMIF(A39:A39,"=1",F39:F39)</f>
        <v>0</v>
      </c>
      <c r="G40" s="114">
        <f>SUMIF(A39:A39,"=1",G39:G39)</f>
        <v>0</v>
      </c>
      <c r="H40" s="114">
        <f>SUMIF(A39:A39,"=1",H39:H39)</f>
        <v>0</v>
      </c>
      <c r="I40" s="115">
        <f>SUMIF(A39:A39,"=1",I39:I39)</f>
        <v>0</v>
      </c>
      <c r="J40" s="98">
        <f>SUMIF(A39:A39,"=1",J39:J39)</f>
        <v>0</v>
      </c>
    </row>
    <row r="42" spans="1:52">
      <c r="B42" t="s">
        <v>50</v>
      </c>
    </row>
    <row r="43" spans="1:52">
      <c r="B43" s="240" t="s">
        <v>51</v>
      </c>
      <c r="C43" s="240"/>
      <c r="D43" s="240"/>
      <c r="E43" s="240"/>
      <c r="F43" s="240"/>
      <c r="G43" s="240"/>
      <c r="H43" s="240"/>
      <c r="I43" s="240"/>
      <c r="J43" s="240"/>
      <c r="AZ43" s="123" t="str">
        <f>B43</f>
        <v>Rekonstrukce vytápění, nová tělesa, nové rozvody, demontáž kotle na dřevo.</v>
      </c>
    </row>
    <row r="44" spans="1:52">
      <c r="B44" s="240" t="s">
        <v>52</v>
      </c>
      <c r="C44" s="240"/>
      <c r="D44" s="240"/>
      <c r="E44" s="240"/>
      <c r="F44" s="240"/>
      <c r="G44" s="240"/>
      <c r="H44" s="240"/>
      <c r="I44" s="240"/>
      <c r="J44" s="240"/>
      <c r="AZ44" s="123" t="str">
        <f>B44</f>
        <v>Demonáže stáv. tšles a rozvodů.</v>
      </c>
    </row>
    <row r="45" spans="1:52">
      <c r="B45" s="240" t="s">
        <v>53</v>
      </c>
      <c r="C45" s="240"/>
      <c r="D45" s="240"/>
      <c r="E45" s="240"/>
      <c r="F45" s="240"/>
      <c r="G45" s="240"/>
      <c r="H45" s="240"/>
      <c r="I45" s="240"/>
      <c r="J45" s="240"/>
      <c r="AZ45" s="123" t="str">
        <f>B45</f>
        <v>Stávající el. kotel, nová regulace</v>
      </c>
    </row>
    <row r="48" spans="1:52" ht="15.75">
      <c r="B48" s="124" t="s">
        <v>54</v>
      </c>
    </row>
    <row r="50" spans="1:10" ht="25.5" customHeight="1">
      <c r="A50" s="125"/>
      <c r="B50" s="129" t="s">
        <v>16</v>
      </c>
      <c r="C50" s="129" t="s">
        <v>5</v>
      </c>
      <c r="D50" s="130"/>
      <c r="E50" s="130"/>
      <c r="F50" s="133" t="s">
        <v>55</v>
      </c>
      <c r="G50" s="133"/>
      <c r="H50" s="133"/>
      <c r="I50" s="227" t="s">
        <v>28</v>
      </c>
      <c r="J50" s="227"/>
    </row>
    <row r="51" spans="1:10" ht="25.5" customHeight="1">
      <c r="A51" s="126"/>
      <c r="B51" s="134" t="s">
        <v>56</v>
      </c>
      <c r="C51" s="242" t="s">
        <v>57</v>
      </c>
      <c r="D51" s="243"/>
      <c r="E51" s="243"/>
      <c r="F51" s="136" t="s">
        <v>23</v>
      </c>
      <c r="G51" s="137"/>
      <c r="H51" s="137"/>
      <c r="I51" s="241">
        <f>'Rozpočet Pol'!G8</f>
        <v>0</v>
      </c>
      <c r="J51" s="241"/>
    </row>
    <row r="52" spans="1:10" ht="25.5" customHeight="1">
      <c r="A52" s="126"/>
      <c r="B52" s="128" t="s">
        <v>58</v>
      </c>
      <c r="C52" s="245" t="s">
        <v>59</v>
      </c>
      <c r="D52" s="246"/>
      <c r="E52" s="246"/>
      <c r="F52" s="138" t="s">
        <v>24</v>
      </c>
      <c r="G52" s="139"/>
      <c r="H52" s="139"/>
      <c r="I52" s="244">
        <f>'Rozpočet Pol'!G10</f>
        <v>0</v>
      </c>
      <c r="J52" s="244"/>
    </row>
    <row r="53" spans="1:10" ht="25.5" customHeight="1">
      <c r="A53" s="126"/>
      <c r="B53" s="128" t="s">
        <v>60</v>
      </c>
      <c r="C53" s="245" t="s">
        <v>61</v>
      </c>
      <c r="D53" s="246"/>
      <c r="E53" s="246"/>
      <c r="F53" s="138" t="s">
        <v>24</v>
      </c>
      <c r="G53" s="139"/>
      <c r="H53" s="139"/>
      <c r="I53" s="244">
        <f>'Rozpočet Pol'!G12</f>
        <v>0</v>
      </c>
      <c r="J53" s="244"/>
    </row>
    <row r="54" spans="1:10" ht="25.5" customHeight="1">
      <c r="A54" s="126"/>
      <c r="B54" s="128" t="s">
        <v>62</v>
      </c>
      <c r="C54" s="245" t="s">
        <v>63</v>
      </c>
      <c r="D54" s="246"/>
      <c r="E54" s="246"/>
      <c r="F54" s="138" t="s">
        <v>24</v>
      </c>
      <c r="G54" s="139"/>
      <c r="H54" s="139"/>
      <c r="I54" s="244">
        <f>'Rozpočet Pol'!G18</f>
        <v>0</v>
      </c>
      <c r="J54" s="244"/>
    </row>
    <row r="55" spans="1:10" ht="25.5" customHeight="1">
      <c r="A55" s="126"/>
      <c r="B55" s="128" t="s">
        <v>64</v>
      </c>
      <c r="C55" s="245" t="s">
        <v>65</v>
      </c>
      <c r="D55" s="246"/>
      <c r="E55" s="246"/>
      <c r="F55" s="138" t="s">
        <v>24</v>
      </c>
      <c r="G55" s="139"/>
      <c r="H55" s="139"/>
      <c r="I55" s="244">
        <f>'Rozpočet Pol'!G24</f>
        <v>0</v>
      </c>
      <c r="J55" s="244"/>
    </row>
    <row r="56" spans="1:10" ht="25.5" customHeight="1">
      <c r="A56" s="126"/>
      <c r="B56" s="128" t="s">
        <v>66</v>
      </c>
      <c r="C56" s="245" t="s">
        <v>67</v>
      </c>
      <c r="D56" s="246"/>
      <c r="E56" s="246"/>
      <c r="F56" s="138" t="s">
        <v>24</v>
      </c>
      <c r="G56" s="139"/>
      <c r="H56" s="139"/>
      <c r="I56" s="244">
        <f>'Rozpočet Pol'!G38</f>
        <v>0</v>
      </c>
      <c r="J56" s="244"/>
    </row>
    <row r="57" spans="1:10" ht="25.5" customHeight="1">
      <c r="A57" s="126"/>
      <c r="B57" s="128" t="s">
        <v>68</v>
      </c>
      <c r="C57" s="245" t="s">
        <v>69</v>
      </c>
      <c r="D57" s="246"/>
      <c r="E57" s="246"/>
      <c r="F57" s="138" t="s">
        <v>24</v>
      </c>
      <c r="G57" s="139"/>
      <c r="H57" s="139"/>
      <c r="I57" s="244">
        <f>'Rozpočet Pol'!G48</f>
        <v>0</v>
      </c>
      <c r="J57" s="244"/>
    </row>
    <row r="58" spans="1:10" ht="25.5" customHeight="1">
      <c r="A58" s="126"/>
      <c r="B58" s="135" t="s">
        <v>70</v>
      </c>
      <c r="C58" s="248" t="s">
        <v>71</v>
      </c>
      <c r="D58" s="249"/>
      <c r="E58" s="249"/>
      <c r="F58" s="140" t="s">
        <v>72</v>
      </c>
      <c r="G58" s="141"/>
      <c r="H58" s="141"/>
      <c r="I58" s="247">
        <f>'Rozpočet Pol'!G62</f>
        <v>0</v>
      </c>
      <c r="J58" s="247"/>
    </row>
    <row r="59" spans="1:10" ht="25.5" customHeight="1">
      <c r="A59" s="127"/>
      <c r="B59" s="131" t="s">
        <v>1</v>
      </c>
      <c r="C59" s="131"/>
      <c r="D59" s="132"/>
      <c r="E59" s="132"/>
      <c r="F59" s="142"/>
      <c r="G59" s="143"/>
      <c r="H59" s="143"/>
      <c r="I59" s="250">
        <f>SUM(I51:I58)</f>
        <v>0</v>
      </c>
      <c r="J59" s="250"/>
    </row>
    <row r="60" spans="1:10">
      <c r="F60" s="144"/>
      <c r="G60" s="96"/>
      <c r="H60" s="144"/>
      <c r="I60" s="96"/>
      <c r="J60" s="96"/>
    </row>
    <row r="61" spans="1:10">
      <c r="F61" s="144"/>
      <c r="G61" s="96"/>
      <c r="H61" s="144"/>
      <c r="I61" s="96"/>
      <c r="J61" s="96"/>
    </row>
    <row r="62" spans="1:10">
      <c r="F62" s="144"/>
      <c r="G62" s="96"/>
      <c r="H62" s="144"/>
      <c r="I62" s="96"/>
      <c r="J62" s="96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58">
    <mergeCell ref="I57:J57"/>
    <mergeCell ref="C57:E57"/>
    <mergeCell ref="I58:J58"/>
    <mergeCell ref="C58:E58"/>
    <mergeCell ref="I59:J59"/>
    <mergeCell ref="I54:J54"/>
    <mergeCell ref="C54:E54"/>
    <mergeCell ref="I55:J55"/>
    <mergeCell ref="C55:E55"/>
    <mergeCell ref="I56:J56"/>
    <mergeCell ref="C56:E56"/>
    <mergeCell ref="I51:J51"/>
    <mergeCell ref="C51:E51"/>
    <mergeCell ref="I52:J52"/>
    <mergeCell ref="C52:E52"/>
    <mergeCell ref="I53:J53"/>
    <mergeCell ref="C53:E53"/>
    <mergeCell ref="C39:E39"/>
    <mergeCell ref="B40:E40"/>
    <mergeCell ref="B43:J43"/>
    <mergeCell ref="B44:J44"/>
    <mergeCell ref="B45:J45"/>
    <mergeCell ref="I50:J50"/>
    <mergeCell ref="D2:J2"/>
    <mergeCell ref="E17:F17"/>
    <mergeCell ref="G16:H16"/>
    <mergeCell ref="G17:H17"/>
    <mergeCell ref="G18:H18"/>
    <mergeCell ref="I17:J17"/>
    <mergeCell ref="I18:J18"/>
    <mergeCell ref="E18:F18"/>
    <mergeCell ref="E15:F15"/>
    <mergeCell ref="D11:G11"/>
    <mergeCell ref="D35:E35"/>
    <mergeCell ref="G24:I24"/>
    <mergeCell ref="G23:I23"/>
    <mergeCell ref="E19:F19"/>
    <mergeCell ref="E20:F20"/>
    <mergeCell ref="B1:J1"/>
    <mergeCell ref="E21:F21"/>
    <mergeCell ref="G15:H15"/>
    <mergeCell ref="I15:J15"/>
    <mergeCell ref="E16:F16"/>
    <mergeCell ref="D12:G12"/>
    <mergeCell ref="D13:G13"/>
    <mergeCell ref="D3:J3"/>
    <mergeCell ref="G26:I26"/>
    <mergeCell ref="G27:I27"/>
    <mergeCell ref="G29:I29"/>
    <mergeCell ref="G25:I25"/>
    <mergeCell ref="I16:J16"/>
    <mergeCell ref="I19:J19"/>
    <mergeCell ref="G21:H21"/>
    <mergeCell ref="G28:I28"/>
    <mergeCell ref="I20:J20"/>
    <mergeCell ref="I21:J21"/>
    <mergeCell ref="G19:H19"/>
    <mergeCell ref="G20:H20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4294967295" verticalDpi="300" r:id="rId2"/>
  <headerFooter alignWithMargins="0">
    <oddFooter>&amp;L&amp;9Zpracováno programem &amp;"Arial CE,Tučné"RTS Stavitel +,  © RTS, a.s.&amp;R&amp;9Stránka &amp;P z &amp;N</oddFooter>
  </headerFooter>
  <rowBreaks count="2" manualBreakCount="2">
    <brk id="36" max="9" man="1"/>
    <brk id="45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4">
    <tabColor rgb="FFFF9966"/>
  </sheetPr>
  <dimension ref="A1:G5"/>
  <sheetViews>
    <sheetView workbookViewId="0">
      <selection activeCell="A5" sqref="A5:IV5"/>
    </sheetView>
  </sheetViews>
  <sheetFormatPr defaultRowHeight="12.75"/>
  <cols>
    <col min="1" max="1" width="4.28515625" style="6" customWidth="1"/>
    <col min="2" max="2" width="14.42578125" style="6" customWidth="1"/>
    <col min="3" max="3" width="38.28515625" style="10" customWidth="1"/>
    <col min="4" max="4" width="4.5703125" style="6" customWidth="1"/>
    <col min="5" max="5" width="10.5703125" style="6" customWidth="1"/>
    <col min="6" max="6" width="9.85546875" style="6" customWidth="1"/>
    <col min="7" max="7" width="12.7109375" style="6" customWidth="1"/>
    <col min="8" max="16384" width="9.140625" style="6"/>
  </cols>
  <sheetData>
    <row r="1" spans="1:7" ht="15.75">
      <c r="A1" s="251" t="s">
        <v>6</v>
      </c>
      <c r="B1" s="251"/>
      <c r="C1" s="252"/>
      <c r="D1" s="251"/>
      <c r="E1" s="251"/>
      <c r="F1" s="251"/>
      <c r="G1" s="251"/>
    </row>
    <row r="2" spans="1:7" ht="24.95" customHeight="1">
      <c r="A2" s="79" t="s">
        <v>41</v>
      </c>
      <c r="B2" s="78"/>
      <c r="C2" s="253"/>
      <c r="D2" s="253"/>
      <c r="E2" s="253"/>
      <c r="F2" s="253"/>
      <c r="G2" s="254"/>
    </row>
    <row r="3" spans="1:7" ht="24.95" hidden="1" customHeight="1">
      <c r="A3" s="79" t="s">
        <v>7</v>
      </c>
      <c r="B3" s="78"/>
      <c r="C3" s="253"/>
      <c r="D3" s="253"/>
      <c r="E3" s="253"/>
      <c r="F3" s="253"/>
      <c r="G3" s="254"/>
    </row>
    <row r="4" spans="1:7" ht="24.95" hidden="1" customHeight="1">
      <c r="A4" s="79" t="s">
        <v>8</v>
      </c>
      <c r="B4" s="78"/>
      <c r="C4" s="253"/>
      <c r="D4" s="253"/>
      <c r="E4" s="253"/>
      <c r="F4" s="253"/>
      <c r="G4" s="254"/>
    </row>
    <row r="5" spans="1:7" hidden="1">
      <c r="B5" s="7"/>
      <c r="C5" s="8"/>
      <c r="D5" s="9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CE,Tučné"RTS Stavitel +,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BH77"/>
  <sheetViews>
    <sheetView workbookViewId="0">
      <selection activeCell="P2" sqref="P2"/>
    </sheetView>
  </sheetViews>
  <sheetFormatPr defaultRowHeight="12.75" outlineLevelRow="1"/>
  <cols>
    <col min="1" max="1" width="4.28515625" customWidth="1"/>
    <col min="2" max="2" width="14.42578125" style="95" customWidth="1"/>
    <col min="3" max="3" width="38.28515625" style="95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8" max="13" width="0" hidden="1" customWidth="1"/>
    <col min="18" max="21" width="0" hidden="1" customWidth="1"/>
    <col min="29" max="39" width="0" hidden="1" customWidth="1"/>
  </cols>
  <sheetData>
    <row r="1" spans="1:60" ht="15.75" customHeight="1">
      <c r="A1" s="267" t="s">
        <v>6</v>
      </c>
      <c r="B1" s="267"/>
      <c r="C1" s="267"/>
      <c r="D1" s="267"/>
      <c r="E1" s="267"/>
      <c r="F1" s="267"/>
      <c r="G1" s="267"/>
      <c r="AE1" t="s">
        <v>75</v>
      </c>
    </row>
    <row r="2" spans="1:60" ht="24.95" customHeight="1">
      <c r="A2" s="149" t="s">
        <v>74</v>
      </c>
      <c r="B2" s="147"/>
      <c r="C2" s="268" t="s">
        <v>218</v>
      </c>
      <c r="D2" s="269"/>
      <c r="E2" s="269"/>
      <c r="F2" s="269"/>
      <c r="G2" s="270"/>
      <c r="AE2" t="s">
        <v>76</v>
      </c>
    </row>
    <row r="3" spans="1:60" ht="24.95" customHeight="1">
      <c r="A3" s="150" t="s">
        <v>7</v>
      </c>
      <c r="B3" s="148"/>
      <c r="C3" s="271" t="s">
        <v>43</v>
      </c>
      <c r="D3" s="272"/>
      <c r="E3" s="272"/>
      <c r="F3" s="272"/>
      <c r="G3" s="273"/>
      <c r="AE3" t="s">
        <v>77</v>
      </c>
    </row>
    <row r="4" spans="1:60" ht="24.95" hidden="1" customHeight="1">
      <c r="A4" s="150" t="s">
        <v>8</v>
      </c>
      <c r="B4" s="148"/>
      <c r="C4" s="271"/>
      <c r="D4" s="272"/>
      <c r="E4" s="272"/>
      <c r="F4" s="272"/>
      <c r="G4" s="273"/>
      <c r="AE4" t="s">
        <v>78</v>
      </c>
    </row>
    <row r="5" spans="1:60" hidden="1">
      <c r="A5" s="151" t="s">
        <v>79</v>
      </c>
      <c r="B5" s="152"/>
      <c r="C5" s="153"/>
      <c r="D5" s="154"/>
      <c r="E5" s="154"/>
      <c r="F5" s="154"/>
      <c r="G5" s="155"/>
      <c r="AE5" t="s">
        <v>80</v>
      </c>
    </row>
    <row r="7" spans="1:60" ht="38.25">
      <c r="A7" s="160" t="s">
        <v>81</v>
      </c>
      <c r="B7" s="161" t="s">
        <v>82</v>
      </c>
      <c r="C7" s="161" t="s">
        <v>83</v>
      </c>
      <c r="D7" s="160" t="s">
        <v>84</v>
      </c>
      <c r="E7" s="160" t="s">
        <v>85</v>
      </c>
      <c r="F7" s="156" t="s">
        <v>86</v>
      </c>
      <c r="G7" s="177" t="s">
        <v>28</v>
      </c>
      <c r="H7" s="178" t="s">
        <v>29</v>
      </c>
      <c r="I7" s="178" t="s">
        <v>87</v>
      </c>
      <c r="J7" s="178" t="s">
        <v>30</v>
      </c>
      <c r="K7" s="178" t="s">
        <v>88</v>
      </c>
      <c r="L7" s="178" t="s">
        <v>89</v>
      </c>
      <c r="M7" s="178" t="s">
        <v>90</v>
      </c>
      <c r="N7" s="178" t="s">
        <v>91</v>
      </c>
      <c r="O7" s="178" t="s">
        <v>92</v>
      </c>
      <c r="P7" s="178" t="s">
        <v>93</v>
      </c>
      <c r="Q7" s="178" t="s">
        <v>94</v>
      </c>
      <c r="R7" s="178" t="s">
        <v>95</v>
      </c>
      <c r="S7" s="178" t="s">
        <v>96</v>
      </c>
      <c r="T7" s="178" t="s">
        <v>97</v>
      </c>
      <c r="U7" s="163" t="s">
        <v>98</v>
      </c>
    </row>
    <row r="8" spans="1:60">
      <c r="A8" s="179" t="s">
        <v>99</v>
      </c>
      <c r="B8" s="180" t="s">
        <v>56</v>
      </c>
      <c r="C8" s="181" t="s">
        <v>57</v>
      </c>
      <c r="D8" s="182"/>
      <c r="E8" s="183"/>
      <c r="F8" s="184"/>
      <c r="G8" s="184">
        <f>SUMIF(AE9:AE9,"&lt;&gt;NOR",G9:G9)</f>
        <v>0</v>
      </c>
      <c r="H8" s="184"/>
      <c r="I8" s="184">
        <f>SUM(I9:I9)</f>
        <v>0</v>
      </c>
      <c r="J8" s="184"/>
      <c r="K8" s="184">
        <f>SUM(K9:K9)</f>
        <v>0</v>
      </c>
      <c r="L8" s="184"/>
      <c r="M8" s="184">
        <f>SUM(M9:M9)</f>
        <v>0</v>
      </c>
      <c r="N8" s="162"/>
      <c r="O8" s="162">
        <f>SUM(O9:O9)</f>
        <v>1.5800000000000002E-2</v>
      </c>
      <c r="P8" s="162"/>
      <c r="Q8" s="162">
        <f>SUM(Q9:Q9)</f>
        <v>0</v>
      </c>
      <c r="R8" s="162"/>
      <c r="S8" s="162"/>
      <c r="T8" s="179"/>
      <c r="U8" s="162">
        <f>SUM(U9:U9)</f>
        <v>2.14</v>
      </c>
      <c r="AE8" t="s">
        <v>100</v>
      </c>
    </row>
    <row r="9" spans="1:60" outlineLevel="1">
      <c r="A9" s="158">
        <v>1</v>
      </c>
      <c r="B9" s="164" t="s">
        <v>101</v>
      </c>
      <c r="C9" s="197" t="s">
        <v>102</v>
      </c>
      <c r="D9" s="166" t="s">
        <v>103</v>
      </c>
      <c r="E9" s="172">
        <v>10</v>
      </c>
      <c r="F9" s="174"/>
      <c r="G9" s="175">
        <f>ROUND(E9*F9,2)</f>
        <v>0</v>
      </c>
      <c r="H9" s="174"/>
      <c r="I9" s="175">
        <f>ROUND(E9*H9,2)</f>
        <v>0</v>
      </c>
      <c r="J9" s="174"/>
      <c r="K9" s="175">
        <f>ROUND(E9*J9,2)</f>
        <v>0</v>
      </c>
      <c r="L9" s="175">
        <v>0</v>
      </c>
      <c r="M9" s="175">
        <f>G9*(1+L9/100)</f>
        <v>0</v>
      </c>
      <c r="N9" s="167">
        <v>1.58E-3</v>
      </c>
      <c r="O9" s="167">
        <f>ROUND(E9*N9,5)</f>
        <v>1.5800000000000002E-2</v>
      </c>
      <c r="P9" s="167">
        <v>0</v>
      </c>
      <c r="Q9" s="167">
        <f>ROUND(E9*P9,5)</f>
        <v>0</v>
      </c>
      <c r="R9" s="167"/>
      <c r="S9" s="167"/>
      <c r="T9" s="168">
        <v>0.214</v>
      </c>
      <c r="U9" s="167">
        <f>ROUND(E9*T9,2)</f>
        <v>2.14</v>
      </c>
      <c r="V9" s="157"/>
      <c r="W9" s="157"/>
      <c r="X9" s="157"/>
      <c r="Y9" s="157"/>
      <c r="Z9" s="157"/>
      <c r="AA9" s="157"/>
      <c r="AB9" s="157"/>
      <c r="AC9" s="157"/>
      <c r="AD9" s="157"/>
      <c r="AE9" s="157" t="s">
        <v>104</v>
      </c>
      <c r="AF9" s="157"/>
      <c r="AG9" s="157"/>
      <c r="AH9" s="157"/>
      <c r="AI9" s="157"/>
      <c r="AJ9" s="157"/>
      <c r="AK9" s="157"/>
      <c r="AL9" s="157"/>
      <c r="AM9" s="157"/>
      <c r="AN9" s="157"/>
      <c r="AO9" s="157"/>
      <c r="AP9" s="157"/>
      <c r="AQ9" s="157"/>
      <c r="AR9" s="157"/>
      <c r="AS9" s="157"/>
      <c r="AT9" s="157"/>
      <c r="AU9" s="157"/>
      <c r="AV9" s="157"/>
      <c r="AW9" s="157"/>
      <c r="AX9" s="157"/>
      <c r="AY9" s="157"/>
      <c r="AZ9" s="157"/>
      <c r="BA9" s="157"/>
      <c r="BB9" s="157"/>
      <c r="BC9" s="157"/>
      <c r="BD9" s="157"/>
      <c r="BE9" s="157"/>
      <c r="BF9" s="157"/>
      <c r="BG9" s="157"/>
      <c r="BH9" s="157"/>
    </row>
    <row r="10" spans="1:60">
      <c r="A10" s="159" t="s">
        <v>99</v>
      </c>
      <c r="B10" s="165" t="s">
        <v>58</v>
      </c>
      <c r="C10" s="198" t="s">
        <v>59</v>
      </c>
      <c r="D10" s="169"/>
      <c r="E10" s="173"/>
      <c r="F10" s="176"/>
      <c r="G10" s="176">
        <f>SUMIF(AE11:AE11,"&lt;&gt;NOR",G11:G11)</f>
        <v>0</v>
      </c>
      <c r="H10" s="176"/>
      <c r="I10" s="176">
        <f>SUM(I11:I11)</f>
        <v>0</v>
      </c>
      <c r="J10" s="176"/>
      <c r="K10" s="176">
        <f>SUM(K11:K11)</f>
        <v>0</v>
      </c>
      <c r="L10" s="176"/>
      <c r="M10" s="176">
        <f>SUM(M11:M11)</f>
        <v>0</v>
      </c>
      <c r="N10" s="170"/>
      <c r="O10" s="170">
        <f>SUM(O11:O11)</f>
        <v>3.2800000000000003E-2</v>
      </c>
      <c r="P10" s="170"/>
      <c r="Q10" s="170">
        <f>SUM(Q11:Q11)</f>
        <v>0</v>
      </c>
      <c r="R10" s="170"/>
      <c r="S10" s="170"/>
      <c r="T10" s="171"/>
      <c r="U10" s="170">
        <f>SUM(U11:U11)</f>
        <v>0</v>
      </c>
      <c r="AE10" t="s">
        <v>100</v>
      </c>
    </row>
    <row r="11" spans="1:60" outlineLevel="1">
      <c r="A11" s="158">
        <v>2</v>
      </c>
      <c r="B11" s="164" t="s">
        <v>105</v>
      </c>
      <c r="C11" s="197" t="s">
        <v>106</v>
      </c>
      <c r="D11" s="166" t="s">
        <v>107</v>
      </c>
      <c r="E11" s="172">
        <v>164</v>
      </c>
      <c r="F11" s="174"/>
      <c r="G11" s="175">
        <f>ROUND(E11*F11,2)</f>
        <v>0</v>
      </c>
      <c r="H11" s="174"/>
      <c r="I11" s="175">
        <f>ROUND(E11*H11,2)</f>
        <v>0</v>
      </c>
      <c r="J11" s="174"/>
      <c r="K11" s="175">
        <f>ROUND(E11*J11,2)</f>
        <v>0</v>
      </c>
      <c r="L11" s="175">
        <v>0</v>
      </c>
      <c r="M11" s="175">
        <f>G11*(1+L11/100)</f>
        <v>0</v>
      </c>
      <c r="N11" s="167">
        <v>2.0000000000000001E-4</v>
      </c>
      <c r="O11" s="167">
        <f>ROUND(E11*N11,5)</f>
        <v>3.2800000000000003E-2</v>
      </c>
      <c r="P11" s="167">
        <v>0</v>
      </c>
      <c r="Q11" s="167">
        <f>ROUND(E11*P11,5)</f>
        <v>0</v>
      </c>
      <c r="R11" s="167"/>
      <c r="S11" s="167"/>
      <c r="T11" s="168">
        <v>0</v>
      </c>
      <c r="U11" s="167">
        <f>ROUND(E11*T11,2)</f>
        <v>0</v>
      </c>
      <c r="V11" s="157"/>
      <c r="W11" s="157"/>
      <c r="X11" s="157"/>
      <c r="Y11" s="157"/>
      <c r="Z11" s="157"/>
      <c r="AA11" s="157"/>
      <c r="AB11" s="157"/>
      <c r="AC11" s="157"/>
      <c r="AD11" s="157"/>
      <c r="AE11" s="157" t="s">
        <v>104</v>
      </c>
      <c r="AF11" s="157"/>
      <c r="AG11" s="157"/>
      <c r="AH11" s="157"/>
      <c r="AI11" s="157"/>
      <c r="AJ11" s="157"/>
      <c r="AK11" s="157"/>
      <c r="AL11" s="157"/>
      <c r="AM11" s="157"/>
      <c r="AN11" s="157"/>
      <c r="AO11" s="157"/>
      <c r="AP11" s="157"/>
      <c r="AQ11" s="157"/>
      <c r="AR11" s="157"/>
      <c r="AS11" s="157"/>
      <c r="AT11" s="157"/>
      <c r="AU11" s="157"/>
      <c r="AV11" s="157"/>
      <c r="AW11" s="157"/>
      <c r="AX11" s="157"/>
      <c r="AY11" s="157"/>
      <c r="AZ11" s="157"/>
      <c r="BA11" s="157"/>
      <c r="BB11" s="157"/>
      <c r="BC11" s="157"/>
      <c r="BD11" s="157"/>
      <c r="BE11" s="157"/>
      <c r="BF11" s="157"/>
      <c r="BG11" s="157"/>
      <c r="BH11" s="157"/>
    </row>
    <row r="12" spans="1:60">
      <c r="A12" s="159" t="s">
        <v>99</v>
      </c>
      <c r="B12" s="165" t="s">
        <v>60</v>
      </c>
      <c r="C12" s="198" t="s">
        <v>61</v>
      </c>
      <c r="D12" s="169"/>
      <c r="E12" s="173"/>
      <c r="F12" s="176"/>
      <c r="G12" s="176">
        <f>SUMIF(AE13:AE17,"&lt;&gt;NOR",G13:G17)</f>
        <v>0</v>
      </c>
      <c r="H12" s="176"/>
      <c r="I12" s="176">
        <f>SUM(I13:I17)</f>
        <v>0</v>
      </c>
      <c r="J12" s="176"/>
      <c r="K12" s="176">
        <f>SUM(K13:K17)</f>
        <v>0</v>
      </c>
      <c r="L12" s="176"/>
      <c r="M12" s="176">
        <f>SUM(M13:M17)</f>
        <v>0</v>
      </c>
      <c r="N12" s="170"/>
      <c r="O12" s="170">
        <f>SUM(O13:O17)</f>
        <v>1.0800000000000001E-2</v>
      </c>
      <c r="P12" s="170"/>
      <c r="Q12" s="170">
        <f>SUM(Q13:Q17)</f>
        <v>0.17499999999999999</v>
      </c>
      <c r="R12" s="170"/>
      <c r="S12" s="170"/>
      <c r="T12" s="171"/>
      <c r="U12" s="170">
        <f>SUM(U13:U17)</f>
        <v>6.7200000000000006</v>
      </c>
      <c r="AE12" t="s">
        <v>100</v>
      </c>
    </row>
    <row r="13" spans="1:60" outlineLevel="1">
      <c r="A13" s="158">
        <v>3</v>
      </c>
      <c r="B13" s="164" t="s">
        <v>108</v>
      </c>
      <c r="C13" s="197" t="s">
        <v>109</v>
      </c>
      <c r="D13" s="166" t="s">
        <v>110</v>
      </c>
      <c r="E13" s="172">
        <v>20</v>
      </c>
      <c r="F13" s="174"/>
      <c r="G13" s="175">
        <f>ROUND(E13*F13,2)</f>
        <v>0</v>
      </c>
      <c r="H13" s="174"/>
      <c r="I13" s="175">
        <f>ROUND(E13*H13,2)</f>
        <v>0</v>
      </c>
      <c r="J13" s="174"/>
      <c r="K13" s="175">
        <f>ROUND(E13*J13,2)</f>
        <v>0</v>
      </c>
      <c r="L13" s="175">
        <v>0</v>
      </c>
      <c r="M13" s="175">
        <f>G13*(1+L13/100)</f>
        <v>0</v>
      </c>
      <c r="N13" s="167">
        <v>5.1000000000000004E-4</v>
      </c>
      <c r="O13" s="167">
        <f>ROUND(E13*N13,5)</f>
        <v>1.0200000000000001E-2</v>
      </c>
      <c r="P13" s="167">
        <v>0</v>
      </c>
      <c r="Q13" s="167">
        <f>ROUND(E13*P13,5)</f>
        <v>0</v>
      </c>
      <c r="R13" s="167"/>
      <c r="S13" s="167"/>
      <c r="T13" s="168">
        <v>3.1E-2</v>
      </c>
      <c r="U13" s="167">
        <f>ROUND(E13*T13,2)</f>
        <v>0.62</v>
      </c>
      <c r="V13" s="157"/>
      <c r="W13" s="157"/>
      <c r="X13" s="157"/>
      <c r="Y13" s="157"/>
      <c r="Z13" s="157"/>
      <c r="AA13" s="157"/>
      <c r="AB13" s="157"/>
      <c r="AC13" s="157"/>
      <c r="AD13" s="157"/>
      <c r="AE13" s="157" t="s">
        <v>104</v>
      </c>
      <c r="AF13" s="157"/>
      <c r="AG13" s="157"/>
      <c r="AH13" s="157"/>
      <c r="AI13" s="157"/>
      <c r="AJ13" s="157"/>
      <c r="AK13" s="157"/>
      <c r="AL13" s="157"/>
      <c r="AM13" s="157"/>
      <c r="AN13" s="157"/>
      <c r="AO13" s="157"/>
      <c r="AP13" s="157"/>
      <c r="AQ13" s="157"/>
      <c r="AR13" s="157"/>
      <c r="AS13" s="157"/>
      <c r="AT13" s="157"/>
      <c r="AU13" s="157"/>
      <c r="AV13" s="157"/>
      <c r="AW13" s="157"/>
      <c r="AX13" s="157"/>
      <c r="AY13" s="157"/>
      <c r="AZ13" s="157"/>
      <c r="BA13" s="157"/>
      <c r="BB13" s="157"/>
      <c r="BC13" s="157"/>
      <c r="BD13" s="157"/>
      <c r="BE13" s="157"/>
      <c r="BF13" s="157"/>
      <c r="BG13" s="157"/>
      <c r="BH13" s="157"/>
    </row>
    <row r="14" spans="1:60" ht="22.5" outlineLevel="1">
      <c r="A14" s="158">
        <v>4</v>
      </c>
      <c r="B14" s="164" t="s">
        <v>111</v>
      </c>
      <c r="C14" s="197" t="s">
        <v>112</v>
      </c>
      <c r="D14" s="166" t="s">
        <v>113</v>
      </c>
      <c r="E14" s="172">
        <v>1</v>
      </c>
      <c r="F14" s="174"/>
      <c r="G14" s="175">
        <f>ROUND(E14*F14,2)</f>
        <v>0</v>
      </c>
      <c r="H14" s="174"/>
      <c r="I14" s="175">
        <f>ROUND(E14*H14,2)</f>
        <v>0</v>
      </c>
      <c r="J14" s="174"/>
      <c r="K14" s="175">
        <f>ROUND(E14*J14,2)</f>
        <v>0</v>
      </c>
      <c r="L14" s="175">
        <v>0</v>
      </c>
      <c r="M14" s="175">
        <f>G14*(1+L14/100)</f>
        <v>0</v>
      </c>
      <c r="N14" s="167">
        <v>5.0000000000000001E-4</v>
      </c>
      <c r="O14" s="167">
        <f>ROUND(E14*N14,5)</f>
        <v>5.0000000000000001E-4</v>
      </c>
      <c r="P14" s="167">
        <v>0</v>
      </c>
      <c r="Q14" s="167">
        <f>ROUND(E14*P14,5)</f>
        <v>0</v>
      </c>
      <c r="R14" s="167"/>
      <c r="S14" s="167"/>
      <c r="T14" s="168">
        <v>0</v>
      </c>
      <c r="U14" s="167">
        <f>ROUND(E14*T14,2)</f>
        <v>0</v>
      </c>
      <c r="V14" s="157"/>
      <c r="W14" s="157"/>
      <c r="X14" s="157"/>
      <c r="Y14" s="157"/>
      <c r="Z14" s="157"/>
      <c r="AA14" s="157"/>
      <c r="AB14" s="157"/>
      <c r="AC14" s="157"/>
      <c r="AD14" s="157"/>
      <c r="AE14" s="157" t="s">
        <v>104</v>
      </c>
      <c r="AF14" s="157"/>
      <c r="AG14" s="157"/>
      <c r="AH14" s="157"/>
      <c r="AI14" s="157"/>
      <c r="AJ14" s="157"/>
      <c r="AK14" s="157"/>
      <c r="AL14" s="157"/>
      <c r="AM14" s="157"/>
      <c r="AN14" s="157"/>
      <c r="AO14" s="157"/>
      <c r="AP14" s="157"/>
      <c r="AQ14" s="157"/>
      <c r="AR14" s="157"/>
      <c r="AS14" s="157"/>
      <c r="AT14" s="157"/>
      <c r="AU14" s="157"/>
      <c r="AV14" s="157"/>
      <c r="AW14" s="157"/>
      <c r="AX14" s="157"/>
      <c r="AY14" s="157"/>
      <c r="AZ14" s="157"/>
      <c r="BA14" s="157"/>
      <c r="BB14" s="157"/>
      <c r="BC14" s="157"/>
      <c r="BD14" s="157"/>
      <c r="BE14" s="157"/>
      <c r="BF14" s="157"/>
      <c r="BG14" s="157"/>
      <c r="BH14" s="157"/>
    </row>
    <row r="15" spans="1:60" ht="22.5" outlineLevel="1">
      <c r="A15" s="158">
        <v>5</v>
      </c>
      <c r="B15" s="164" t="s">
        <v>114</v>
      </c>
      <c r="C15" s="197" t="s">
        <v>115</v>
      </c>
      <c r="D15" s="166" t="s">
        <v>116</v>
      </c>
      <c r="E15" s="172">
        <v>1</v>
      </c>
      <c r="F15" s="174"/>
      <c r="G15" s="175">
        <f>ROUND(E15*F15,2)</f>
        <v>0</v>
      </c>
      <c r="H15" s="174"/>
      <c r="I15" s="175">
        <f>ROUND(E15*H15,2)</f>
        <v>0</v>
      </c>
      <c r="J15" s="174"/>
      <c r="K15" s="175">
        <f>ROUND(E15*J15,2)</f>
        <v>0</v>
      </c>
      <c r="L15" s="175">
        <v>0</v>
      </c>
      <c r="M15" s="175">
        <f>G15*(1+L15/100)</f>
        <v>0</v>
      </c>
      <c r="N15" s="167">
        <v>1E-4</v>
      </c>
      <c r="O15" s="167">
        <f>ROUND(E15*N15,5)</f>
        <v>1E-4</v>
      </c>
      <c r="P15" s="167">
        <v>0.17499999999999999</v>
      </c>
      <c r="Q15" s="167">
        <f>ROUND(E15*P15,5)</f>
        <v>0.17499999999999999</v>
      </c>
      <c r="R15" s="167"/>
      <c r="S15" s="167"/>
      <c r="T15" s="168">
        <v>3.9860000000000002</v>
      </c>
      <c r="U15" s="167">
        <f>ROUND(E15*T15,2)</f>
        <v>3.99</v>
      </c>
      <c r="V15" s="157"/>
      <c r="W15" s="157"/>
      <c r="X15" s="157"/>
      <c r="Y15" s="157"/>
      <c r="Z15" s="157"/>
      <c r="AA15" s="157"/>
      <c r="AB15" s="157"/>
      <c r="AC15" s="157"/>
      <c r="AD15" s="157"/>
      <c r="AE15" s="157" t="s">
        <v>104</v>
      </c>
      <c r="AF15" s="157"/>
      <c r="AG15" s="157"/>
      <c r="AH15" s="157"/>
      <c r="AI15" s="157"/>
      <c r="AJ15" s="157"/>
      <c r="AK15" s="157"/>
      <c r="AL15" s="157"/>
      <c r="AM15" s="157"/>
      <c r="AN15" s="157"/>
      <c r="AO15" s="157"/>
      <c r="AP15" s="157"/>
      <c r="AQ15" s="157"/>
      <c r="AR15" s="157"/>
      <c r="AS15" s="157"/>
      <c r="AT15" s="157"/>
      <c r="AU15" s="157"/>
      <c r="AV15" s="157"/>
      <c r="AW15" s="157"/>
      <c r="AX15" s="157"/>
      <c r="AY15" s="157"/>
      <c r="AZ15" s="157"/>
      <c r="BA15" s="157"/>
      <c r="BB15" s="157"/>
      <c r="BC15" s="157"/>
      <c r="BD15" s="157"/>
      <c r="BE15" s="157"/>
      <c r="BF15" s="157"/>
      <c r="BG15" s="157"/>
      <c r="BH15" s="157"/>
    </row>
    <row r="16" spans="1:60" outlineLevel="1">
      <c r="A16" s="158">
        <v>6</v>
      </c>
      <c r="B16" s="164" t="s">
        <v>117</v>
      </c>
      <c r="C16" s="197" t="s">
        <v>118</v>
      </c>
      <c r="D16" s="166" t="s">
        <v>119</v>
      </c>
      <c r="E16" s="172">
        <v>1.0800000000000001E-2</v>
      </c>
      <c r="F16" s="174"/>
      <c r="G16" s="175">
        <f>ROUND(E16*F16,2)</f>
        <v>0</v>
      </c>
      <c r="H16" s="174"/>
      <c r="I16" s="175">
        <f>ROUND(E16*H16,2)</f>
        <v>0</v>
      </c>
      <c r="J16" s="174"/>
      <c r="K16" s="175">
        <f>ROUND(E16*J16,2)</f>
        <v>0</v>
      </c>
      <c r="L16" s="175">
        <v>0</v>
      </c>
      <c r="M16" s="175">
        <f>G16*(1+L16/100)</f>
        <v>0</v>
      </c>
      <c r="N16" s="167">
        <v>0</v>
      </c>
      <c r="O16" s="167">
        <f>ROUND(E16*N16,5)</f>
        <v>0</v>
      </c>
      <c r="P16" s="167">
        <v>0</v>
      </c>
      <c r="Q16" s="167">
        <f>ROUND(E16*P16,5)</f>
        <v>0</v>
      </c>
      <c r="R16" s="167"/>
      <c r="S16" s="167"/>
      <c r="T16" s="168">
        <v>10.582000000000001</v>
      </c>
      <c r="U16" s="167">
        <f>ROUND(E16*T16,2)</f>
        <v>0.11</v>
      </c>
      <c r="V16" s="157"/>
      <c r="W16" s="157"/>
      <c r="X16" s="157"/>
      <c r="Y16" s="157"/>
      <c r="Z16" s="157"/>
      <c r="AA16" s="157"/>
      <c r="AB16" s="157"/>
      <c r="AC16" s="157"/>
      <c r="AD16" s="157"/>
      <c r="AE16" s="157" t="s">
        <v>104</v>
      </c>
      <c r="AF16" s="157"/>
      <c r="AG16" s="157"/>
      <c r="AH16" s="157"/>
      <c r="AI16" s="157"/>
      <c r="AJ16" s="157"/>
      <c r="AK16" s="157"/>
      <c r="AL16" s="157"/>
      <c r="AM16" s="157"/>
      <c r="AN16" s="157"/>
      <c r="AO16" s="157"/>
      <c r="AP16" s="157"/>
      <c r="AQ16" s="157"/>
      <c r="AR16" s="157"/>
      <c r="AS16" s="157"/>
      <c r="AT16" s="157"/>
      <c r="AU16" s="157"/>
      <c r="AV16" s="157"/>
      <c r="AW16" s="157"/>
      <c r="AX16" s="157"/>
      <c r="AY16" s="157"/>
      <c r="AZ16" s="157"/>
      <c r="BA16" s="157"/>
      <c r="BB16" s="157"/>
      <c r="BC16" s="157"/>
      <c r="BD16" s="157"/>
      <c r="BE16" s="157"/>
      <c r="BF16" s="157"/>
      <c r="BG16" s="157"/>
      <c r="BH16" s="157"/>
    </row>
    <row r="17" spans="1:60" outlineLevel="1">
      <c r="A17" s="158">
        <v>7</v>
      </c>
      <c r="B17" s="164" t="s">
        <v>120</v>
      </c>
      <c r="C17" s="197" t="s">
        <v>121</v>
      </c>
      <c r="D17" s="166" t="s">
        <v>119</v>
      </c>
      <c r="E17" s="172">
        <v>0.17499999999999999</v>
      </c>
      <c r="F17" s="174"/>
      <c r="G17" s="175">
        <f>ROUND(E17*F17,2)</f>
        <v>0</v>
      </c>
      <c r="H17" s="174"/>
      <c r="I17" s="175">
        <f>ROUND(E17*H17,2)</f>
        <v>0</v>
      </c>
      <c r="J17" s="174"/>
      <c r="K17" s="175">
        <f>ROUND(E17*J17,2)</f>
        <v>0</v>
      </c>
      <c r="L17" s="175">
        <v>0</v>
      </c>
      <c r="M17" s="175">
        <f>G17*(1+L17/100)</f>
        <v>0</v>
      </c>
      <c r="N17" s="167">
        <v>0</v>
      </c>
      <c r="O17" s="167">
        <f>ROUND(E17*N17,5)</f>
        <v>0</v>
      </c>
      <c r="P17" s="167">
        <v>0</v>
      </c>
      <c r="Q17" s="167">
        <f>ROUND(E17*P17,5)</f>
        <v>0</v>
      </c>
      <c r="R17" s="167"/>
      <c r="S17" s="167"/>
      <c r="T17" s="168">
        <v>11.403</v>
      </c>
      <c r="U17" s="167">
        <f>ROUND(E17*T17,2)</f>
        <v>2</v>
      </c>
      <c r="V17" s="157"/>
      <c r="W17" s="157"/>
      <c r="X17" s="157"/>
      <c r="Y17" s="157"/>
      <c r="Z17" s="157"/>
      <c r="AA17" s="157"/>
      <c r="AB17" s="157"/>
      <c r="AC17" s="157"/>
      <c r="AD17" s="157"/>
      <c r="AE17" s="157" t="s">
        <v>104</v>
      </c>
      <c r="AF17" s="157"/>
      <c r="AG17" s="157"/>
      <c r="AH17" s="157"/>
      <c r="AI17" s="157"/>
      <c r="AJ17" s="157"/>
      <c r="AK17" s="157"/>
      <c r="AL17" s="157"/>
      <c r="AM17" s="157"/>
      <c r="AN17" s="157"/>
      <c r="AO17" s="157"/>
      <c r="AP17" s="157"/>
      <c r="AQ17" s="157"/>
      <c r="AR17" s="157"/>
      <c r="AS17" s="157"/>
      <c r="AT17" s="157"/>
      <c r="AU17" s="157"/>
      <c r="AV17" s="157"/>
      <c r="AW17" s="157"/>
      <c r="AX17" s="157"/>
      <c r="AY17" s="157"/>
      <c r="AZ17" s="157"/>
      <c r="BA17" s="157"/>
      <c r="BB17" s="157"/>
      <c r="BC17" s="157"/>
      <c r="BD17" s="157"/>
      <c r="BE17" s="157"/>
      <c r="BF17" s="157"/>
      <c r="BG17" s="157"/>
      <c r="BH17" s="157"/>
    </row>
    <row r="18" spans="1:60">
      <c r="A18" s="159" t="s">
        <v>99</v>
      </c>
      <c r="B18" s="165" t="s">
        <v>62</v>
      </c>
      <c r="C18" s="198" t="s">
        <v>63</v>
      </c>
      <c r="D18" s="169"/>
      <c r="E18" s="173"/>
      <c r="F18" s="176"/>
      <c r="G18" s="176">
        <f>SUMIF(AE19:AE23,"&lt;&gt;NOR",G19:G23)</f>
        <v>0</v>
      </c>
      <c r="H18" s="176"/>
      <c r="I18" s="176">
        <f>SUM(I19:I23)</f>
        <v>0</v>
      </c>
      <c r="J18" s="176"/>
      <c r="K18" s="176">
        <f>SUM(K19:K23)</f>
        <v>0</v>
      </c>
      <c r="L18" s="176"/>
      <c r="M18" s="176">
        <f>SUM(M19:M23)</f>
        <v>0</v>
      </c>
      <c r="N18" s="170"/>
      <c r="O18" s="170">
        <f>SUM(O19:O23)</f>
        <v>5.6499999999999996E-3</v>
      </c>
      <c r="P18" s="170"/>
      <c r="Q18" s="170">
        <f>SUM(Q19:Q23)</f>
        <v>0.29980000000000001</v>
      </c>
      <c r="R18" s="170"/>
      <c r="S18" s="170"/>
      <c r="T18" s="171"/>
      <c r="U18" s="170">
        <f>SUM(U19:U23)</f>
        <v>5.27</v>
      </c>
      <c r="AE18" t="s">
        <v>100</v>
      </c>
    </row>
    <row r="19" spans="1:60" outlineLevel="1">
      <c r="A19" s="158">
        <v>8</v>
      </c>
      <c r="B19" s="164" t="s">
        <v>122</v>
      </c>
      <c r="C19" s="197" t="s">
        <v>123</v>
      </c>
      <c r="D19" s="166" t="s">
        <v>124</v>
      </c>
      <c r="E19" s="172">
        <v>5</v>
      </c>
      <c r="F19" s="174"/>
      <c r="G19" s="175">
        <f>ROUND(E19*F19,2)</f>
        <v>0</v>
      </c>
      <c r="H19" s="174"/>
      <c r="I19" s="175">
        <f>ROUND(E19*H19,2)</f>
        <v>0</v>
      </c>
      <c r="J19" s="174"/>
      <c r="K19" s="175">
        <f>ROUND(E19*J19,2)</f>
        <v>0</v>
      </c>
      <c r="L19" s="175">
        <v>0</v>
      </c>
      <c r="M19" s="175">
        <f>G19*(1+L19/100)</f>
        <v>0</v>
      </c>
      <c r="N19" s="167">
        <v>1.1299999999999999E-3</v>
      </c>
      <c r="O19" s="167">
        <f>ROUND(E19*N19,5)</f>
        <v>5.6499999999999996E-3</v>
      </c>
      <c r="P19" s="167">
        <v>0</v>
      </c>
      <c r="Q19" s="167">
        <f>ROUND(E19*P19,5)</f>
        <v>0</v>
      </c>
      <c r="R19" s="167"/>
      <c r="S19" s="167"/>
      <c r="T19" s="168">
        <v>0.114</v>
      </c>
      <c r="U19" s="167">
        <f>ROUND(E19*T19,2)</f>
        <v>0.56999999999999995</v>
      </c>
      <c r="V19" s="157"/>
      <c r="W19" s="157"/>
      <c r="X19" s="157"/>
      <c r="Y19" s="157"/>
      <c r="Z19" s="157"/>
      <c r="AA19" s="157"/>
      <c r="AB19" s="157"/>
      <c r="AC19" s="157"/>
      <c r="AD19" s="157"/>
      <c r="AE19" s="157" t="s">
        <v>104</v>
      </c>
      <c r="AF19" s="157"/>
      <c r="AG19" s="157"/>
      <c r="AH19" s="157"/>
      <c r="AI19" s="157"/>
      <c r="AJ19" s="157"/>
      <c r="AK19" s="157"/>
      <c r="AL19" s="157"/>
      <c r="AM19" s="157"/>
      <c r="AN19" s="157"/>
      <c r="AO19" s="157"/>
      <c r="AP19" s="157"/>
      <c r="AQ19" s="157"/>
      <c r="AR19" s="157"/>
      <c r="AS19" s="157"/>
      <c r="AT19" s="157"/>
      <c r="AU19" s="157"/>
      <c r="AV19" s="157"/>
      <c r="AW19" s="157"/>
      <c r="AX19" s="157"/>
      <c r="AY19" s="157"/>
      <c r="AZ19" s="157"/>
      <c r="BA19" s="157"/>
      <c r="BB19" s="157"/>
      <c r="BC19" s="157"/>
      <c r="BD19" s="157"/>
      <c r="BE19" s="157"/>
      <c r="BF19" s="157"/>
      <c r="BG19" s="157"/>
      <c r="BH19" s="157"/>
    </row>
    <row r="20" spans="1:60" outlineLevel="1">
      <c r="A20" s="158">
        <v>9</v>
      </c>
      <c r="B20" s="164" t="s">
        <v>125</v>
      </c>
      <c r="C20" s="197" t="s">
        <v>126</v>
      </c>
      <c r="D20" s="166" t="s">
        <v>116</v>
      </c>
      <c r="E20" s="172">
        <v>1</v>
      </c>
      <c r="F20" s="174"/>
      <c r="G20" s="175">
        <f>ROUND(E20*F20,2)</f>
        <v>0</v>
      </c>
      <c r="H20" s="174"/>
      <c r="I20" s="175">
        <f>ROUND(E20*H20,2)</f>
        <v>0</v>
      </c>
      <c r="J20" s="174"/>
      <c r="K20" s="175">
        <f>ROUND(E20*J20,2)</f>
        <v>0</v>
      </c>
      <c r="L20" s="175">
        <v>0</v>
      </c>
      <c r="M20" s="175">
        <f>G20*(1+L20/100)</f>
        <v>0</v>
      </c>
      <c r="N20" s="167">
        <v>0</v>
      </c>
      <c r="O20" s="167">
        <f>ROUND(E20*N20,5)</f>
        <v>0</v>
      </c>
      <c r="P20" s="167">
        <v>0.29980000000000001</v>
      </c>
      <c r="Q20" s="167">
        <f>ROUND(E20*P20,5)</f>
        <v>0.29980000000000001</v>
      </c>
      <c r="R20" s="167"/>
      <c r="S20" s="167"/>
      <c r="T20" s="168">
        <v>2.3069999999999999</v>
      </c>
      <c r="U20" s="167">
        <f>ROUND(E20*T20,2)</f>
        <v>2.31</v>
      </c>
      <c r="V20" s="157"/>
      <c r="W20" s="157"/>
      <c r="X20" s="157"/>
      <c r="Y20" s="157"/>
      <c r="Z20" s="157"/>
      <c r="AA20" s="157"/>
      <c r="AB20" s="157"/>
      <c r="AC20" s="157"/>
      <c r="AD20" s="157"/>
      <c r="AE20" s="157" t="s">
        <v>104</v>
      </c>
      <c r="AF20" s="157"/>
      <c r="AG20" s="157"/>
      <c r="AH20" s="157"/>
      <c r="AI20" s="157"/>
      <c r="AJ20" s="157"/>
      <c r="AK20" s="157"/>
      <c r="AL20" s="157"/>
      <c r="AM20" s="157"/>
      <c r="AN20" s="157"/>
      <c r="AO20" s="157"/>
      <c r="AP20" s="157"/>
      <c r="AQ20" s="157"/>
      <c r="AR20" s="157"/>
      <c r="AS20" s="157"/>
      <c r="AT20" s="157"/>
      <c r="AU20" s="157"/>
      <c r="AV20" s="157"/>
      <c r="AW20" s="157"/>
      <c r="AX20" s="157"/>
      <c r="AY20" s="157"/>
      <c r="AZ20" s="157"/>
      <c r="BA20" s="157"/>
      <c r="BB20" s="157"/>
      <c r="BC20" s="157"/>
      <c r="BD20" s="157"/>
      <c r="BE20" s="157"/>
      <c r="BF20" s="157"/>
      <c r="BG20" s="157"/>
      <c r="BH20" s="157"/>
    </row>
    <row r="21" spans="1:60" outlineLevel="1">
      <c r="A21" s="158">
        <v>10</v>
      </c>
      <c r="B21" s="164" t="s">
        <v>127</v>
      </c>
      <c r="C21" s="197" t="s">
        <v>128</v>
      </c>
      <c r="D21" s="166" t="s">
        <v>116</v>
      </c>
      <c r="E21" s="172">
        <v>1</v>
      </c>
      <c r="F21" s="174"/>
      <c r="G21" s="175">
        <f>ROUND(E21*F21,2)</f>
        <v>0</v>
      </c>
      <c r="H21" s="174"/>
      <c r="I21" s="175">
        <f>ROUND(E21*H21,2)</f>
        <v>0</v>
      </c>
      <c r="J21" s="174"/>
      <c r="K21" s="175">
        <f>ROUND(E21*J21,2)</f>
        <v>0</v>
      </c>
      <c r="L21" s="175">
        <v>0</v>
      </c>
      <c r="M21" s="175">
        <f>G21*(1+L21/100)</f>
        <v>0</v>
      </c>
      <c r="N21" s="167">
        <v>0</v>
      </c>
      <c r="O21" s="167">
        <f>ROUND(E21*N21,5)</f>
        <v>0</v>
      </c>
      <c r="P21" s="167">
        <v>0</v>
      </c>
      <c r="Q21" s="167">
        <f>ROUND(E21*P21,5)</f>
        <v>0</v>
      </c>
      <c r="R21" s="167"/>
      <c r="S21" s="167"/>
      <c r="T21" s="168">
        <v>1.1599999999999999</v>
      </c>
      <c r="U21" s="167">
        <f>ROUND(E21*T21,2)</f>
        <v>1.1599999999999999</v>
      </c>
      <c r="V21" s="157"/>
      <c r="W21" s="157"/>
      <c r="X21" s="157"/>
      <c r="Y21" s="157"/>
      <c r="Z21" s="157"/>
      <c r="AA21" s="157"/>
      <c r="AB21" s="157"/>
      <c r="AC21" s="157"/>
      <c r="AD21" s="157"/>
      <c r="AE21" s="157" t="s">
        <v>104</v>
      </c>
      <c r="AF21" s="157"/>
      <c r="AG21" s="157"/>
      <c r="AH21" s="157"/>
      <c r="AI21" s="157"/>
      <c r="AJ21" s="157"/>
      <c r="AK21" s="157"/>
      <c r="AL21" s="157"/>
      <c r="AM21" s="157"/>
      <c r="AN21" s="157"/>
      <c r="AO21" s="157"/>
      <c r="AP21" s="157"/>
      <c r="AQ21" s="157"/>
      <c r="AR21" s="157"/>
      <c r="AS21" s="157"/>
      <c r="AT21" s="157"/>
      <c r="AU21" s="157"/>
      <c r="AV21" s="157"/>
      <c r="AW21" s="157"/>
      <c r="AX21" s="157"/>
      <c r="AY21" s="157"/>
      <c r="AZ21" s="157"/>
      <c r="BA21" s="157"/>
      <c r="BB21" s="157"/>
      <c r="BC21" s="157"/>
      <c r="BD21" s="157"/>
      <c r="BE21" s="157"/>
      <c r="BF21" s="157"/>
      <c r="BG21" s="157"/>
      <c r="BH21" s="157"/>
    </row>
    <row r="22" spans="1:60" outlineLevel="1">
      <c r="A22" s="158">
        <v>11</v>
      </c>
      <c r="B22" s="164" t="s">
        <v>129</v>
      </c>
      <c r="C22" s="197" t="s">
        <v>130</v>
      </c>
      <c r="D22" s="166" t="s">
        <v>119</v>
      </c>
      <c r="E22" s="172">
        <v>5.6499999999999996E-3</v>
      </c>
      <c r="F22" s="174"/>
      <c r="G22" s="175">
        <f>ROUND(E22*F22,2)</f>
        <v>0</v>
      </c>
      <c r="H22" s="174"/>
      <c r="I22" s="175">
        <f>ROUND(E22*H22,2)</f>
        <v>0</v>
      </c>
      <c r="J22" s="174"/>
      <c r="K22" s="175">
        <f>ROUND(E22*J22,2)</f>
        <v>0</v>
      </c>
      <c r="L22" s="175">
        <v>0</v>
      </c>
      <c r="M22" s="175">
        <f>G22*(1+L22/100)</f>
        <v>0</v>
      </c>
      <c r="N22" s="167">
        <v>0</v>
      </c>
      <c r="O22" s="167">
        <f>ROUND(E22*N22,5)</f>
        <v>0</v>
      </c>
      <c r="P22" s="167">
        <v>0</v>
      </c>
      <c r="Q22" s="167">
        <f>ROUND(E22*P22,5)</f>
        <v>0</v>
      </c>
      <c r="R22" s="167"/>
      <c r="S22" s="167"/>
      <c r="T22" s="168">
        <v>4.0430000000000001</v>
      </c>
      <c r="U22" s="167">
        <f>ROUND(E22*T22,2)</f>
        <v>0.02</v>
      </c>
      <c r="V22" s="157"/>
      <c r="W22" s="157"/>
      <c r="X22" s="157"/>
      <c r="Y22" s="157"/>
      <c r="Z22" s="157"/>
      <c r="AA22" s="157"/>
      <c r="AB22" s="157"/>
      <c r="AC22" s="157"/>
      <c r="AD22" s="157"/>
      <c r="AE22" s="157" t="s">
        <v>104</v>
      </c>
      <c r="AF22" s="157"/>
      <c r="AG22" s="157"/>
      <c r="AH22" s="157"/>
      <c r="AI22" s="157"/>
      <c r="AJ22" s="157"/>
      <c r="AK22" s="157"/>
      <c r="AL22" s="157"/>
      <c r="AM22" s="157"/>
      <c r="AN22" s="157"/>
      <c r="AO22" s="157"/>
      <c r="AP22" s="157"/>
      <c r="AQ22" s="157"/>
      <c r="AR22" s="157"/>
      <c r="AS22" s="157"/>
      <c r="AT22" s="157"/>
      <c r="AU22" s="157"/>
      <c r="AV22" s="157"/>
      <c r="AW22" s="157"/>
      <c r="AX22" s="157"/>
      <c r="AY22" s="157"/>
      <c r="AZ22" s="157"/>
      <c r="BA22" s="157"/>
      <c r="BB22" s="157"/>
      <c r="BC22" s="157"/>
      <c r="BD22" s="157"/>
      <c r="BE22" s="157"/>
      <c r="BF22" s="157"/>
      <c r="BG22" s="157"/>
      <c r="BH22" s="157"/>
    </row>
    <row r="23" spans="1:60" outlineLevel="1">
      <c r="A23" s="158">
        <v>12</v>
      </c>
      <c r="B23" s="164" t="s">
        <v>131</v>
      </c>
      <c r="C23" s="197" t="s">
        <v>132</v>
      </c>
      <c r="D23" s="166" t="s">
        <v>119</v>
      </c>
      <c r="E23" s="172">
        <v>0.29980000000000001</v>
      </c>
      <c r="F23" s="174"/>
      <c r="G23" s="175">
        <f>ROUND(E23*F23,2)</f>
        <v>0</v>
      </c>
      <c r="H23" s="174"/>
      <c r="I23" s="175">
        <f>ROUND(E23*H23,2)</f>
        <v>0</v>
      </c>
      <c r="J23" s="174"/>
      <c r="K23" s="175">
        <f>ROUND(E23*J23,2)</f>
        <v>0</v>
      </c>
      <c r="L23" s="175">
        <v>0</v>
      </c>
      <c r="M23" s="175">
        <f>G23*(1+L23/100)</f>
        <v>0</v>
      </c>
      <c r="N23" s="167">
        <v>0</v>
      </c>
      <c r="O23" s="167">
        <f>ROUND(E23*N23,5)</f>
        <v>0</v>
      </c>
      <c r="P23" s="167">
        <v>0</v>
      </c>
      <c r="Q23" s="167">
        <f>ROUND(E23*P23,5)</f>
        <v>0</v>
      </c>
      <c r="R23" s="167"/>
      <c r="S23" s="167"/>
      <c r="T23" s="168">
        <v>4.0430000000000001</v>
      </c>
      <c r="U23" s="167">
        <f>ROUND(E23*T23,2)</f>
        <v>1.21</v>
      </c>
      <c r="V23" s="157"/>
      <c r="W23" s="157"/>
      <c r="X23" s="157"/>
      <c r="Y23" s="157"/>
      <c r="Z23" s="157"/>
      <c r="AA23" s="157"/>
      <c r="AB23" s="157"/>
      <c r="AC23" s="157"/>
      <c r="AD23" s="157"/>
      <c r="AE23" s="157" t="s">
        <v>104</v>
      </c>
      <c r="AF23" s="157"/>
      <c r="AG23" s="157"/>
      <c r="AH23" s="157"/>
      <c r="AI23" s="157"/>
      <c r="AJ23" s="157"/>
      <c r="AK23" s="157"/>
      <c r="AL23" s="157"/>
      <c r="AM23" s="157"/>
      <c r="AN23" s="157"/>
      <c r="AO23" s="157"/>
      <c r="AP23" s="157"/>
      <c r="AQ23" s="157"/>
      <c r="AR23" s="157"/>
      <c r="AS23" s="157"/>
      <c r="AT23" s="157"/>
      <c r="AU23" s="157"/>
      <c r="AV23" s="157"/>
      <c r="AW23" s="157"/>
      <c r="AX23" s="157"/>
      <c r="AY23" s="157"/>
      <c r="AZ23" s="157"/>
      <c r="BA23" s="157"/>
      <c r="BB23" s="157"/>
      <c r="BC23" s="157"/>
      <c r="BD23" s="157"/>
      <c r="BE23" s="157"/>
      <c r="BF23" s="157"/>
      <c r="BG23" s="157"/>
      <c r="BH23" s="157"/>
    </row>
    <row r="24" spans="1:60">
      <c r="A24" s="159" t="s">
        <v>99</v>
      </c>
      <c r="B24" s="165" t="s">
        <v>64</v>
      </c>
      <c r="C24" s="198" t="s">
        <v>65</v>
      </c>
      <c r="D24" s="169"/>
      <c r="E24" s="173"/>
      <c r="F24" s="176"/>
      <c r="G24" s="176">
        <f>SUMIF(AE25:AE37,"&lt;&gt;NOR",G25:G37)</f>
        <v>0</v>
      </c>
      <c r="H24" s="176"/>
      <c r="I24" s="176">
        <f>SUM(I25:I37)</f>
        <v>0</v>
      </c>
      <c r="J24" s="176"/>
      <c r="K24" s="176">
        <f>SUM(K25:K37)</f>
        <v>0</v>
      </c>
      <c r="L24" s="176"/>
      <c r="M24" s="176">
        <f>SUM(M25:M37)</f>
        <v>0</v>
      </c>
      <c r="N24" s="170"/>
      <c r="O24" s="170">
        <f>SUM(O25:O37)</f>
        <v>1.1279999999999999</v>
      </c>
      <c r="P24" s="170"/>
      <c r="Q24" s="170">
        <f>SUM(Q25:Q37)</f>
        <v>0.70320000000000005</v>
      </c>
      <c r="R24" s="170"/>
      <c r="S24" s="170"/>
      <c r="T24" s="171"/>
      <c r="U24" s="170">
        <f>SUM(U25:U37)</f>
        <v>151.45000000000002</v>
      </c>
      <c r="AE24" t="s">
        <v>100</v>
      </c>
    </row>
    <row r="25" spans="1:60" ht="22.5" outlineLevel="1">
      <c r="A25" s="158">
        <v>13</v>
      </c>
      <c r="B25" s="164" t="s">
        <v>133</v>
      </c>
      <c r="C25" s="197" t="s">
        <v>134</v>
      </c>
      <c r="D25" s="166" t="s">
        <v>110</v>
      </c>
      <c r="E25" s="172">
        <v>148</v>
      </c>
      <c r="F25" s="174"/>
      <c r="G25" s="175">
        <f t="shared" ref="G25:G37" si="0">ROUND(E25*F25,2)</f>
        <v>0</v>
      </c>
      <c r="H25" s="174"/>
      <c r="I25" s="175">
        <f t="shared" ref="I25:I37" si="1">ROUND(E25*H25,2)</f>
        <v>0</v>
      </c>
      <c r="J25" s="174"/>
      <c r="K25" s="175">
        <f t="shared" ref="K25:K37" si="2">ROUND(E25*J25,2)</f>
        <v>0</v>
      </c>
      <c r="L25" s="175">
        <v>0</v>
      </c>
      <c r="M25" s="175">
        <f t="shared" ref="M25:M37" si="3">G25*(1+L25/100)</f>
        <v>0</v>
      </c>
      <c r="N25" s="167">
        <v>8.8000000000000003E-4</v>
      </c>
      <c r="O25" s="167">
        <f t="shared" ref="O25:O37" si="4">ROUND(E25*N25,5)</f>
        <v>0.13023999999999999</v>
      </c>
      <c r="P25" s="167">
        <v>0</v>
      </c>
      <c r="Q25" s="167">
        <f t="shared" ref="Q25:Q37" si="5">ROUND(E25*P25,5)</f>
        <v>0</v>
      </c>
      <c r="R25" s="167"/>
      <c r="S25" s="167"/>
      <c r="T25" s="168">
        <v>0.30737999999999999</v>
      </c>
      <c r="U25" s="167">
        <f t="shared" ref="U25:U37" si="6">ROUND(E25*T25,2)</f>
        <v>45.49</v>
      </c>
      <c r="V25" s="157"/>
      <c r="W25" s="157"/>
      <c r="X25" s="157"/>
      <c r="Y25" s="157"/>
      <c r="Z25" s="157"/>
      <c r="AA25" s="157"/>
      <c r="AB25" s="157"/>
      <c r="AC25" s="157"/>
      <c r="AD25" s="157"/>
      <c r="AE25" s="157" t="s">
        <v>104</v>
      </c>
      <c r="AF25" s="157"/>
      <c r="AG25" s="157"/>
      <c r="AH25" s="157"/>
      <c r="AI25" s="157"/>
      <c r="AJ25" s="157"/>
      <c r="AK25" s="157"/>
      <c r="AL25" s="157"/>
      <c r="AM25" s="157"/>
      <c r="AN25" s="157"/>
      <c r="AO25" s="157"/>
      <c r="AP25" s="157"/>
      <c r="AQ25" s="157"/>
      <c r="AR25" s="157"/>
      <c r="AS25" s="157"/>
      <c r="AT25" s="157"/>
      <c r="AU25" s="157"/>
      <c r="AV25" s="157"/>
      <c r="AW25" s="157"/>
      <c r="AX25" s="157"/>
      <c r="AY25" s="157"/>
      <c r="AZ25" s="157"/>
      <c r="BA25" s="157"/>
      <c r="BB25" s="157"/>
      <c r="BC25" s="157"/>
      <c r="BD25" s="157"/>
      <c r="BE25" s="157"/>
      <c r="BF25" s="157"/>
      <c r="BG25" s="157"/>
      <c r="BH25" s="157"/>
    </row>
    <row r="26" spans="1:60" ht="22.5" outlineLevel="1">
      <c r="A26" s="158">
        <v>14</v>
      </c>
      <c r="B26" s="164" t="s">
        <v>135</v>
      </c>
      <c r="C26" s="197" t="s">
        <v>136</v>
      </c>
      <c r="D26" s="166" t="s">
        <v>110</v>
      </c>
      <c r="E26" s="172">
        <v>8</v>
      </c>
      <c r="F26" s="174"/>
      <c r="G26" s="175">
        <f t="shared" si="0"/>
        <v>0</v>
      </c>
      <c r="H26" s="174"/>
      <c r="I26" s="175">
        <f t="shared" si="1"/>
        <v>0</v>
      </c>
      <c r="J26" s="174"/>
      <c r="K26" s="175">
        <f t="shared" si="2"/>
        <v>0</v>
      </c>
      <c r="L26" s="175">
        <v>0</v>
      </c>
      <c r="M26" s="175">
        <f t="shared" si="3"/>
        <v>0</v>
      </c>
      <c r="N26" s="167">
        <v>1.01E-3</v>
      </c>
      <c r="O26" s="167">
        <f t="shared" si="4"/>
        <v>8.0800000000000004E-3</v>
      </c>
      <c r="P26" s="167">
        <v>0</v>
      </c>
      <c r="Q26" s="167">
        <f t="shared" si="5"/>
        <v>0</v>
      </c>
      <c r="R26" s="167"/>
      <c r="S26" s="167"/>
      <c r="T26" s="168">
        <v>0.31738</v>
      </c>
      <c r="U26" s="167">
        <f t="shared" si="6"/>
        <v>2.54</v>
      </c>
      <c r="V26" s="157"/>
      <c r="W26" s="157"/>
      <c r="X26" s="157"/>
      <c r="Y26" s="157"/>
      <c r="Z26" s="157"/>
      <c r="AA26" s="157"/>
      <c r="AB26" s="157"/>
      <c r="AC26" s="157"/>
      <c r="AD26" s="157"/>
      <c r="AE26" s="157" t="s">
        <v>104</v>
      </c>
      <c r="AF26" s="157"/>
      <c r="AG26" s="157"/>
      <c r="AH26" s="157"/>
      <c r="AI26" s="157"/>
      <c r="AJ26" s="157"/>
      <c r="AK26" s="157"/>
      <c r="AL26" s="157"/>
      <c r="AM26" s="157"/>
      <c r="AN26" s="157"/>
      <c r="AO26" s="157"/>
      <c r="AP26" s="157"/>
      <c r="AQ26" s="157"/>
      <c r="AR26" s="157"/>
      <c r="AS26" s="157"/>
      <c r="AT26" s="157"/>
      <c r="AU26" s="157"/>
      <c r="AV26" s="157"/>
      <c r="AW26" s="157"/>
      <c r="AX26" s="157"/>
      <c r="AY26" s="157"/>
      <c r="AZ26" s="157"/>
      <c r="BA26" s="157"/>
      <c r="BB26" s="157"/>
      <c r="BC26" s="157"/>
      <c r="BD26" s="157"/>
      <c r="BE26" s="157"/>
      <c r="BF26" s="157"/>
      <c r="BG26" s="157"/>
      <c r="BH26" s="157"/>
    </row>
    <row r="27" spans="1:60" ht="22.5" outlineLevel="1">
      <c r="A27" s="158">
        <v>15</v>
      </c>
      <c r="B27" s="164" t="s">
        <v>137</v>
      </c>
      <c r="C27" s="197" t="s">
        <v>138</v>
      </c>
      <c r="D27" s="166" t="s">
        <v>110</v>
      </c>
      <c r="E27" s="172">
        <v>8</v>
      </c>
      <c r="F27" s="174"/>
      <c r="G27" s="175">
        <f t="shared" si="0"/>
        <v>0</v>
      </c>
      <c r="H27" s="174"/>
      <c r="I27" s="175">
        <f t="shared" si="1"/>
        <v>0</v>
      </c>
      <c r="J27" s="174"/>
      <c r="K27" s="175">
        <f t="shared" si="2"/>
        <v>0</v>
      </c>
      <c r="L27" s="175">
        <v>0</v>
      </c>
      <c r="M27" s="175">
        <f t="shared" si="3"/>
        <v>0</v>
      </c>
      <c r="N27" s="167">
        <v>1.6000000000000001E-3</v>
      </c>
      <c r="O27" s="167">
        <f t="shared" si="4"/>
        <v>1.2800000000000001E-2</v>
      </c>
      <c r="P27" s="167">
        <v>0</v>
      </c>
      <c r="Q27" s="167">
        <f t="shared" si="5"/>
        <v>0</v>
      </c>
      <c r="R27" s="167"/>
      <c r="S27" s="167"/>
      <c r="T27" s="168">
        <v>0.33332000000000001</v>
      </c>
      <c r="U27" s="167">
        <f t="shared" si="6"/>
        <v>2.67</v>
      </c>
      <c r="V27" s="157"/>
      <c r="W27" s="157"/>
      <c r="X27" s="157"/>
      <c r="Y27" s="157"/>
      <c r="Z27" s="157"/>
      <c r="AA27" s="157"/>
      <c r="AB27" s="157"/>
      <c r="AC27" s="157"/>
      <c r="AD27" s="157"/>
      <c r="AE27" s="157" t="s">
        <v>104</v>
      </c>
      <c r="AF27" s="157"/>
      <c r="AG27" s="157"/>
      <c r="AH27" s="157"/>
      <c r="AI27" s="157"/>
      <c r="AJ27" s="157"/>
      <c r="AK27" s="157"/>
      <c r="AL27" s="157"/>
      <c r="AM27" s="157"/>
      <c r="AN27" s="157"/>
      <c r="AO27" s="157"/>
      <c r="AP27" s="157"/>
      <c r="AQ27" s="157"/>
      <c r="AR27" s="157"/>
      <c r="AS27" s="157"/>
      <c r="AT27" s="157"/>
      <c r="AU27" s="157"/>
      <c r="AV27" s="157"/>
      <c r="AW27" s="157"/>
      <c r="AX27" s="157"/>
      <c r="AY27" s="157"/>
      <c r="AZ27" s="157"/>
      <c r="BA27" s="157"/>
      <c r="BB27" s="157"/>
      <c r="BC27" s="157"/>
      <c r="BD27" s="157"/>
      <c r="BE27" s="157"/>
      <c r="BF27" s="157"/>
      <c r="BG27" s="157"/>
      <c r="BH27" s="157"/>
    </row>
    <row r="28" spans="1:60" ht="22.5" outlineLevel="1">
      <c r="A28" s="158">
        <v>16</v>
      </c>
      <c r="B28" s="164" t="s">
        <v>139</v>
      </c>
      <c r="C28" s="197" t="s">
        <v>140</v>
      </c>
      <c r="D28" s="166" t="s">
        <v>110</v>
      </c>
      <c r="E28" s="172">
        <v>148</v>
      </c>
      <c r="F28" s="174"/>
      <c r="G28" s="175">
        <f t="shared" si="0"/>
        <v>0</v>
      </c>
      <c r="H28" s="174"/>
      <c r="I28" s="175">
        <f t="shared" si="1"/>
        <v>0</v>
      </c>
      <c r="J28" s="174"/>
      <c r="K28" s="175">
        <f t="shared" si="2"/>
        <v>0</v>
      </c>
      <c r="L28" s="175">
        <v>0</v>
      </c>
      <c r="M28" s="175">
        <f t="shared" si="3"/>
        <v>0</v>
      </c>
      <c r="N28" s="167">
        <v>5.9699999999999996E-3</v>
      </c>
      <c r="O28" s="167">
        <f t="shared" si="4"/>
        <v>0.88356000000000001</v>
      </c>
      <c r="P28" s="167">
        <v>0</v>
      </c>
      <c r="Q28" s="167">
        <f t="shared" si="5"/>
        <v>0</v>
      </c>
      <c r="R28" s="167"/>
      <c r="S28" s="167"/>
      <c r="T28" s="168">
        <v>0.42159999999999997</v>
      </c>
      <c r="U28" s="167">
        <f t="shared" si="6"/>
        <v>62.4</v>
      </c>
      <c r="V28" s="157"/>
      <c r="W28" s="157"/>
      <c r="X28" s="157"/>
      <c r="Y28" s="157"/>
      <c r="Z28" s="157"/>
      <c r="AA28" s="157"/>
      <c r="AB28" s="157"/>
      <c r="AC28" s="157"/>
      <c r="AD28" s="157"/>
      <c r="AE28" s="157" t="s">
        <v>104</v>
      </c>
      <c r="AF28" s="157"/>
      <c r="AG28" s="157"/>
      <c r="AH28" s="157"/>
      <c r="AI28" s="157"/>
      <c r="AJ28" s="157"/>
      <c r="AK28" s="157"/>
      <c r="AL28" s="157"/>
      <c r="AM28" s="157"/>
      <c r="AN28" s="157"/>
      <c r="AO28" s="157"/>
      <c r="AP28" s="157"/>
      <c r="AQ28" s="157"/>
      <c r="AR28" s="157"/>
      <c r="AS28" s="157"/>
      <c r="AT28" s="157"/>
      <c r="AU28" s="157"/>
      <c r="AV28" s="157"/>
      <c r="AW28" s="157"/>
      <c r="AX28" s="157"/>
      <c r="AY28" s="157"/>
      <c r="AZ28" s="157"/>
      <c r="BA28" s="157"/>
      <c r="BB28" s="157"/>
      <c r="BC28" s="157"/>
      <c r="BD28" s="157"/>
      <c r="BE28" s="157"/>
      <c r="BF28" s="157"/>
      <c r="BG28" s="157"/>
      <c r="BH28" s="157"/>
    </row>
    <row r="29" spans="1:60" ht="22.5" outlineLevel="1">
      <c r="A29" s="158">
        <v>17</v>
      </c>
      <c r="B29" s="164" t="s">
        <v>141</v>
      </c>
      <c r="C29" s="197" t="s">
        <v>142</v>
      </c>
      <c r="D29" s="166" t="s">
        <v>110</v>
      </c>
      <c r="E29" s="172">
        <v>8</v>
      </c>
      <c r="F29" s="174"/>
      <c r="G29" s="175">
        <f t="shared" si="0"/>
        <v>0</v>
      </c>
      <c r="H29" s="174"/>
      <c r="I29" s="175">
        <f t="shared" si="1"/>
        <v>0</v>
      </c>
      <c r="J29" s="174"/>
      <c r="K29" s="175">
        <f t="shared" si="2"/>
        <v>0</v>
      </c>
      <c r="L29" s="175">
        <v>0</v>
      </c>
      <c r="M29" s="175">
        <f t="shared" si="3"/>
        <v>0</v>
      </c>
      <c r="N29" s="167">
        <v>5.9800000000000001E-3</v>
      </c>
      <c r="O29" s="167">
        <f t="shared" si="4"/>
        <v>4.7840000000000001E-2</v>
      </c>
      <c r="P29" s="167">
        <v>0</v>
      </c>
      <c r="Q29" s="167">
        <f t="shared" si="5"/>
        <v>0</v>
      </c>
      <c r="R29" s="167"/>
      <c r="S29" s="167"/>
      <c r="T29" s="168">
        <v>0.43159999999999998</v>
      </c>
      <c r="U29" s="167">
        <f t="shared" si="6"/>
        <v>3.45</v>
      </c>
      <c r="V29" s="157"/>
      <c r="W29" s="157"/>
      <c r="X29" s="157"/>
      <c r="Y29" s="157"/>
      <c r="Z29" s="157"/>
      <c r="AA29" s="157"/>
      <c r="AB29" s="157"/>
      <c r="AC29" s="157"/>
      <c r="AD29" s="157"/>
      <c r="AE29" s="157" t="s">
        <v>104</v>
      </c>
      <c r="AF29" s="157"/>
      <c r="AG29" s="157"/>
      <c r="AH29" s="157"/>
      <c r="AI29" s="157"/>
      <c r="AJ29" s="157"/>
      <c r="AK29" s="157"/>
      <c r="AL29" s="157"/>
      <c r="AM29" s="157"/>
      <c r="AN29" s="157"/>
      <c r="AO29" s="157"/>
      <c r="AP29" s="157"/>
      <c r="AQ29" s="157"/>
      <c r="AR29" s="157"/>
      <c r="AS29" s="157"/>
      <c r="AT29" s="157"/>
      <c r="AU29" s="157"/>
      <c r="AV29" s="157"/>
      <c r="AW29" s="157"/>
      <c r="AX29" s="157"/>
      <c r="AY29" s="157"/>
      <c r="AZ29" s="157"/>
      <c r="BA29" s="157"/>
      <c r="BB29" s="157"/>
      <c r="BC29" s="157"/>
      <c r="BD29" s="157"/>
      <c r="BE29" s="157"/>
      <c r="BF29" s="157"/>
      <c r="BG29" s="157"/>
      <c r="BH29" s="157"/>
    </row>
    <row r="30" spans="1:60" ht="22.5" outlineLevel="1">
      <c r="A30" s="158">
        <v>18</v>
      </c>
      <c r="B30" s="164" t="s">
        <v>143</v>
      </c>
      <c r="C30" s="197" t="s">
        <v>144</v>
      </c>
      <c r="D30" s="166" t="s">
        <v>110</v>
      </c>
      <c r="E30" s="172">
        <v>8</v>
      </c>
      <c r="F30" s="174"/>
      <c r="G30" s="175">
        <f t="shared" si="0"/>
        <v>0</v>
      </c>
      <c r="H30" s="174"/>
      <c r="I30" s="175">
        <f t="shared" si="1"/>
        <v>0</v>
      </c>
      <c r="J30" s="174"/>
      <c r="K30" s="175">
        <f t="shared" si="2"/>
        <v>0</v>
      </c>
      <c r="L30" s="175">
        <v>0</v>
      </c>
      <c r="M30" s="175">
        <f t="shared" si="3"/>
        <v>0</v>
      </c>
      <c r="N30" s="167">
        <v>5.0099999999999997E-3</v>
      </c>
      <c r="O30" s="167">
        <f t="shared" si="4"/>
        <v>4.0079999999999998E-2</v>
      </c>
      <c r="P30" s="167">
        <v>0</v>
      </c>
      <c r="Q30" s="167">
        <f t="shared" si="5"/>
        <v>0</v>
      </c>
      <c r="R30" s="167"/>
      <c r="S30" s="167"/>
      <c r="T30" s="168">
        <v>0.44556000000000001</v>
      </c>
      <c r="U30" s="167">
        <f t="shared" si="6"/>
        <v>3.56</v>
      </c>
      <c r="V30" s="157"/>
      <c r="W30" s="157"/>
      <c r="X30" s="157"/>
      <c r="Y30" s="157"/>
      <c r="Z30" s="157"/>
      <c r="AA30" s="157"/>
      <c r="AB30" s="157"/>
      <c r="AC30" s="157"/>
      <c r="AD30" s="157"/>
      <c r="AE30" s="157" t="s">
        <v>104</v>
      </c>
      <c r="AF30" s="157"/>
      <c r="AG30" s="157"/>
      <c r="AH30" s="157"/>
      <c r="AI30" s="157"/>
      <c r="AJ30" s="157"/>
      <c r="AK30" s="157"/>
      <c r="AL30" s="157"/>
      <c r="AM30" s="157"/>
      <c r="AN30" s="157"/>
      <c r="AO30" s="157"/>
      <c r="AP30" s="157"/>
      <c r="AQ30" s="157"/>
      <c r="AR30" s="157"/>
      <c r="AS30" s="157"/>
      <c r="AT30" s="157"/>
      <c r="AU30" s="157"/>
      <c r="AV30" s="157"/>
      <c r="AW30" s="157"/>
      <c r="AX30" s="157"/>
      <c r="AY30" s="157"/>
      <c r="AZ30" s="157"/>
      <c r="BA30" s="157"/>
      <c r="BB30" s="157"/>
      <c r="BC30" s="157"/>
      <c r="BD30" s="157"/>
      <c r="BE30" s="157"/>
      <c r="BF30" s="157"/>
      <c r="BG30" s="157"/>
      <c r="BH30" s="157"/>
    </row>
    <row r="31" spans="1:60" outlineLevel="1">
      <c r="A31" s="158">
        <v>19</v>
      </c>
      <c r="B31" s="164" t="s">
        <v>145</v>
      </c>
      <c r="C31" s="197" t="s">
        <v>146</v>
      </c>
      <c r="D31" s="166" t="s">
        <v>110</v>
      </c>
      <c r="E31" s="172">
        <v>164</v>
      </c>
      <c r="F31" s="174"/>
      <c r="G31" s="175">
        <f t="shared" si="0"/>
        <v>0</v>
      </c>
      <c r="H31" s="174"/>
      <c r="I31" s="175">
        <f t="shared" si="1"/>
        <v>0</v>
      </c>
      <c r="J31" s="174"/>
      <c r="K31" s="175">
        <f t="shared" si="2"/>
        <v>0</v>
      </c>
      <c r="L31" s="175">
        <v>0</v>
      </c>
      <c r="M31" s="175">
        <f t="shared" si="3"/>
        <v>0</v>
      </c>
      <c r="N31" s="167">
        <v>0</v>
      </c>
      <c r="O31" s="167">
        <f t="shared" si="4"/>
        <v>0</v>
      </c>
      <c r="P31" s="167">
        <v>0</v>
      </c>
      <c r="Q31" s="167">
        <f t="shared" si="5"/>
        <v>0</v>
      </c>
      <c r="R31" s="167"/>
      <c r="S31" s="167"/>
      <c r="T31" s="168">
        <v>1.7999999999999999E-2</v>
      </c>
      <c r="U31" s="167">
        <f t="shared" si="6"/>
        <v>2.95</v>
      </c>
      <c r="V31" s="157"/>
      <c r="W31" s="157"/>
      <c r="X31" s="157"/>
      <c r="Y31" s="157"/>
      <c r="Z31" s="157"/>
      <c r="AA31" s="157"/>
      <c r="AB31" s="157"/>
      <c r="AC31" s="157"/>
      <c r="AD31" s="157"/>
      <c r="AE31" s="157" t="s">
        <v>104</v>
      </c>
      <c r="AF31" s="157"/>
      <c r="AG31" s="157"/>
      <c r="AH31" s="157"/>
      <c r="AI31" s="157"/>
      <c r="AJ31" s="157"/>
      <c r="AK31" s="157"/>
      <c r="AL31" s="157"/>
      <c r="AM31" s="157"/>
      <c r="AN31" s="157"/>
      <c r="AO31" s="157"/>
      <c r="AP31" s="157"/>
      <c r="AQ31" s="157"/>
      <c r="AR31" s="157"/>
      <c r="AS31" s="157"/>
      <c r="AT31" s="157"/>
      <c r="AU31" s="157"/>
      <c r="AV31" s="157"/>
      <c r="AW31" s="157"/>
      <c r="AX31" s="157"/>
      <c r="AY31" s="157"/>
      <c r="AZ31" s="157"/>
      <c r="BA31" s="157"/>
      <c r="BB31" s="157"/>
      <c r="BC31" s="157"/>
      <c r="BD31" s="157"/>
      <c r="BE31" s="157"/>
      <c r="BF31" s="157"/>
      <c r="BG31" s="157"/>
      <c r="BH31" s="157"/>
    </row>
    <row r="32" spans="1:60" outlineLevel="1">
      <c r="A32" s="158">
        <v>20</v>
      </c>
      <c r="B32" s="164" t="s">
        <v>147</v>
      </c>
      <c r="C32" s="197" t="s">
        <v>148</v>
      </c>
      <c r="D32" s="166" t="s">
        <v>116</v>
      </c>
      <c r="E32" s="172">
        <v>32</v>
      </c>
      <c r="F32" s="174"/>
      <c r="G32" s="175">
        <f t="shared" si="0"/>
        <v>0</v>
      </c>
      <c r="H32" s="174"/>
      <c r="I32" s="175">
        <f t="shared" si="1"/>
        <v>0</v>
      </c>
      <c r="J32" s="174"/>
      <c r="K32" s="175">
        <f t="shared" si="2"/>
        <v>0</v>
      </c>
      <c r="L32" s="175">
        <v>0</v>
      </c>
      <c r="M32" s="175">
        <f t="shared" si="3"/>
        <v>0</v>
      </c>
      <c r="N32" s="167">
        <v>0</v>
      </c>
      <c r="O32" s="167">
        <f t="shared" si="4"/>
        <v>0</v>
      </c>
      <c r="P32" s="167">
        <v>0</v>
      </c>
      <c r="Q32" s="167">
        <f t="shared" si="5"/>
        <v>0</v>
      </c>
      <c r="R32" s="167"/>
      <c r="S32" s="167"/>
      <c r="T32" s="168">
        <v>0.23699999999999999</v>
      </c>
      <c r="U32" s="167">
        <f t="shared" si="6"/>
        <v>7.58</v>
      </c>
      <c r="V32" s="157"/>
      <c r="W32" s="157"/>
      <c r="X32" s="157"/>
      <c r="Y32" s="157"/>
      <c r="Z32" s="157"/>
      <c r="AA32" s="157"/>
      <c r="AB32" s="157"/>
      <c r="AC32" s="157"/>
      <c r="AD32" s="157"/>
      <c r="AE32" s="157" t="s">
        <v>104</v>
      </c>
      <c r="AF32" s="157"/>
      <c r="AG32" s="157"/>
      <c r="AH32" s="157"/>
      <c r="AI32" s="157"/>
      <c r="AJ32" s="157"/>
      <c r="AK32" s="157"/>
      <c r="AL32" s="157"/>
      <c r="AM32" s="157"/>
      <c r="AN32" s="157"/>
      <c r="AO32" s="157"/>
      <c r="AP32" s="157"/>
      <c r="AQ32" s="157"/>
      <c r="AR32" s="157"/>
      <c r="AS32" s="157"/>
      <c r="AT32" s="157"/>
      <c r="AU32" s="157"/>
      <c r="AV32" s="157"/>
      <c r="AW32" s="157"/>
      <c r="AX32" s="157"/>
      <c r="AY32" s="157"/>
      <c r="AZ32" s="157"/>
      <c r="BA32" s="157"/>
      <c r="BB32" s="157"/>
      <c r="BC32" s="157"/>
      <c r="BD32" s="157"/>
      <c r="BE32" s="157"/>
      <c r="BF32" s="157"/>
      <c r="BG32" s="157"/>
      <c r="BH32" s="157"/>
    </row>
    <row r="33" spans="1:60" outlineLevel="1">
      <c r="A33" s="158">
        <v>21</v>
      </c>
      <c r="B33" s="164" t="s">
        <v>149</v>
      </c>
      <c r="C33" s="197" t="s">
        <v>150</v>
      </c>
      <c r="D33" s="166" t="s">
        <v>116</v>
      </c>
      <c r="E33" s="172">
        <v>2</v>
      </c>
      <c r="F33" s="174"/>
      <c r="G33" s="175">
        <f t="shared" si="0"/>
        <v>0</v>
      </c>
      <c r="H33" s="174"/>
      <c r="I33" s="175">
        <f t="shared" si="1"/>
        <v>0</v>
      </c>
      <c r="J33" s="174"/>
      <c r="K33" s="175">
        <f t="shared" si="2"/>
        <v>0</v>
      </c>
      <c r="L33" s="175">
        <v>0</v>
      </c>
      <c r="M33" s="175">
        <f t="shared" si="3"/>
        <v>0</v>
      </c>
      <c r="N33" s="167">
        <v>0</v>
      </c>
      <c r="O33" s="167">
        <f t="shared" si="4"/>
        <v>0</v>
      </c>
      <c r="P33" s="167">
        <v>0</v>
      </c>
      <c r="Q33" s="167">
        <f t="shared" si="5"/>
        <v>0</v>
      </c>
      <c r="R33" s="167"/>
      <c r="S33" s="167"/>
      <c r="T33" s="168">
        <v>0.35</v>
      </c>
      <c r="U33" s="167">
        <f t="shared" si="6"/>
        <v>0.7</v>
      </c>
      <c r="V33" s="157"/>
      <c r="W33" s="157"/>
      <c r="X33" s="157"/>
      <c r="Y33" s="157"/>
      <c r="Z33" s="157"/>
      <c r="AA33" s="157"/>
      <c r="AB33" s="157"/>
      <c r="AC33" s="157"/>
      <c r="AD33" s="157"/>
      <c r="AE33" s="157" t="s">
        <v>104</v>
      </c>
      <c r="AF33" s="157"/>
      <c r="AG33" s="157"/>
      <c r="AH33" s="157"/>
      <c r="AI33" s="157"/>
      <c r="AJ33" s="157"/>
      <c r="AK33" s="157"/>
      <c r="AL33" s="157"/>
      <c r="AM33" s="157"/>
      <c r="AN33" s="157"/>
      <c r="AO33" s="157"/>
      <c r="AP33" s="157"/>
      <c r="AQ33" s="157"/>
      <c r="AR33" s="157"/>
      <c r="AS33" s="157"/>
      <c r="AT33" s="157"/>
      <c r="AU33" s="157"/>
      <c r="AV33" s="157"/>
      <c r="AW33" s="157"/>
      <c r="AX33" s="157"/>
      <c r="AY33" s="157"/>
      <c r="AZ33" s="157"/>
      <c r="BA33" s="157"/>
      <c r="BB33" s="157"/>
      <c r="BC33" s="157"/>
      <c r="BD33" s="157"/>
      <c r="BE33" s="157"/>
      <c r="BF33" s="157"/>
      <c r="BG33" s="157"/>
      <c r="BH33" s="157"/>
    </row>
    <row r="34" spans="1:60" ht="22.5" outlineLevel="1">
      <c r="A34" s="158">
        <v>22</v>
      </c>
      <c r="B34" s="164" t="s">
        <v>151</v>
      </c>
      <c r="C34" s="197" t="s">
        <v>152</v>
      </c>
      <c r="D34" s="166" t="s">
        <v>110</v>
      </c>
      <c r="E34" s="172">
        <v>120</v>
      </c>
      <c r="F34" s="174"/>
      <c r="G34" s="175">
        <f t="shared" si="0"/>
        <v>0</v>
      </c>
      <c r="H34" s="174"/>
      <c r="I34" s="175">
        <f t="shared" si="1"/>
        <v>0</v>
      </c>
      <c r="J34" s="174"/>
      <c r="K34" s="175">
        <f t="shared" si="2"/>
        <v>0</v>
      </c>
      <c r="L34" s="175">
        <v>0</v>
      </c>
      <c r="M34" s="175">
        <f t="shared" si="3"/>
        <v>0</v>
      </c>
      <c r="N34" s="167">
        <v>2.0000000000000002E-5</v>
      </c>
      <c r="O34" s="167">
        <f t="shared" si="4"/>
        <v>2.3999999999999998E-3</v>
      </c>
      <c r="P34" s="167">
        <v>3.2000000000000002E-3</v>
      </c>
      <c r="Q34" s="167">
        <f t="shared" si="5"/>
        <v>0.38400000000000001</v>
      </c>
      <c r="R34" s="167"/>
      <c r="S34" s="167"/>
      <c r="T34" s="168">
        <v>5.2999999999999999E-2</v>
      </c>
      <c r="U34" s="167">
        <f t="shared" si="6"/>
        <v>6.36</v>
      </c>
      <c r="V34" s="157"/>
      <c r="W34" s="157"/>
      <c r="X34" s="157"/>
      <c r="Y34" s="157"/>
      <c r="Z34" s="157"/>
      <c r="AA34" s="157"/>
      <c r="AB34" s="157"/>
      <c r="AC34" s="157"/>
      <c r="AD34" s="157"/>
      <c r="AE34" s="157" t="s">
        <v>104</v>
      </c>
      <c r="AF34" s="157"/>
      <c r="AG34" s="157"/>
      <c r="AH34" s="157"/>
      <c r="AI34" s="157"/>
      <c r="AJ34" s="157"/>
      <c r="AK34" s="157"/>
      <c r="AL34" s="157"/>
      <c r="AM34" s="157"/>
      <c r="AN34" s="157"/>
      <c r="AO34" s="157"/>
      <c r="AP34" s="157"/>
      <c r="AQ34" s="157"/>
      <c r="AR34" s="157"/>
      <c r="AS34" s="157"/>
      <c r="AT34" s="157"/>
      <c r="AU34" s="157"/>
      <c r="AV34" s="157"/>
      <c r="AW34" s="157"/>
      <c r="AX34" s="157"/>
      <c r="AY34" s="157"/>
      <c r="AZ34" s="157"/>
      <c r="BA34" s="157"/>
      <c r="BB34" s="157"/>
      <c r="BC34" s="157"/>
      <c r="BD34" s="157"/>
      <c r="BE34" s="157"/>
      <c r="BF34" s="157"/>
      <c r="BG34" s="157"/>
      <c r="BH34" s="157"/>
    </row>
    <row r="35" spans="1:60" ht="22.5" outlineLevel="1">
      <c r="A35" s="158">
        <v>23</v>
      </c>
      <c r="B35" s="164" t="s">
        <v>153</v>
      </c>
      <c r="C35" s="197" t="s">
        <v>154</v>
      </c>
      <c r="D35" s="166" t="s">
        <v>110</v>
      </c>
      <c r="E35" s="172">
        <v>60</v>
      </c>
      <c r="F35" s="174"/>
      <c r="G35" s="175">
        <f t="shared" si="0"/>
        <v>0</v>
      </c>
      <c r="H35" s="174"/>
      <c r="I35" s="175">
        <f t="shared" si="1"/>
        <v>0</v>
      </c>
      <c r="J35" s="174"/>
      <c r="K35" s="175">
        <f t="shared" si="2"/>
        <v>0</v>
      </c>
      <c r="L35" s="175">
        <v>0</v>
      </c>
      <c r="M35" s="175">
        <f t="shared" si="3"/>
        <v>0</v>
      </c>
      <c r="N35" s="167">
        <v>5.0000000000000002E-5</v>
      </c>
      <c r="O35" s="167">
        <f t="shared" si="4"/>
        <v>3.0000000000000001E-3</v>
      </c>
      <c r="P35" s="167">
        <v>5.3200000000000001E-3</v>
      </c>
      <c r="Q35" s="167">
        <f t="shared" si="5"/>
        <v>0.31919999999999998</v>
      </c>
      <c r="R35" s="167"/>
      <c r="S35" s="167"/>
      <c r="T35" s="168">
        <v>0.10299999999999999</v>
      </c>
      <c r="U35" s="167">
        <f t="shared" si="6"/>
        <v>6.18</v>
      </c>
      <c r="V35" s="157"/>
      <c r="W35" s="157"/>
      <c r="X35" s="157"/>
      <c r="Y35" s="157"/>
      <c r="Z35" s="157"/>
      <c r="AA35" s="157"/>
      <c r="AB35" s="157"/>
      <c r="AC35" s="157"/>
      <c r="AD35" s="157"/>
      <c r="AE35" s="157" t="s">
        <v>104</v>
      </c>
      <c r="AF35" s="157"/>
      <c r="AG35" s="157"/>
      <c r="AH35" s="157"/>
      <c r="AI35" s="157"/>
      <c r="AJ35" s="157"/>
      <c r="AK35" s="157"/>
      <c r="AL35" s="157"/>
      <c r="AM35" s="157"/>
      <c r="AN35" s="157"/>
      <c r="AO35" s="157"/>
      <c r="AP35" s="157"/>
      <c r="AQ35" s="157"/>
      <c r="AR35" s="157"/>
      <c r="AS35" s="157"/>
      <c r="AT35" s="157"/>
      <c r="AU35" s="157"/>
      <c r="AV35" s="157"/>
      <c r="AW35" s="157"/>
      <c r="AX35" s="157"/>
      <c r="AY35" s="157"/>
      <c r="AZ35" s="157"/>
      <c r="BA35" s="157"/>
      <c r="BB35" s="157"/>
      <c r="BC35" s="157"/>
      <c r="BD35" s="157"/>
      <c r="BE35" s="157"/>
      <c r="BF35" s="157"/>
      <c r="BG35" s="157"/>
      <c r="BH35" s="157"/>
    </row>
    <row r="36" spans="1:60" outlineLevel="1">
      <c r="A36" s="158">
        <v>24</v>
      </c>
      <c r="B36" s="164" t="s">
        <v>155</v>
      </c>
      <c r="C36" s="197" t="s">
        <v>156</v>
      </c>
      <c r="D36" s="166" t="s">
        <v>119</v>
      </c>
      <c r="E36" s="172">
        <v>1.1279999999999999</v>
      </c>
      <c r="F36" s="174"/>
      <c r="G36" s="175">
        <f t="shared" si="0"/>
        <v>0</v>
      </c>
      <c r="H36" s="174"/>
      <c r="I36" s="175">
        <f t="shared" si="1"/>
        <v>0</v>
      </c>
      <c r="J36" s="174"/>
      <c r="K36" s="175">
        <f t="shared" si="2"/>
        <v>0</v>
      </c>
      <c r="L36" s="175">
        <v>0</v>
      </c>
      <c r="M36" s="175">
        <f t="shared" si="3"/>
        <v>0</v>
      </c>
      <c r="N36" s="167">
        <v>0</v>
      </c>
      <c r="O36" s="167">
        <f t="shared" si="4"/>
        <v>0</v>
      </c>
      <c r="P36" s="167">
        <v>0</v>
      </c>
      <c r="Q36" s="167">
        <f t="shared" si="5"/>
        <v>0</v>
      </c>
      <c r="R36" s="167"/>
      <c r="S36" s="167"/>
      <c r="T36" s="168">
        <v>3.246</v>
      </c>
      <c r="U36" s="167">
        <f t="shared" si="6"/>
        <v>3.66</v>
      </c>
      <c r="V36" s="157"/>
      <c r="W36" s="157"/>
      <c r="X36" s="157"/>
      <c r="Y36" s="157"/>
      <c r="Z36" s="157"/>
      <c r="AA36" s="157"/>
      <c r="AB36" s="157"/>
      <c r="AC36" s="157"/>
      <c r="AD36" s="157"/>
      <c r="AE36" s="157" t="s">
        <v>104</v>
      </c>
      <c r="AF36" s="157"/>
      <c r="AG36" s="157"/>
      <c r="AH36" s="157"/>
      <c r="AI36" s="157"/>
      <c r="AJ36" s="157"/>
      <c r="AK36" s="157"/>
      <c r="AL36" s="157"/>
      <c r="AM36" s="157"/>
      <c r="AN36" s="157"/>
      <c r="AO36" s="157"/>
      <c r="AP36" s="157"/>
      <c r="AQ36" s="157"/>
      <c r="AR36" s="157"/>
      <c r="AS36" s="157"/>
      <c r="AT36" s="157"/>
      <c r="AU36" s="157"/>
      <c r="AV36" s="157"/>
      <c r="AW36" s="157"/>
      <c r="AX36" s="157"/>
      <c r="AY36" s="157"/>
      <c r="AZ36" s="157"/>
      <c r="BA36" s="157"/>
      <c r="BB36" s="157"/>
      <c r="BC36" s="157"/>
      <c r="BD36" s="157"/>
      <c r="BE36" s="157"/>
      <c r="BF36" s="157"/>
      <c r="BG36" s="157"/>
      <c r="BH36" s="157"/>
    </row>
    <row r="37" spans="1:60" outlineLevel="1">
      <c r="A37" s="158">
        <v>25</v>
      </c>
      <c r="B37" s="164" t="s">
        <v>157</v>
      </c>
      <c r="C37" s="197" t="s">
        <v>158</v>
      </c>
      <c r="D37" s="166" t="s">
        <v>119</v>
      </c>
      <c r="E37" s="172">
        <v>0.70320000000000005</v>
      </c>
      <c r="F37" s="174"/>
      <c r="G37" s="175">
        <f t="shared" si="0"/>
        <v>0</v>
      </c>
      <c r="H37" s="174"/>
      <c r="I37" s="175">
        <f t="shared" si="1"/>
        <v>0</v>
      </c>
      <c r="J37" s="174"/>
      <c r="K37" s="175">
        <f t="shared" si="2"/>
        <v>0</v>
      </c>
      <c r="L37" s="175">
        <v>0</v>
      </c>
      <c r="M37" s="175">
        <f t="shared" si="3"/>
        <v>0</v>
      </c>
      <c r="N37" s="167">
        <v>0</v>
      </c>
      <c r="O37" s="167">
        <f t="shared" si="4"/>
        <v>0</v>
      </c>
      <c r="P37" s="167">
        <v>0</v>
      </c>
      <c r="Q37" s="167">
        <f t="shared" si="5"/>
        <v>0</v>
      </c>
      <c r="R37" s="167"/>
      <c r="S37" s="167"/>
      <c r="T37" s="168">
        <v>5.5620000000000003</v>
      </c>
      <c r="U37" s="167">
        <f t="shared" si="6"/>
        <v>3.91</v>
      </c>
      <c r="V37" s="157"/>
      <c r="W37" s="157"/>
      <c r="X37" s="157"/>
      <c r="Y37" s="157"/>
      <c r="Z37" s="157"/>
      <c r="AA37" s="157"/>
      <c r="AB37" s="157"/>
      <c r="AC37" s="157"/>
      <c r="AD37" s="157"/>
      <c r="AE37" s="157" t="s">
        <v>104</v>
      </c>
      <c r="AF37" s="157"/>
      <c r="AG37" s="157"/>
      <c r="AH37" s="157"/>
      <c r="AI37" s="157"/>
      <c r="AJ37" s="157"/>
      <c r="AK37" s="157"/>
      <c r="AL37" s="157"/>
      <c r="AM37" s="157"/>
      <c r="AN37" s="157"/>
      <c r="AO37" s="157"/>
      <c r="AP37" s="157"/>
      <c r="AQ37" s="157"/>
      <c r="AR37" s="157"/>
      <c r="AS37" s="157"/>
      <c r="AT37" s="157"/>
      <c r="AU37" s="157"/>
      <c r="AV37" s="157"/>
      <c r="AW37" s="157"/>
      <c r="AX37" s="157"/>
      <c r="AY37" s="157"/>
      <c r="AZ37" s="157"/>
      <c r="BA37" s="157"/>
      <c r="BB37" s="157"/>
      <c r="BC37" s="157"/>
      <c r="BD37" s="157"/>
      <c r="BE37" s="157"/>
      <c r="BF37" s="157"/>
      <c r="BG37" s="157"/>
      <c r="BH37" s="157"/>
    </row>
    <row r="38" spans="1:60">
      <c r="A38" s="159" t="s">
        <v>99</v>
      </c>
      <c r="B38" s="165" t="s">
        <v>66</v>
      </c>
      <c r="C38" s="198" t="s">
        <v>67</v>
      </c>
      <c r="D38" s="169"/>
      <c r="E38" s="173"/>
      <c r="F38" s="176"/>
      <c r="G38" s="176">
        <f>SUMIF(AE39:AE47,"&lt;&gt;NOR",G39:G47)</f>
        <v>0</v>
      </c>
      <c r="H38" s="176"/>
      <c r="I38" s="176">
        <f>SUM(I39:I47)</f>
        <v>0</v>
      </c>
      <c r="J38" s="176"/>
      <c r="K38" s="176">
        <f>SUM(K39:K47)</f>
        <v>0</v>
      </c>
      <c r="L38" s="176"/>
      <c r="M38" s="176">
        <f>SUM(M39:M47)</f>
        <v>0</v>
      </c>
      <c r="N38" s="170"/>
      <c r="O38" s="170">
        <f>SUM(O39:O47)</f>
        <v>3.3700000000000002E-3</v>
      </c>
      <c r="P38" s="170"/>
      <c r="Q38" s="170">
        <f>SUM(Q39:Q47)</f>
        <v>0</v>
      </c>
      <c r="R38" s="170"/>
      <c r="S38" s="170"/>
      <c r="T38" s="171"/>
      <c r="U38" s="170">
        <f>SUM(U39:U47)</f>
        <v>3.6499999999999995</v>
      </c>
      <c r="AE38" t="s">
        <v>100</v>
      </c>
    </row>
    <row r="39" spans="1:60" outlineLevel="1">
      <c r="A39" s="158">
        <v>26</v>
      </c>
      <c r="B39" s="164" t="s">
        <v>159</v>
      </c>
      <c r="C39" s="197" t="s">
        <v>160</v>
      </c>
      <c r="D39" s="166" t="s">
        <v>116</v>
      </c>
      <c r="E39" s="172">
        <v>4</v>
      </c>
      <c r="F39" s="174"/>
      <c r="G39" s="175">
        <f t="shared" ref="G39:G47" si="7">ROUND(E39*F39,2)</f>
        <v>0</v>
      </c>
      <c r="H39" s="174"/>
      <c r="I39" s="175">
        <f t="shared" ref="I39:I47" si="8">ROUND(E39*H39,2)</f>
        <v>0</v>
      </c>
      <c r="J39" s="174"/>
      <c r="K39" s="175">
        <f t="shared" ref="K39:K47" si="9">ROUND(E39*J39,2)</f>
        <v>0</v>
      </c>
      <c r="L39" s="175">
        <v>0</v>
      </c>
      <c r="M39" s="175">
        <f t="shared" ref="M39:M47" si="10">G39*(1+L39/100)</f>
        <v>0</v>
      </c>
      <c r="N39" s="167">
        <v>0</v>
      </c>
      <c r="O39" s="167">
        <f t="shared" ref="O39:O47" si="11">ROUND(E39*N39,5)</f>
        <v>0</v>
      </c>
      <c r="P39" s="167">
        <v>0</v>
      </c>
      <c r="Q39" s="167">
        <f t="shared" ref="Q39:Q47" si="12">ROUND(E39*P39,5)</f>
        <v>0</v>
      </c>
      <c r="R39" s="167"/>
      <c r="S39" s="167"/>
      <c r="T39" s="168">
        <v>6.2E-2</v>
      </c>
      <c r="U39" s="167">
        <f t="shared" ref="U39:U47" si="13">ROUND(E39*T39,2)</f>
        <v>0.25</v>
      </c>
      <c r="V39" s="157"/>
      <c r="W39" s="157"/>
      <c r="X39" s="157"/>
      <c r="Y39" s="157"/>
      <c r="Z39" s="157"/>
      <c r="AA39" s="157"/>
      <c r="AB39" s="157"/>
      <c r="AC39" s="157"/>
      <c r="AD39" s="157"/>
      <c r="AE39" s="157" t="s">
        <v>104</v>
      </c>
      <c r="AF39" s="157"/>
      <c r="AG39" s="157"/>
      <c r="AH39" s="157"/>
      <c r="AI39" s="157"/>
      <c r="AJ39" s="157"/>
      <c r="AK39" s="157"/>
      <c r="AL39" s="157"/>
      <c r="AM39" s="157"/>
      <c r="AN39" s="157"/>
      <c r="AO39" s="157"/>
      <c r="AP39" s="157"/>
      <c r="AQ39" s="157"/>
      <c r="AR39" s="157"/>
      <c r="AS39" s="157"/>
      <c r="AT39" s="157"/>
      <c r="AU39" s="157"/>
      <c r="AV39" s="157"/>
      <c r="AW39" s="157"/>
      <c r="AX39" s="157"/>
      <c r="AY39" s="157"/>
      <c r="AZ39" s="157"/>
      <c r="BA39" s="157"/>
      <c r="BB39" s="157"/>
      <c r="BC39" s="157"/>
      <c r="BD39" s="157"/>
      <c r="BE39" s="157"/>
      <c r="BF39" s="157"/>
      <c r="BG39" s="157"/>
      <c r="BH39" s="157"/>
    </row>
    <row r="40" spans="1:60" outlineLevel="1">
      <c r="A40" s="158">
        <v>27</v>
      </c>
      <c r="B40" s="164" t="s">
        <v>161</v>
      </c>
      <c r="C40" s="197" t="s">
        <v>162</v>
      </c>
      <c r="D40" s="166" t="s">
        <v>116</v>
      </c>
      <c r="E40" s="172">
        <v>2</v>
      </c>
      <c r="F40" s="174"/>
      <c r="G40" s="175">
        <f t="shared" si="7"/>
        <v>0</v>
      </c>
      <c r="H40" s="174"/>
      <c r="I40" s="175">
        <f t="shared" si="8"/>
        <v>0</v>
      </c>
      <c r="J40" s="174"/>
      <c r="K40" s="175">
        <f t="shared" si="9"/>
        <v>0</v>
      </c>
      <c r="L40" s="175">
        <v>0</v>
      </c>
      <c r="M40" s="175">
        <f t="shared" si="10"/>
        <v>0</v>
      </c>
      <c r="N40" s="167">
        <v>3.2000000000000003E-4</v>
      </c>
      <c r="O40" s="167">
        <f t="shared" si="11"/>
        <v>6.4000000000000005E-4</v>
      </c>
      <c r="P40" s="167">
        <v>0</v>
      </c>
      <c r="Q40" s="167">
        <f t="shared" si="12"/>
        <v>0</v>
      </c>
      <c r="R40" s="167"/>
      <c r="S40" s="167"/>
      <c r="T40" s="168">
        <v>0.22700000000000001</v>
      </c>
      <c r="U40" s="167">
        <f t="shared" si="13"/>
        <v>0.45</v>
      </c>
      <c r="V40" s="157"/>
      <c r="W40" s="157"/>
      <c r="X40" s="157"/>
      <c r="Y40" s="157"/>
      <c r="Z40" s="157"/>
      <c r="AA40" s="157"/>
      <c r="AB40" s="157"/>
      <c r="AC40" s="157"/>
      <c r="AD40" s="157"/>
      <c r="AE40" s="157" t="s">
        <v>104</v>
      </c>
      <c r="AF40" s="157"/>
      <c r="AG40" s="157"/>
      <c r="AH40" s="157"/>
      <c r="AI40" s="157"/>
      <c r="AJ40" s="157"/>
      <c r="AK40" s="157"/>
      <c r="AL40" s="157"/>
      <c r="AM40" s="157"/>
      <c r="AN40" s="157"/>
      <c r="AO40" s="157"/>
      <c r="AP40" s="157"/>
      <c r="AQ40" s="157"/>
      <c r="AR40" s="157"/>
      <c r="AS40" s="157"/>
      <c r="AT40" s="157"/>
      <c r="AU40" s="157"/>
      <c r="AV40" s="157"/>
      <c r="AW40" s="157"/>
      <c r="AX40" s="157"/>
      <c r="AY40" s="157"/>
      <c r="AZ40" s="157"/>
      <c r="BA40" s="157"/>
      <c r="BB40" s="157"/>
      <c r="BC40" s="157"/>
      <c r="BD40" s="157"/>
      <c r="BE40" s="157"/>
      <c r="BF40" s="157"/>
      <c r="BG40" s="157"/>
      <c r="BH40" s="157"/>
    </row>
    <row r="41" spans="1:60" outlineLevel="1">
      <c r="A41" s="158">
        <v>28</v>
      </c>
      <c r="B41" s="164" t="s">
        <v>163</v>
      </c>
      <c r="C41" s="197" t="s">
        <v>164</v>
      </c>
      <c r="D41" s="166" t="s">
        <v>116</v>
      </c>
      <c r="E41" s="172">
        <v>1</v>
      </c>
      <c r="F41" s="174"/>
      <c r="G41" s="175">
        <f t="shared" si="7"/>
        <v>0</v>
      </c>
      <c r="H41" s="174"/>
      <c r="I41" s="175">
        <f t="shared" si="8"/>
        <v>0</v>
      </c>
      <c r="J41" s="174"/>
      <c r="K41" s="175">
        <f t="shared" si="9"/>
        <v>0</v>
      </c>
      <c r="L41" s="175">
        <v>0</v>
      </c>
      <c r="M41" s="175">
        <f t="shared" si="10"/>
        <v>0</v>
      </c>
      <c r="N41" s="167">
        <v>3.6999999999999999E-4</v>
      </c>
      <c r="O41" s="167">
        <f t="shared" si="11"/>
        <v>3.6999999999999999E-4</v>
      </c>
      <c r="P41" s="167">
        <v>0</v>
      </c>
      <c r="Q41" s="167">
        <f t="shared" si="12"/>
        <v>0</v>
      </c>
      <c r="R41" s="167"/>
      <c r="S41" s="167"/>
      <c r="T41" s="168">
        <v>0.22700000000000001</v>
      </c>
      <c r="U41" s="167">
        <f t="shared" si="13"/>
        <v>0.23</v>
      </c>
      <c r="V41" s="157"/>
      <c r="W41" s="157"/>
      <c r="X41" s="157"/>
      <c r="Y41" s="157"/>
      <c r="Z41" s="157"/>
      <c r="AA41" s="157"/>
      <c r="AB41" s="157"/>
      <c r="AC41" s="157"/>
      <c r="AD41" s="157"/>
      <c r="AE41" s="157" t="s">
        <v>104</v>
      </c>
      <c r="AF41" s="157"/>
      <c r="AG41" s="157"/>
      <c r="AH41" s="157"/>
      <c r="AI41" s="157"/>
      <c r="AJ41" s="157"/>
      <c r="AK41" s="157"/>
      <c r="AL41" s="157"/>
      <c r="AM41" s="157"/>
      <c r="AN41" s="157"/>
      <c r="AO41" s="157"/>
      <c r="AP41" s="157"/>
      <c r="AQ41" s="157"/>
      <c r="AR41" s="157"/>
      <c r="AS41" s="157"/>
      <c r="AT41" s="157"/>
      <c r="AU41" s="157"/>
      <c r="AV41" s="157"/>
      <c r="AW41" s="157"/>
      <c r="AX41" s="157"/>
      <c r="AY41" s="157"/>
      <c r="AZ41" s="157"/>
      <c r="BA41" s="157"/>
      <c r="BB41" s="157"/>
      <c r="BC41" s="157"/>
      <c r="BD41" s="157"/>
      <c r="BE41" s="157"/>
      <c r="BF41" s="157"/>
      <c r="BG41" s="157"/>
      <c r="BH41" s="157"/>
    </row>
    <row r="42" spans="1:60" outlineLevel="1">
      <c r="A42" s="158">
        <v>29</v>
      </c>
      <c r="B42" s="164" t="s">
        <v>165</v>
      </c>
      <c r="C42" s="197" t="s">
        <v>166</v>
      </c>
      <c r="D42" s="166" t="s">
        <v>116</v>
      </c>
      <c r="E42" s="172">
        <v>1</v>
      </c>
      <c r="F42" s="174"/>
      <c r="G42" s="175">
        <f t="shared" si="7"/>
        <v>0</v>
      </c>
      <c r="H42" s="174"/>
      <c r="I42" s="175">
        <f t="shared" si="8"/>
        <v>0</v>
      </c>
      <c r="J42" s="174"/>
      <c r="K42" s="175">
        <f t="shared" si="9"/>
        <v>0</v>
      </c>
      <c r="L42" s="175">
        <v>0</v>
      </c>
      <c r="M42" s="175">
        <f t="shared" si="10"/>
        <v>0</v>
      </c>
      <c r="N42" s="167">
        <v>0</v>
      </c>
      <c r="O42" s="167">
        <f t="shared" si="11"/>
        <v>0</v>
      </c>
      <c r="P42" s="167">
        <v>0</v>
      </c>
      <c r="Q42" s="167">
        <f t="shared" si="12"/>
        <v>0</v>
      </c>
      <c r="R42" s="167"/>
      <c r="S42" s="167"/>
      <c r="T42" s="168">
        <v>0.22700000000000001</v>
      </c>
      <c r="U42" s="167">
        <f t="shared" si="13"/>
        <v>0.23</v>
      </c>
      <c r="V42" s="157"/>
      <c r="W42" s="157"/>
      <c r="X42" s="157"/>
      <c r="Y42" s="157"/>
      <c r="Z42" s="157"/>
      <c r="AA42" s="157"/>
      <c r="AB42" s="157"/>
      <c r="AC42" s="157"/>
      <c r="AD42" s="157"/>
      <c r="AE42" s="157" t="s">
        <v>104</v>
      </c>
      <c r="AF42" s="157"/>
      <c r="AG42" s="157"/>
      <c r="AH42" s="157"/>
      <c r="AI42" s="157"/>
      <c r="AJ42" s="157"/>
      <c r="AK42" s="157"/>
      <c r="AL42" s="157"/>
      <c r="AM42" s="157"/>
      <c r="AN42" s="157"/>
      <c r="AO42" s="157"/>
      <c r="AP42" s="157"/>
      <c r="AQ42" s="157"/>
      <c r="AR42" s="157"/>
      <c r="AS42" s="157"/>
      <c r="AT42" s="157"/>
      <c r="AU42" s="157"/>
      <c r="AV42" s="157"/>
      <c r="AW42" s="157"/>
      <c r="AX42" s="157"/>
      <c r="AY42" s="157"/>
      <c r="AZ42" s="157"/>
      <c r="BA42" s="157"/>
      <c r="BB42" s="157"/>
      <c r="BC42" s="157"/>
      <c r="BD42" s="157"/>
      <c r="BE42" s="157"/>
      <c r="BF42" s="157"/>
      <c r="BG42" s="157"/>
      <c r="BH42" s="157"/>
    </row>
    <row r="43" spans="1:60" outlineLevel="1">
      <c r="A43" s="158">
        <v>30</v>
      </c>
      <c r="B43" s="164" t="s">
        <v>167</v>
      </c>
      <c r="C43" s="197" t="s">
        <v>168</v>
      </c>
      <c r="D43" s="166" t="s">
        <v>116</v>
      </c>
      <c r="E43" s="172">
        <v>2</v>
      </c>
      <c r="F43" s="174"/>
      <c r="G43" s="175">
        <f t="shared" si="7"/>
        <v>0</v>
      </c>
      <c r="H43" s="174"/>
      <c r="I43" s="175">
        <f t="shared" si="8"/>
        <v>0</v>
      </c>
      <c r="J43" s="174"/>
      <c r="K43" s="175">
        <f t="shared" si="9"/>
        <v>0</v>
      </c>
      <c r="L43" s="175">
        <v>0</v>
      </c>
      <c r="M43" s="175">
        <f t="shared" si="10"/>
        <v>0</v>
      </c>
      <c r="N43" s="167">
        <v>0</v>
      </c>
      <c r="O43" s="167">
        <f t="shared" si="11"/>
        <v>0</v>
      </c>
      <c r="P43" s="167">
        <v>0</v>
      </c>
      <c r="Q43" s="167">
        <f t="shared" si="12"/>
        <v>0</v>
      </c>
      <c r="R43" s="167"/>
      <c r="S43" s="167"/>
      <c r="T43" s="168">
        <v>8.3000000000000004E-2</v>
      </c>
      <c r="U43" s="167">
        <f t="shared" si="13"/>
        <v>0.17</v>
      </c>
      <c r="V43" s="157"/>
      <c r="W43" s="157"/>
      <c r="X43" s="157"/>
      <c r="Y43" s="157"/>
      <c r="Z43" s="157"/>
      <c r="AA43" s="157"/>
      <c r="AB43" s="157"/>
      <c r="AC43" s="157"/>
      <c r="AD43" s="157"/>
      <c r="AE43" s="157" t="s">
        <v>104</v>
      </c>
      <c r="AF43" s="157"/>
      <c r="AG43" s="157"/>
      <c r="AH43" s="157"/>
      <c r="AI43" s="157"/>
      <c r="AJ43" s="157"/>
      <c r="AK43" s="157"/>
      <c r="AL43" s="157"/>
      <c r="AM43" s="157"/>
      <c r="AN43" s="157"/>
      <c r="AO43" s="157"/>
      <c r="AP43" s="157"/>
      <c r="AQ43" s="157"/>
      <c r="AR43" s="157"/>
      <c r="AS43" s="157"/>
      <c r="AT43" s="157"/>
      <c r="AU43" s="157"/>
      <c r="AV43" s="157"/>
      <c r="AW43" s="157"/>
      <c r="AX43" s="157"/>
      <c r="AY43" s="157"/>
      <c r="AZ43" s="157"/>
      <c r="BA43" s="157"/>
      <c r="BB43" s="157"/>
      <c r="BC43" s="157"/>
      <c r="BD43" s="157"/>
      <c r="BE43" s="157"/>
      <c r="BF43" s="157"/>
      <c r="BG43" s="157"/>
      <c r="BH43" s="157"/>
    </row>
    <row r="44" spans="1:60" outlineLevel="1">
      <c r="A44" s="158">
        <v>31</v>
      </c>
      <c r="B44" s="164" t="s">
        <v>169</v>
      </c>
      <c r="C44" s="197" t="s">
        <v>170</v>
      </c>
      <c r="D44" s="166" t="s">
        <v>116</v>
      </c>
      <c r="E44" s="172">
        <v>14</v>
      </c>
      <c r="F44" s="174"/>
      <c r="G44" s="175">
        <f t="shared" si="7"/>
        <v>0</v>
      </c>
      <c r="H44" s="174"/>
      <c r="I44" s="175">
        <f t="shared" si="8"/>
        <v>0</v>
      </c>
      <c r="J44" s="174"/>
      <c r="K44" s="175">
        <f t="shared" si="9"/>
        <v>0</v>
      </c>
      <c r="L44" s="175">
        <v>0</v>
      </c>
      <c r="M44" s="175">
        <f t="shared" si="10"/>
        <v>0</v>
      </c>
      <c r="N44" s="167">
        <v>1.3999999999999999E-4</v>
      </c>
      <c r="O44" s="167">
        <f t="shared" si="11"/>
        <v>1.9599999999999999E-3</v>
      </c>
      <c r="P44" s="167">
        <v>0</v>
      </c>
      <c r="Q44" s="167">
        <f t="shared" si="12"/>
        <v>0</v>
      </c>
      <c r="R44" s="167"/>
      <c r="S44" s="167"/>
      <c r="T44" s="168">
        <v>7.1999999999999995E-2</v>
      </c>
      <c r="U44" s="167">
        <f t="shared" si="13"/>
        <v>1.01</v>
      </c>
      <c r="V44" s="157"/>
      <c r="W44" s="157"/>
      <c r="X44" s="157"/>
      <c r="Y44" s="157"/>
      <c r="Z44" s="157"/>
      <c r="AA44" s="157"/>
      <c r="AB44" s="157"/>
      <c r="AC44" s="157"/>
      <c r="AD44" s="157"/>
      <c r="AE44" s="157" t="s">
        <v>104</v>
      </c>
      <c r="AF44" s="157"/>
      <c r="AG44" s="157"/>
      <c r="AH44" s="157"/>
      <c r="AI44" s="157"/>
      <c r="AJ44" s="157"/>
      <c r="AK44" s="157"/>
      <c r="AL44" s="157"/>
      <c r="AM44" s="157"/>
      <c r="AN44" s="157"/>
      <c r="AO44" s="157"/>
      <c r="AP44" s="157"/>
      <c r="AQ44" s="157"/>
      <c r="AR44" s="157"/>
      <c r="AS44" s="157"/>
      <c r="AT44" s="157"/>
      <c r="AU44" s="157"/>
      <c r="AV44" s="157"/>
      <c r="AW44" s="157"/>
      <c r="AX44" s="157"/>
      <c r="AY44" s="157"/>
      <c r="AZ44" s="157"/>
      <c r="BA44" s="157"/>
      <c r="BB44" s="157"/>
      <c r="BC44" s="157"/>
      <c r="BD44" s="157"/>
      <c r="BE44" s="157"/>
      <c r="BF44" s="157"/>
      <c r="BG44" s="157"/>
      <c r="BH44" s="157"/>
    </row>
    <row r="45" spans="1:60" ht="22.5" outlineLevel="1">
      <c r="A45" s="158">
        <v>32</v>
      </c>
      <c r="B45" s="164" t="s">
        <v>171</v>
      </c>
      <c r="C45" s="197" t="s">
        <v>172</v>
      </c>
      <c r="D45" s="166" t="s">
        <v>116</v>
      </c>
      <c r="E45" s="172">
        <v>14</v>
      </c>
      <c r="F45" s="174"/>
      <c r="G45" s="175">
        <f t="shared" si="7"/>
        <v>0</v>
      </c>
      <c r="H45" s="174"/>
      <c r="I45" s="175">
        <f t="shared" si="8"/>
        <v>0</v>
      </c>
      <c r="J45" s="174"/>
      <c r="K45" s="175">
        <f t="shared" si="9"/>
        <v>0</v>
      </c>
      <c r="L45" s="175">
        <v>0</v>
      </c>
      <c r="M45" s="175">
        <f t="shared" si="10"/>
        <v>0</v>
      </c>
      <c r="N45" s="167">
        <v>0</v>
      </c>
      <c r="O45" s="167">
        <f t="shared" si="11"/>
        <v>0</v>
      </c>
      <c r="P45" s="167">
        <v>0</v>
      </c>
      <c r="Q45" s="167">
        <f t="shared" si="12"/>
        <v>0</v>
      </c>
      <c r="R45" s="167"/>
      <c r="S45" s="167"/>
      <c r="T45" s="168">
        <v>9.2999999999999999E-2</v>
      </c>
      <c r="U45" s="167">
        <f t="shared" si="13"/>
        <v>1.3</v>
      </c>
      <c r="V45" s="157"/>
      <c r="W45" s="157"/>
      <c r="X45" s="157"/>
      <c r="Y45" s="157"/>
      <c r="Z45" s="157"/>
      <c r="AA45" s="157"/>
      <c r="AB45" s="157"/>
      <c r="AC45" s="157"/>
      <c r="AD45" s="157"/>
      <c r="AE45" s="157" t="s">
        <v>104</v>
      </c>
      <c r="AF45" s="157"/>
      <c r="AG45" s="157"/>
      <c r="AH45" s="157"/>
      <c r="AI45" s="157"/>
      <c r="AJ45" s="157"/>
      <c r="AK45" s="157"/>
      <c r="AL45" s="157"/>
      <c r="AM45" s="157"/>
      <c r="AN45" s="157"/>
      <c r="AO45" s="157"/>
      <c r="AP45" s="157"/>
      <c r="AQ45" s="157"/>
      <c r="AR45" s="157"/>
      <c r="AS45" s="157"/>
      <c r="AT45" s="157"/>
      <c r="AU45" s="157"/>
      <c r="AV45" s="157"/>
      <c r="AW45" s="157"/>
      <c r="AX45" s="157"/>
      <c r="AY45" s="157"/>
      <c r="AZ45" s="157"/>
      <c r="BA45" s="157"/>
      <c r="BB45" s="157"/>
      <c r="BC45" s="157"/>
      <c r="BD45" s="157"/>
      <c r="BE45" s="157"/>
      <c r="BF45" s="157"/>
      <c r="BG45" s="157"/>
      <c r="BH45" s="157"/>
    </row>
    <row r="46" spans="1:60" ht="22.5" outlineLevel="1">
      <c r="A46" s="158">
        <v>33</v>
      </c>
      <c r="B46" s="164" t="s">
        <v>173</v>
      </c>
      <c r="C46" s="197" t="s">
        <v>174</v>
      </c>
      <c r="D46" s="166" t="s">
        <v>175</v>
      </c>
      <c r="E46" s="172">
        <v>2</v>
      </c>
      <c r="F46" s="174"/>
      <c r="G46" s="175">
        <f t="shared" si="7"/>
        <v>0</v>
      </c>
      <c r="H46" s="174"/>
      <c r="I46" s="175">
        <f t="shared" si="8"/>
        <v>0</v>
      </c>
      <c r="J46" s="174"/>
      <c r="K46" s="175">
        <f t="shared" si="9"/>
        <v>0</v>
      </c>
      <c r="L46" s="175">
        <v>0</v>
      </c>
      <c r="M46" s="175">
        <f t="shared" si="10"/>
        <v>0</v>
      </c>
      <c r="N46" s="167">
        <v>2.0000000000000001E-4</v>
      </c>
      <c r="O46" s="167">
        <f t="shared" si="11"/>
        <v>4.0000000000000002E-4</v>
      </c>
      <c r="P46" s="167">
        <v>0</v>
      </c>
      <c r="Q46" s="167">
        <f t="shared" si="12"/>
        <v>0</v>
      </c>
      <c r="R46" s="167"/>
      <c r="S46" s="167"/>
      <c r="T46" s="168">
        <v>0</v>
      </c>
      <c r="U46" s="167">
        <f t="shared" si="13"/>
        <v>0</v>
      </c>
      <c r="V46" s="157"/>
      <c r="W46" s="157"/>
      <c r="X46" s="157"/>
      <c r="Y46" s="157"/>
      <c r="Z46" s="157"/>
      <c r="AA46" s="157"/>
      <c r="AB46" s="157"/>
      <c r="AC46" s="157"/>
      <c r="AD46" s="157"/>
      <c r="AE46" s="157" t="s">
        <v>104</v>
      </c>
      <c r="AF46" s="157"/>
      <c r="AG46" s="157"/>
      <c r="AH46" s="157"/>
      <c r="AI46" s="157"/>
      <c r="AJ46" s="157"/>
      <c r="AK46" s="157"/>
      <c r="AL46" s="157"/>
      <c r="AM46" s="157"/>
      <c r="AN46" s="157"/>
      <c r="AO46" s="157"/>
      <c r="AP46" s="157"/>
      <c r="AQ46" s="157"/>
      <c r="AR46" s="157"/>
      <c r="AS46" s="157"/>
      <c r="AT46" s="157"/>
      <c r="AU46" s="157"/>
      <c r="AV46" s="157"/>
      <c r="AW46" s="157"/>
      <c r="AX46" s="157"/>
      <c r="AY46" s="157"/>
      <c r="AZ46" s="157"/>
      <c r="BA46" s="157"/>
      <c r="BB46" s="157"/>
      <c r="BC46" s="157"/>
      <c r="BD46" s="157"/>
      <c r="BE46" s="157"/>
      <c r="BF46" s="157"/>
      <c r="BG46" s="157"/>
      <c r="BH46" s="157"/>
    </row>
    <row r="47" spans="1:60" outlineLevel="1">
      <c r="A47" s="158">
        <v>34</v>
      </c>
      <c r="B47" s="164" t="s">
        <v>176</v>
      </c>
      <c r="C47" s="197" t="s">
        <v>177</v>
      </c>
      <c r="D47" s="166" t="s">
        <v>119</v>
      </c>
      <c r="E47" s="172">
        <v>3.3700000000000002E-3</v>
      </c>
      <c r="F47" s="174"/>
      <c r="G47" s="175">
        <f t="shared" si="7"/>
        <v>0</v>
      </c>
      <c r="H47" s="174"/>
      <c r="I47" s="175">
        <f t="shared" si="8"/>
        <v>0</v>
      </c>
      <c r="J47" s="174"/>
      <c r="K47" s="175">
        <f t="shared" si="9"/>
        <v>0</v>
      </c>
      <c r="L47" s="175">
        <v>0</v>
      </c>
      <c r="M47" s="175">
        <f t="shared" si="10"/>
        <v>0</v>
      </c>
      <c r="N47" s="167">
        <v>0</v>
      </c>
      <c r="O47" s="167">
        <f t="shared" si="11"/>
        <v>0</v>
      </c>
      <c r="P47" s="167">
        <v>0</v>
      </c>
      <c r="Q47" s="167">
        <f t="shared" si="12"/>
        <v>0</v>
      </c>
      <c r="R47" s="167"/>
      <c r="S47" s="167"/>
      <c r="T47" s="168">
        <v>2.351</v>
      </c>
      <c r="U47" s="167">
        <f t="shared" si="13"/>
        <v>0.01</v>
      </c>
      <c r="V47" s="157"/>
      <c r="W47" s="157"/>
      <c r="X47" s="157"/>
      <c r="Y47" s="157"/>
      <c r="Z47" s="157"/>
      <c r="AA47" s="157"/>
      <c r="AB47" s="157"/>
      <c r="AC47" s="157"/>
      <c r="AD47" s="157"/>
      <c r="AE47" s="157" t="s">
        <v>104</v>
      </c>
      <c r="AF47" s="157"/>
      <c r="AG47" s="157"/>
      <c r="AH47" s="157"/>
      <c r="AI47" s="157"/>
      <c r="AJ47" s="157"/>
      <c r="AK47" s="157"/>
      <c r="AL47" s="157"/>
      <c r="AM47" s="157"/>
      <c r="AN47" s="157"/>
      <c r="AO47" s="157"/>
      <c r="AP47" s="157"/>
      <c r="AQ47" s="157"/>
      <c r="AR47" s="157"/>
      <c r="AS47" s="157"/>
      <c r="AT47" s="157"/>
      <c r="AU47" s="157"/>
      <c r="AV47" s="157"/>
      <c r="AW47" s="157"/>
      <c r="AX47" s="157"/>
      <c r="AY47" s="157"/>
      <c r="AZ47" s="157"/>
      <c r="BA47" s="157"/>
      <c r="BB47" s="157"/>
      <c r="BC47" s="157"/>
      <c r="BD47" s="157"/>
      <c r="BE47" s="157"/>
      <c r="BF47" s="157"/>
      <c r="BG47" s="157"/>
      <c r="BH47" s="157"/>
    </row>
    <row r="48" spans="1:60">
      <c r="A48" s="159" t="s">
        <v>99</v>
      </c>
      <c r="B48" s="165" t="s">
        <v>68</v>
      </c>
      <c r="C48" s="198" t="s">
        <v>69</v>
      </c>
      <c r="D48" s="169"/>
      <c r="E48" s="173"/>
      <c r="F48" s="176"/>
      <c r="G48" s="176">
        <f>SUMIF(AE49:AE61,"&lt;&gt;NOR",G49:G61)</f>
        <v>0</v>
      </c>
      <c r="H48" s="176"/>
      <c r="I48" s="176">
        <f>SUM(I49:I61)</f>
        <v>0</v>
      </c>
      <c r="J48" s="176"/>
      <c r="K48" s="176">
        <f>SUM(K49:K61)</f>
        <v>0</v>
      </c>
      <c r="L48" s="176"/>
      <c r="M48" s="176">
        <f>SUM(M49:M61)</f>
        <v>0</v>
      </c>
      <c r="N48" s="170"/>
      <c r="O48" s="170">
        <f>SUM(O49:O61)</f>
        <v>0.44640000000000002</v>
      </c>
      <c r="P48" s="170"/>
      <c r="Q48" s="170">
        <f>SUM(Q49:Q61)</f>
        <v>2.0943999999999998</v>
      </c>
      <c r="R48" s="170"/>
      <c r="S48" s="170"/>
      <c r="T48" s="171"/>
      <c r="U48" s="170">
        <f>SUM(U49:U61)</f>
        <v>35.730000000000004</v>
      </c>
      <c r="AE48" t="s">
        <v>100</v>
      </c>
    </row>
    <row r="49" spans="1:60" outlineLevel="1">
      <c r="A49" s="158">
        <v>35</v>
      </c>
      <c r="B49" s="164" t="s">
        <v>178</v>
      </c>
      <c r="C49" s="197" t="s">
        <v>179</v>
      </c>
      <c r="D49" s="166" t="s">
        <v>103</v>
      </c>
      <c r="E49" s="172">
        <v>88</v>
      </c>
      <c r="F49" s="174"/>
      <c r="G49" s="175">
        <f t="shared" ref="G49:G61" si="14">ROUND(E49*F49,2)</f>
        <v>0</v>
      </c>
      <c r="H49" s="174"/>
      <c r="I49" s="175">
        <f t="shared" ref="I49:I61" si="15">ROUND(E49*H49,2)</f>
        <v>0</v>
      </c>
      <c r="J49" s="174"/>
      <c r="K49" s="175">
        <f t="shared" ref="K49:K61" si="16">ROUND(E49*J49,2)</f>
        <v>0</v>
      </c>
      <c r="L49" s="175">
        <v>0</v>
      </c>
      <c r="M49" s="175">
        <f t="shared" ref="M49:M61" si="17">G49*(1+L49/100)</f>
        <v>0</v>
      </c>
      <c r="N49" s="167">
        <v>0</v>
      </c>
      <c r="O49" s="167">
        <f t="shared" ref="O49:O61" si="18">ROUND(E49*N49,5)</f>
        <v>0</v>
      </c>
      <c r="P49" s="167">
        <v>2.3800000000000002E-2</v>
      </c>
      <c r="Q49" s="167">
        <f t="shared" ref="Q49:Q61" si="19">ROUND(E49*P49,5)</f>
        <v>2.0943999999999998</v>
      </c>
      <c r="R49" s="167"/>
      <c r="S49" s="167"/>
      <c r="T49" s="168">
        <v>8.2000000000000003E-2</v>
      </c>
      <c r="U49" s="167">
        <f t="shared" ref="U49:U61" si="20">ROUND(E49*T49,2)</f>
        <v>7.22</v>
      </c>
      <c r="V49" s="157"/>
      <c r="W49" s="157"/>
      <c r="X49" s="157"/>
      <c r="Y49" s="157"/>
      <c r="Z49" s="157"/>
      <c r="AA49" s="157"/>
      <c r="AB49" s="157"/>
      <c r="AC49" s="157"/>
      <c r="AD49" s="157"/>
      <c r="AE49" s="157" t="s">
        <v>104</v>
      </c>
      <c r="AF49" s="157"/>
      <c r="AG49" s="157"/>
      <c r="AH49" s="157"/>
      <c r="AI49" s="157"/>
      <c r="AJ49" s="157"/>
      <c r="AK49" s="157"/>
      <c r="AL49" s="157"/>
      <c r="AM49" s="157"/>
      <c r="AN49" s="157"/>
      <c r="AO49" s="157"/>
      <c r="AP49" s="157"/>
      <c r="AQ49" s="157"/>
      <c r="AR49" s="157"/>
      <c r="AS49" s="157"/>
      <c r="AT49" s="157"/>
      <c r="AU49" s="157"/>
      <c r="AV49" s="157"/>
      <c r="AW49" s="157"/>
      <c r="AX49" s="157"/>
      <c r="AY49" s="157"/>
      <c r="AZ49" s="157"/>
      <c r="BA49" s="157"/>
      <c r="BB49" s="157"/>
      <c r="BC49" s="157"/>
      <c r="BD49" s="157"/>
      <c r="BE49" s="157"/>
      <c r="BF49" s="157"/>
      <c r="BG49" s="157"/>
      <c r="BH49" s="157"/>
    </row>
    <row r="50" spans="1:60" ht="22.5" outlineLevel="1">
      <c r="A50" s="158">
        <v>36</v>
      </c>
      <c r="B50" s="164" t="s">
        <v>180</v>
      </c>
      <c r="C50" s="197" t="s">
        <v>181</v>
      </c>
      <c r="D50" s="166" t="s">
        <v>116</v>
      </c>
      <c r="E50" s="172">
        <v>1</v>
      </c>
      <c r="F50" s="174"/>
      <c r="G50" s="175">
        <f t="shared" si="14"/>
        <v>0</v>
      </c>
      <c r="H50" s="174"/>
      <c r="I50" s="175">
        <f t="shared" si="15"/>
        <v>0</v>
      </c>
      <c r="J50" s="174"/>
      <c r="K50" s="175">
        <f t="shared" si="16"/>
        <v>0</v>
      </c>
      <c r="L50" s="175">
        <v>0</v>
      </c>
      <c r="M50" s="175">
        <f t="shared" si="17"/>
        <v>0</v>
      </c>
      <c r="N50" s="167">
        <v>1.12E-2</v>
      </c>
      <c r="O50" s="167">
        <f t="shared" si="18"/>
        <v>1.12E-2</v>
      </c>
      <c r="P50" s="167">
        <v>0</v>
      </c>
      <c r="Q50" s="167">
        <f t="shared" si="19"/>
        <v>0</v>
      </c>
      <c r="R50" s="167"/>
      <c r="S50" s="167"/>
      <c r="T50" s="168">
        <v>0.93300000000000005</v>
      </c>
      <c r="U50" s="167">
        <f t="shared" si="20"/>
        <v>0.93</v>
      </c>
      <c r="V50" s="157"/>
      <c r="W50" s="157"/>
      <c r="X50" s="157"/>
      <c r="Y50" s="157"/>
      <c r="Z50" s="157"/>
      <c r="AA50" s="157"/>
      <c r="AB50" s="157"/>
      <c r="AC50" s="157"/>
      <c r="AD50" s="157"/>
      <c r="AE50" s="157" t="s">
        <v>104</v>
      </c>
      <c r="AF50" s="157"/>
      <c r="AG50" s="157"/>
      <c r="AH50" s="157"/>
      <c r="AI50" s="157"/>
      <c r="AJ50" s="157"/>
      <c r="AK50" s="157"/>
      <c r="AL50" s="157"/>
      <c r="AM50" s="157"/>
      <c r="AN50" s="157"/>
      <c r="AO50" s="157"/>
      <c r="AP50" s="157"/>
      <c r="AQ50" s="157"/>
      <c r="AR50" s="157"/>
      <c r="AS50" s="157"/>
      <c r="AT50" s="157"/>
      <c r="AU50" s="157"/>
      <c r="AV50" s="157"/>
      <c r="AW50" s="157"/>
      <c r="AX50" s="157"/>
      <c r="AY50" s="157"/>
      <c r="AZ50" s="157"/>
      <c r="BA50" s="157"/>
      <c r="BB50" s="157"/>
      <c r="BC50" s="157"/>
      <c r="BD50" s="157"/>
      <c r="BE50" s="157"/>
      <c r="BF50" s="157"/>
      <c r="BG50" s="157"/>
      <c r="BH50" s="157"/>
    </row>
    <row r="51" spans="1:60" ht="22.5" outlineLevel="1">
      <c r="A51" s="158">
        <v>37</v>
      </c>
      <c r="B51" s="164" t="s">
        <v>182</v>
      </c>
      <c r="C51" s="197" t="s">
        <v>183</v>
      </c>
      <c r="D51" s="166" t="s">
        <v>116</v>
      </c>
      <c r="E51" s="172">
        <v>1</v>
      </c>
      <c r="F51" s="174"/>
      <c r="G51" s="175">
        <f t="shared" si="14"/>
        <v>0</v>
      </c>
      <c r="H51" s="174"/>
      <c r="I51" s="175">
        <f t="shared" si="15"/>
        <v>0</v>
      </c>
      <c r="J51" s="174"/>
      <c r="K51" s="175">
        <f t="shared" si="16"/>
        <v>0</v>
      </c>
      <c r="L51" s="175">
        <v>0</v>
      </c>
      <c r="M51" s="175">
        <f t="shared" si="17"/>
        <v>0</v>
      </c>
      <c r="N51" s="167">
        <v>1.66E-2</v>
      </c>
      <c r="O51" s="167">
        <f t="shared" si="18"/>
        <v>1.66E-2</v>
      </c>
      <c r="P51" s="167">
        <v>0</v>
      </c>
      <c r="Q51" s="167">
        <f t="shared" si="19"/>
        <v>0</v>
      </c>
      <c r="R51" s="167"/>
      <c r="S51" s="167"/>
      <c r="T51" s="168">
        <v>0.98799999999999999</v>
      </c>
      <c r="U51" s="167">
        <f t="shared" si="20"/>
        <v>0.99</v>
      </c>
      <c r="V51" s="157"/>
      <c r="W51" s="157"/>
      <c r="X51" s="157"/>
      <c r="Y51" s="157"/>
      <c r="Z51" s="157"/>
      <c r="AA51" s="157"/>
      <c r="AB51" s="157"/>
      <c r="AC51" s="157"/>
      <c r="AD51" s="157"/>
      <c r="AE51" s="157" t="s">
        <v>104</v>
      </c>
      <c r="AF51" s="157"/>
      <c r="AG51" s="157"/>
      <c r="AH51" s="157"/>
      <c r="AI51" s="157"/>
      <c r="AJ51" s="157"/>
      <c r="AK51" s="157"/>
      <c r="AL51" s="157"/>
      <c r="AM51" s="157"/>
      <c r="AN51" s="157"/>
      <c r="AO51" s="157"/>
      <c r="AP51" s="157"/>
      <c r="AQ51" s="157"/>
      <c r="AR51" s="157"/>
      <c r="AS51" s="157"/>
      <c r="AT51" s="157"/>
      <c r="AU51" s="157"/>
      <c r="AV51" s="157"/>
      <c r="AW51" s="157"/>
      <c r="AX51" s="157"/>
      <c r="AY51" s="157"/>
      <c r="AZ51" s="157"/>
      <c r="BA51" s="157"/>
      <c r="BB51" s="157"/>
      <c r="BC51" s="157"/>
      <c r="BD51" s="157"/>
      <c r="BE51" s="157"/>
      <c r="BF51" s="157"/>
      <c r="BG51" s="157"/>
      <c r="BH51" s="157"/>
    </row>
    <row r="52" spans="1:60" outlineLevel="1">
      <c r="A52" s="158">
        <v>38</v>
      </c>
      <c r="B52" s="164" t="s">
        <v>184</v>
      </c>
      <c r="C52" s="197" t="s">
        <v>185</v>
      </c>
      <c r="D52" s="166" t="s">
        <v>116</v>
      </c>
      <c r="E52" s="172">
        <v>1</v>
      </c>
      <c r="F52" s="174"/>
      <c r="G52" s="175">
        <f t="shared" si="14"/>
        <v>0</v>
      </c>
      <c r="H52" s="174"/>
      <c r="I52" s="175">
        <f t="shared" si="15"/>
        <v>0</v>
      </c>
      <c r="J52" s="174"/>
      <c r="K52" s="175">
        <f t="shared" si="16"/>
        <v>0</v>
      </c>
      <c r="L52" s="175">
        <v>0</v>
      </c>
      <c r="M52" s="175">
        <f t="shared" si="17"/>
        <v>0</v>
      </c>
      <c r="N52" s="167">
        <v>1.4080000000000001E-2</v>
      </c>
      <c r="O52" s="167">
        <f t="shared" si="18"/>
        <v>1.4080000000000001E-2</v>
      </c>
      <c r="P52" s="167">
        <v>0</v>
      </c>
      <c r="Q52" s="167">
        <f t="shared" si="19"/>
        <v>0</v>
      </c>
      <c r="R52" s="167"/>
      <c r="S52" s="167"/>
      <c r="T52" s="168">
        <v>0.91300000000000003</v>
      </c>
      <c r="U52" s="167">
        <f t="shared" si="20"/>
        <v>0.91</v>
      </c>
      <c r="V52" s="157"/>
      <c r="W52" s="157"/>
      <c r="X52" s="157"/>
      <c r="Y52" s="157"/>
      <c r="Z52" s="157"/>
      <c r="AA52" s="157"/>
      <c r="AB52" s="157"/>
      <c r="AC52" s="157"/>
      <c r="AD52" s="157"/>
      <c r="AE52" s="157" t="s">
        <v>104</v>
      </c>
      <c r="AF52" s="157"/>
      <c r="AG52" s="157"/>
      <c r="AH52" s="157"/>
      <c r="AI52" s="157"/>
      <c r="AJ52" s="157"/>
      <c r="AK52" s="157"/>
      <c r="AL52" s="157"/>
      <c r="AM52" s="157"/>
      <c r="AN52" s="157"/>
      <c r="AO52" s="157"/>
      <c r="AP52" s="157"/>
      <c r="AQ52" s="157"/>
      <c r="AR52" s="157"/>
      <c r="AS52" s="157"/>
      <c r="AT52" s="157"/>
      <c r="AU52" s="157"/>
      <c r="AV52" s="157"/>
      <c r="AW52" s="157"/>
      <c r="AX52" s="157"/>
      <c r="AY52" s="157"/>
      <c r="AZ52" s="157"/>
      <c r="BA52" s="157"/>
      <c r="BB52" s="157"/>
      <c r="BC52" s="157"/>
      <c r="BD52" s="157"/>
      <c r="BE52" s="157"/>
      <c r="BF52" s="157"/>
      <c r="BG52" s="157"/>
      <c r="BH52" s="157"/>
    </row>
    <row r="53" spans="1:60" outlineLevel="1">
      <c r="A53" s="158">
        <v>39</v>
      </c>
      <c r="B53" s="164" t="s">
        <v>186</v>
      </c>
      <c r="C53" s="197" t="s">
        <v>187</v>
      </c>
      <c r="D53" s="166" t="s">
        <v>116</v>
      </c>
      <c r="E53" s="172">
        <v>2</v>
      </c>
      <c r="F53" s="174"/>
      <c r="G53" s="175">
        <f t="shared" si="14"/>
        <v>0</v>
      </c>
      <c r="H53" s="174"/>
      <c r="I53" s="175">
        <f t="shared" si="15"/>
        <v>0</v>
      </c>
      <c r="J53" s="174"/>
      <c r="K53" s="175">
        <f t="shared" si="16"/>
        <v>0</v>
      </c>
      <c r="L53" s="175">
        <v>0</v>
      </c>
      <c r="M53" s="175">
        <f t="shared" si="17"/>
        <v>0</v>
      </c>
      <c r="N53" s="167">
        <v>2.112E-2</v>
      </c>
      <c r="O53" s="167">
        <f t="shared" si="18"/>
        <v>4.224E-2</v>
      </c>
      <c r="P53" s="167">
        <v>0</v>
      </c>
      <c r="Q53" s="167">
        <f t="shared" si="19"/>
        <v>0</v>
      </c>
      <c r="R53" s="167"/>
      <c r="S53" s="167"/>
      <c r="T53" s="168">
        <v>0.92900000000000005</v>
      </c>
      <c r="U53" s="167">
        <f t="shared" si="20"/>
        <v>1.86</v>
      </c>
      <c r="V53" s="157"/>
      <c r="W53" s="157"/>
      <c r="X53" s="157"/>
      <c r="Y53" s="157"/>
      <c r="Z53" s="157"/>
      <c r="AA53" s="157"/>
      <c r="AB53" s="157"/>
      <c r="AC53" s="157"/>
      <c r="AD53" s="157"/>
      <c r="AE53" s="157" t="s">
        <v>104</v>
      </c>
      <c r="AF53" s="157"/>
      <c r="AG53" s="157"/>
      <c r="AH53" s="157"/>
      <c r="AI53" s="157"/>
      <c r="AJ53" s="157"/>
      <c r="AK53" s="157"/>
      <c r="AL53" s="157"/>
      <c r="AM53" s="157"/>
      <c r="AN53" s="157"/>
      <c r="AO53" s="157"/>
      <c r="AP53" s="157"/>
      <c r="AQ53" s="157"/>
      <c r="AR53" s="157"/>
      <c r="AS53" s="157"/>
      <c r="AT53" s="157"/>
      <c r="AU53" s="157"/>
      <c r="AV53" s="157"/>
      <c r="AW53" s="157"/>
      <c r="AX53" s="157"/>
      <c r="AY53" s="157"/>
      <c r="AZ53" s="157"/>
      <c r="BA53" s="157"/>
      <c r="BB53" s="157"/>
      <c r="BC53" s="157"/>
      <c r="BD53" s="157"/>
      <c r="BE53" s="157"/>
      <c r="BF53" s="157"/>
      <c r="BG53" s="157"/>
      <c r="BH53" s="157"/>
    </row>
    <row r="54" spans="1:60" outlineLevel="1">
      <c r="A54" s="158">
        <v>40</v>
      </c>
      <c r="B54" s="164" t="s">
        <v>188</v>
      </c>
      <c r="C54" s="197" t="s">
        <v>189</v>
      </c>
      <c r="D54" s="166" t="s">
        <v>116</v>
      </c>
      <c r="E54" s="172">
        <v>3</v>
      </c>
      <c r="F54" s="174"/>
      <c r="G54" s="175">
        <f t="shared" si="14"/>
        <v>0</v>
      </c>
      <c r="H54" s="174"/>
      <c r="I54" s="175">
        <f t="shared" si="15"/>
        <v>0</v>
      </c>
      <c r="J54" s="174"/>
      <c r="K54" s="175">
        <f t="shared" si="16"/>
        <v>0</v>
      </c>
      <c r="L54" s="175">
        <v>0</v>
      </c>
      <c r="M54" s="175">
        <f t="shared" si="17"/>
        <v>0</v>
      </c>
      <c r="N54" s="167">
        <v>2.8160000000000001E-2</v>
      </c>
      <c r="O54" s="167">
        <f t="shared" si="18"/>
        <v>8.448E-2</v>
      </c>
      <c r="P54" s="167">
        <v>0</v>
      </c>
      <c r="Q54" s="167">
        <f t="shared" si="19"/>
        <v>0</v>
      </c>
      <c r="R54" s="167"/>
      <c r="S54" s="167"/>
      <c r="T54" s="168">
        <v>0.94499999999999995</v>
      </c>
      <c r="U54" s="167">
        <f t="shared" si="20"/>
        <v>2.84</v>
      </c>
      <c r="V54" s="157"/>
      <c r="W54" s="157"/>
      <c r="X54" s="157"/>
      <c r="Y54" s="157"/>
      <c r="Z54" s="157"/>
      <c r="AA54" s="157"/>
      <c r="AB54" s="157"/>
      <c r="AC54" s="157"/>
      <c r="AD54" s="157"/>
      <c r="AE54" s="157" t="s">
        <v>104</v>
      </c>
      <c r="AF54" s="157"/>
      <c r="AG54" s="157"/>
      <c r="AH54" s="157"/>
      <c r="AI54" s="157"/>
      <c r="AJ54" s="157"/>
      <c r="AK54" s="157"/>
      <c r="AL54" s="157"/>
      <c r="AM54" s="157"/>
      <c r="AN54" s="157"/>
      <c r="AO54" s="157"/>
      <c r="AP54" s="157"/>
      <c r="AQ54" s="157"/>
      <c r="AR54" s="157"/>
      <c r="AS54" s="157"/>
      <c r="AT54" s="157"/>
      <c r="AU54" s="157"/>
      <c r="AV54" s="157"/>
      <c r="AW54" s="157"/>
      <c r="AX54" s="157"/>
      <c r="AY54" s="157"/>
      <c r="AZ54" s="157"/>
      <c r="BA54" s="157"/>
      <c r="BB54" s="157"/>
      <c r="BC54" s="157"/>
      <c r="BD54" s="157"/>
      <c r="BE54" s="157"/>
      <c r="BF54" s="157"/>
      <c r="BG54" s="157"/>
      <c r="BH54" s="157"/>
    </row>
    <row r="55" spans="1:60" outlineLevel="1">
      <c r="A55" s="158">
        <v>41</v>
      </c>
      <c r="B55" s="164" t="s">
        <v>190</v>
      </c>
      <c r="C55" s="197" t="s">
        <v>191</v>
      </c>
      <c r="D55" s="166" t="s">
        <v>116</v>
      </c>
      <c r="E55" s="172">
        <v>1</v>
      </c>
      <c r="F55" s="174"/>
      <c r="G55" s="175">
        <f t="shared" si="14"/>
        <v>0</v>
      </c>
      <c r="H55" s="174"/>
      <c r="I55" s="175">
        <f t="shared" si="15"/>
        <v>0</v>
      </c>
      <c r="J55" s="174"/>
      <c r="K55" s="175">
        <f t="shared" si="16"/>
        <v>0</v>
      </c>
      <c r="L55" s="175">
        <v>0</v>
      </c>
      <c r="M55" s="175">
        <f t="shared" si="17"/>
        <v>0</v>
      </c>
      <c r="N55" s="167">
        <v>3.168E-2</v>
      </c>
      <c r="O55" s="167">
        <f t="shared" si="18"/>
        <v>3.168E-2</v>
      </c>
      <c r="P55" s="167">
        <v>0</v>
      </c>
      <c r="Q55" s="167">
        <f t="shared" si="19"/>
        <v>0</v>
      </c>
      <c r="R55" s="167"/>
      <c r="S55" s="167"/>
      <c r="T55" s="168">
        <v>0.94499999999999995</v>
      </c>
      <c r="U55" s="167">
        <f t="shared" si="20"/>
        <v>0.95</v>
      </c>
      <c r="V55" s="157"/>
      <c r="W55" s="157"/>
      <c r="X55" s="157"/>
      <c r="Y55" s="157"/>
      <c r="Z55" s="157"/>
      <c r="AA55" s="157"/>
      <c r="AB55" s="157"/>
      <c r="AC55" s="157"/>
      <c r="AD55" s="157"/>
      <c r="AE55" s="157" t="s">
        <v>104</v>
      </c>
      <c r="AF55" s="157"/>
      <c r="AG55" s="157"/>
      <c r="AH55" s="157"/>
      <c r="AI55" s="157"/>
      <c r="AJ55" s="157"/>
      <c r="AK55" s="157"/>
      <c r="AL55" s="157"/>
      <c r="AM55" s="157"/>
      <c r="AN55" s="157"/>
      <c r="AO55" s="157"/>
      <c r="AP55" s="157"/>
      <c r="AQ55" s="157"/>
      <c r="AR55" s="157"/>
      <c r="AS55" s="157"/>
      <c r="AT55" s="157"/>
      <c r="AU55" s="157"/>
      <c r="AV55" s="157"/>
      <c r="AW55" s="157"/>
      <c r="AX55" s="157"/>
      <c r="AY55" s="157"/>
      <c r="AZ55" s="157"/>
      <c r="BA55" s="157"/>
      <c r="BB55" s="157"/>
      <c r="BC55" s="157"/>
      <c r="BD55" s="157"/>
      <c r="BE55" s="157"/>
      <c r="BF55" s="157"/>
      <c r="BG55" s="157"/>
      <c r="BH55" s="157"/>
    </row>
    <row r="56" spans="1:60" outlineLevel="1">
      <c r="A56" s="158">
        <v>42</v>
      </c>
      <c r="B56" s="164" t="s">
        <v>192</v>
      </c>
      <c r="C56" s="197" t="s">
        <v>193</v>
      </c>
      <c r="D56" s="166" t="s">
        <v>116</v>
      </c>
      <c r="E56" s="172">
        <v>3</v>
      </c>
      <c r="F56" s="174"/>
      <c r="G56" s="175">
        <f t="shared" si="14"/>
        <v>0</v>
      </c>
      <c r="H56" s="174"/>
      <c r="I56" s="175">
        <f t="shared" si="15"/>
        <v>0</v>
      </c>
      <c r="J56" s="174"/>
      <c r="K56" s="175">
        <f t="shared" si="16"/>
        <v>0</v>
      </c>
      <c r="L56" s="175">
        <v>0</v>
      </c>
      <c r="M56" s="175">
        <f t="shared" si="17"/>
        <v>0</v>
      </c>
      <c r="N56" s="167">
        <v>3.5200000000000002E-2</v>
      </c>
      <c r="O56" s="167">
        <f t="shared" si="18"/>
        <v>0.1056</v>
      </c>
      <c r="P56" s="167">
        <v>0</v>
      </c>
      <c r="Q56" s="167">
        <f t="shared" si="19"/>
        <v>0</v>
      </c>
      <c r="R56" s="167"/>
      <c r="S56" s="167"/>
      <c r="T56" s="168">
        <v>0.95299999999999996</v>
      </c>
      <c r="U56" s="167">
        <f t="shared" si="20"/>
        <v>2.86</v>
      </c>
      <c r="V56" s="157"/>
      <c r="W56" s="157"/>
      <c r="X56" s="157"/>
      <c r="Y56" s="157"/>
      <c r="Z56" s="157"/>
      <c r="AA56" s="157"/>
      <c r="AB56" s="157"/>
      <c r="AC56" s="157"/>
      <c r="AD56" s="157"/>
      <c r="AE56" s="157" t="s">
        <v>104</v>
      </c>
      <c r="AF56" s="157"/>
      <c r="AG56" s="157"/>
      <c r="AH56" s="157"/>
      <c r="AI56" s="157"/>
      <c r="AJ56" s="157"/>
      <c r="AK56" s="157"/>
      <c r="AL56" s="157"/>
      <c r="AM56" s="157"/>
      <c r="AN56" s="157"/>
      <c r="AO56" s="157"/>
      <c r="AP56" s="157"/>
      <c r="AQ56" s="157"/>
      <c r="AR56" s="157"/>
      <c r="AS56" s="157"/>
      <c r="AT56" s="157"/>
      <c r="AU56" s="157"/>
      <c r="AV56" s="157"/>
      <c r="AW56" s="157"/>
      <c r="AX56" s="157"/>
      <c r="AY56" s="157"/>
      <c r="AZ56" s="157"/>
      <c r="BA56" s="157"/>
      <c r="BB56" s="157"/>
      <c r="BC56" s="157"/>
      <c r="BD56" s="157"/>
      <c r="BE56" s="157"/>
      <c r="BF56" s="157"/>
      <c r="BG56" s="157"/>
      <c r="BH56" s="157"/>
    </row>
    <row r="57" spans="1:60" outlineLevel="1">
      <c r="A57" s="158">
        <v>43</v>
      </c>
      <c r="B57" s="164" t="s">
        <v>194</v>
      </c>
      <c r="C57" s="197" t="s">
        <v>195</v>
      </c>
      <c r="D57" s="166" t="s">
        <v>116</v>
      </c>
      <c r="E57" s="172">
        <v>1</v>
      </c>
      <c r="F57" s="174"/>
      <c r="G57" s="175">
        <f t="shared" si="14"/>
        <v>0</v>
      </c>
      <c r="H57" s="174"/>
      <c r="I57" s="175">
        <f t="shared" si="15"/>
        <v>0</v>
      </c>
      <c r="J57" s="174"/>
      <c r="K57" s="175">
        <f t="shared" si="16"/>
        <v>0</v>
      </c>
      <c r="L57" s="175">
        <v>0</v>
      </c>
      <c r="M57" s="175">
        <f t="shared" si="17"/>
        <v>0</v>
      </c>
      <c r="N57" s="167">
        <v>4.224E-2</v>
      </c>
      <c r="O57" s="167">
        <f t="shared" si="18"/>
        <v>4.224E-2</v>
      </c>
      <c r="P57" s="167">
        <v>0</v>
      </c>
      <c r="Q57" s="167">
        <f t="shared" si="19"/>
        <v>0</v>
      </c>
      <c r="R57" s="167"/>
      <c r="S57" s="167"/>
      <c r="T57" s="168">
        <v>1</v>
      </c>
      <c r="U57" s="167">
        <f t="shared" si="20"/>
        <v>1</v>
      </c>
      <c r="V57" s="157"/>
      <c r="W57" s="157"/>
      <c r="X57" s="157"/>
      <c r="Y57" s="157"/>
      <c r="Z57" s="157"/>
      <c r="AA57" s="157"/>
      <c r="AB57" s="157"/>
      <c r="AC57" s="157"/>
      <c r="AD57" s="157"/>
      <c r="AE57" s="157" t="s">
        <v>104</v>
      </c>
      <c r="AF57" s="157"/>
      <c r="AG57" s="157"/>
      <c r="AH57" s="157"/>
      <c r="AI57" s="157"/>
      <c r="AJ57" s="157"/>
      <c r="AK57" s="157"/>
      <c r="AL57" s="157"/>
      <c r="AM57" s="157"/>
      <c r="AN57" s="157"/>
      <c r="AO57" s="157"/>
      <c r="AP57" s="157"/>
      <c r="AQ57" s="157"/>
      <c r="AR57" s="157"/>
      <c r="AS57" s="157"/>
      <c r="AT57" s="157"/>
      <c r="AU57" s="157"/>
      <c r="AV57" s="157"/>
      <c r="AW57" s="157"/>
      <c r="AX57" s="157"/>
      <c r="AY57" s="157"/>
      <c r="AZ57" s="157"/>
      <c r="BA57" s="157"/>
      <c r="BB57" s="157"/>
      <c r="BC57" s="157"/>
      <c r="BD57" s="157"/>
      <c r="BE57" s="157"/>
      <c r="BF57" s="157"/>
      <c r="BG57" s="157"/>
      <c r="BH57" s="157"/>
    </row>
    <row r="58" spans="1:60" outlineLevel="1">
      <c r="A58" s="158">
        <v>44</v>
      </c>
      <c r="B58" s="164" t="s">
        <v>196</v>
      </c>
      <c r="C58" s="197" t="s">
        <v>197</v>
      </c>
      <c r="D58" s="166" t="s">
        <v>116</v>
      </c>
      <c r="E58" s="172">
        <v>3</v>
      </c>
      <c r="F58" s="174"/>
      <c r="G58" s="175">
        <f t="shared" si="14"/>
        <v>0</v>
      </c>
      <c r="H58" s="174"/>
      <c r="I58" s="175">
        <f t="shared" si="15"/>
        <v>0</v>
      </c>
      <c r="J58" s="174"/>
      <c r="K58" s="175">
        <f t="shared" si="16"/>
        <v>0</v>
      </c>
      <c r="L58" s="175">
        <v>0</v>
      </c>
      <c r="M58" s="175">
        <f t="shared" si="17"/>
        <v>0</v>
      </c>
      <c r="N58" s="167">
        <v>3.2759999999999997E-2</v>
      </c>
      <c r="O58" s="167">
        <f t="shared" si="18"/>
        <v>9.8280000000000006E-2</v>
      </c>
      <c r="P58" s="167">
        <v>0</v>
      </c>
      <c r="Q58" s="167">
        <f t="shared" si="19"/>
        <v>0</v>
      </c>
      <c r="R58" s="167"/>
      <c r="S58" s="167"/>
      <c r="T58" s="168">
        <v>0.95099999999999996</v>
      </c>
      <c r="U58" s="167">
        <f t="shared" si="20"/>
        <v>2.85</v>
      </c>
      <c r="V58" s="157"/>
      <c r="W58" s="157"/>
      <c r="X58" s="157"/>
      <c r="Y58" s="157"/>
      <c r="Z58" s="157"/>
      <c r="AA58" s="157"/>
      <c r="AB58" s="157"/>
      <c r="AC58" s="157"/>
      <c r="AD58" s="157"/>
      <c r="AE58" s="157" t="s">
        <v>104</v>
      </c>
      <c r="AF58" s="157"/>
      <c r="AG58" s="157"/>
      <c r="AH58" s="157"/>
      <c r="AI58" s="157"/>
      <c r="AJ58" s="157"/>
      <c r="AK58" s="157"/>
      <c r="AL58" s="157"/>
      <c r="AM58" s="157"/>
      <c r="AN58" s="157"/>
      <c r="AO58" s="157"/>
      <c r="AP58" s="157"/>
      <c r="AQ58" s="157"/>
      <c r="AR58" s="157"/>
      <c r="AS58" s="157"/>
      <c r="AT58" s="157"/>
      <c r="AU58" s="157"/>
      <c r="AV58" s="157"/>
      <c r="AW58" s="157"/>
      <c r="AX58" s="157"/>
      <c r="AY58" s="157"/>
      <c r="AZ58" s="157"/>
      <c r="BA58" s="157"/>
      <c r="BB58" s="157"/>
      <c r="BC58" s="157"/>
      <c r="BD58" s="157"/>
      <c r="BE58" s="157"/>
      <c r="BF58" s="157"/>
      <c r="BG58" s="157"/>
      <c r="BH58" s="157"/>
    </row>
    <row r="59" spans="1:60" outlineLevel="1">
      <c r="A59" s="158">
        <v>45</v>
      </c>
      <c r="B59" s="164" t="s">
        <v>198</v>
      </c>
      <c r="C59" s="197" t="s">
        <v>199</v>
      </c>
      <c r="D59" s="166" t="s">
        <v>116</v>
      </c>
      <c r="E59" s="172">
        <v>16</v>
      </c>
      <c r="F59" s="174"/>
      <c r="G59" s="175">
        <f t="shared" si="14"/>
        <v>0</v>
      </c>
      <c r="H59" s="174"/>
      <c r="I59" s="175">
        <f t="shared" si="15"/>
        <v>0</v>
      </c>
      <c r="J59" s="174"/>
      <c r="K59" s="175">
        <f t="shared" si="16"/>
        <v>0</v>
      </c>
      <c r="L59" s="175">
        <v>0</v>
      </c>
      <c r="M59" s="175">
        <f t="shared" si="17"/>
        <v>0</v>
      </c>
      <c r="N59" s="167">
        <v>0</v>
      </c>
      <c r="O59" s="167">
        <f t="shared" si="18"/>
        <v>0</v>
      </c>
      <c r="P59" s="167">
        <v>0</v>
      </c>
      <c r="Q59" s="167">
        <f t="shared" si="19"/>
        <v>0</v>
      </c>
      <c r="R59" s="167"/>
      <c r="S59" s="167"/>
      <c r="T59" s="168">
        <v>0.26800000000000002</v>
      </c>
      <c r="U59" s="167">
        <f t="shared" si="20"/>
        <v>4.29</v>
      </c>
      <c r="V59" s="157"/>
      <c r="W59" s="157"/>
      <c r="X59" s="157"/>
      <c r="Y59" s="157"/>
      <c r="Z59" s="157"/>
      <c r="AA59" s="157"/>
      <c r="AB59" s="157"/>
      <c r="AC59" s="157"/>
      <c r="AD59" s="157"/>
      <c r="AE59" s="157" t="s">
        <v>104</v>
      </c>
      <c r="AF59" s="157"/>
      <c r="AG59" s="157"/>
      <c r="AH59" s="157"/>
      <c r="AI59" s="157"/>
      <c r="AJ59" s="157"/>
      <c r="AK59" s="157"/>
      <c r="AL59" s="157"/>
      <c r="AM59" s="157"/>
      <c r="AN59" s="157"/>
      <c r="AO59" s="157"/>
      <c r="AP59" s="157"/>
      <c r="AQ59" s="157"/>
      <c r="AR59" s="157"/>
      <c r="AS59" s="157"/>
      <c r="AT59" s="157"/>
      <c r="AU59" s="157"/>
      <c r="AV59" s="157"/>
      <c r="AW59" s="157"/>
      <c r="AX59" s="157"/>
      <c r="AY59" s="157"/>
      <c r="AZ59" s="157"/>
      <c r="BA59" s="157"/>
      <c r="BB59" s="157"/>
      <c r="BC59" s="157"/>
      <c r="BD59" s="157"/>
      <c r="BE59" s="157"/>
      <c r="BF59" s="157"/>
      <c r="BG59" s="157"/>
      <c r="BH59" s="157"/>
    </row>
    <row r="60" spans="1:60" outlineLevel="1">
      <c r="A60" s="158">
        <v>46</v>
      </c>
      <c r="B60" s="164" t="s">
        <v>200</v>
      </c>
      <c r="C60" s="197" t="s">
        <v>201</v>
      </c>
      <c r="D60" s="166" t="s">
        <v>119</v>
      </c>
      <c r="E60" s="172">
        <v>0.44640000000000002</v>
      </c>
      <c r="F60" s="174"/>
      <c r="G60" s="175">
        <f t="shared" si="14"/>
        <v>0</v>
      </c>
      <c r="H60" s="174"/>
      <c r="I60" s="175">
        <f t="shared" si="15"/>
        <v>0</v>
      </c>
      <c r="J60" s="174"/>
      <c r="K60" s="175">
        <f t="shared" si="16"/>
        <v>0</v>
      </c>
      <c r="L60" s="175">
        <v>0</v>
      </c>
      <c r="M60" s="175">
        <f t="shared" si="17"/>
        <v>0</v>
      </c>
      <c r="N60" s="167">
        <v>0</v>
      </c>
      <c r="O60" s="167">
        <f t="shared" si="18"/>
        <v>0</v>
      </c>
      <c r="P60" s="167">
        <v>0</v>
      </c>
      <c r="Q60" s="167">
        <f t="shared" si="19"/>
        <v>0</v>
      </c>
      <c r="R60" s="167"/>
      <c r="S60" s="167"/>
      <c r="T60" s="168">
        <v>2.71</v>
      </c>
      <c r="U60" s="167">
        <f t="shared" si="20"/>
        <v>1.21</v>
      </c>
      <c r="V60" s="157"/>
      <c r="W60" s="157"/>
      <c r="X60" s="157"/>
      <c r="Y60" s="157"/>
      <c r="Z60" s="157"/>
      <c r="AA60" s="157"/>
      <c r="AB60" s="157"/>
      <c r="AC60" s="157"/>
      <c r="AD60" s="157"/>
      <c r="AE60" s="157" t="s">
        <v>104</v>
      </c>
      <c r="AF60" s="157"/>
      <c r="AG60" s="157"/>
      <c r="AH60" s="157"/>
      <c r="AI60" s="157"/>
      <c r="AJ60" s="157"/>
      <c r="AK60" s="157"/>
      <c r="AL60" s="157"/>
      <c r="AM60" s="157"/>
      <c r="AN60" s="157"/>
      <c r="AO60" s="157"/>
      <c r="AP60" s="157"/>
      <c r="AQ60" s="157"/>
      <c r="AR60" s="157"/>
      <c r="AS60" s="157"/>
      <c r="AT60" s="157"/>
      <c r="AU60" s="157"/>
      <c r="AV60" s="157"/>
      <c r="AW60" s="157"/>
      <c r="AX60" s="157"/>
      <c r="AY60" s="157"/>
      <c r="AZ60" s="157"/>
      <c r="BA60" s="157"/>
      <c r="BB60" s="157"/>
      <c r="BC60" s="157"/>
      <c r="BD60" s="157"/>
      <c r="BE60" s="157"/>
      <c r="BF60" s="157"/>
      <c r="BG60" s="157"/>
      <c r="BH60" s="157"/>
    </row>
    <row r="61" spans="1:60" outlineLevel="1">
      <c r="A61" s="158">
        <v>47</v>
      </c>
      <c r="B61" s="164" t="s">
        <v>202</v>
      </c>
      <c r="C61" s="197" t="s">
        <v>203</v>
      </c>
      <c r="D61" s="166" t="s">
        <v>119</v>
      </c>
      <c r="E61" s="172">
        <v>2.0943999999999998</v>
      </c>
      <c r="F61" s="174"/>
      <c r="G61" s="175">
        <f t="shared" si="14"/>
        <v>0</v>
      </c>
      <c r="H61" s="174"/>
      <c r="I61" s="175">
        <f t="shared" si="15"/>
        <v>0</v>
      </c>
      <c r="J61" s="174"/>
      <c r="K61" s="175">
        <f t="shared" si="16"/>
        <v>0</v>
      </c>
      <c r="L61" s="175">
        <v>0</v>
      </c>
      <c r="M61" s="175">
        <f t="shared" si="17"/>
        <v>0</v>
      </c>
      <c r="N61" s="167">
        <v>0</v>
      </c>
      <c r="O61" s="167">
        <f t="shared" si="18"/>
        <v>0</v>
      </c>
      <c r="P61" s="167">
        <v>0</v>
      </c>
      <c r="Q61" s="167">
        <f t="shared" si="19"/>
        <v>0</v>
      </c>
      <c r="R61" s="167"/>
      <c r="S61" s="167"/>
      <c r="T61" s="168">
        <v>3.7349999999999999</v>
      </c>
      <c r="U61" s="167">
        <f t="shared" si="20"/>
        <v>7.82</v>
      </c>
      <c r="V61" s="157"/>
      <c r="W61" s="157"/>
      <c r="X61" s="157"/>
      <c r="Y61" s="157"/>
      <c r="Z61" s="157"/>
      <c r="AA61" s="157"/>
      <c r="AB61" s="157"/>
      <c r="AC61" s="157"/>
      <c r="AD61" s="157"/>
      <c r="AE61" s="157" t="s">
        <v>104</v>
      </c>
      <c r="AF61" s="157"/>
      <c r="AG61" s="157"/>
      <c r="AH61" s="157"/>
      <c r="AI61" s="157"/>
      <c r="AJ61" s="157"/>
      <c r="AK61" s="157"/>
      <c r="AL61" s="157"/>
      <c r="AM61" s="157"/>
      <c r="AN61" s="157"/>
      <c r="AO61" s="157"/>
      <c r="AP61" s="157"/>
      <c r="AQ61" s="157"/>
      <c r="AR61" s="157"/>
      <c r="AS61" s="157"/>
      <c r="AT61" s="157"/>
      <c r="AU61" s="157"/>
      <c r="AV61" s="157"/>
      <c r="AW61" s="157"/>
      <c r="AX61" s="157"/>
      <c r="AY61" s="157"/>
      <c r="AZ61" s="157"/>
      <c r="BA61" s="157"/>
      <c r="BB61" s="157"/>
      <c r="BC61" s="157"/>
      <c r="BD61" s="157"/>
      <c r="BE61" s="157"/>
      <c r="BF61" s="157"/>
      <c r="BG61" s="157"/>
      <c r="BH61" s="157"/>
    </row>
    <row r="62" spans="1:60">
      <c r="A62" s="159" t="s">
        <v>99</v>
      </c>
      <c r="B62" s="165" t="s">
        <v>70</v>
      </c>
      <c r="C62" s="198" t="s">
        <v>71</v>
      </c>
      <c r="D62" s="169"/>
      <c r="E62" s="173"/>
      <c r="F62" s="176"/>
      <c r="G62" s="176">
        <f>SUMIF(AE63:AE65,"&lt;&gt;NOR",G63:G65)</f>
        <v>0</v>
      </c>
      <c r="H62" s="176"/>
      <c r="I62" s="176">
        <f>SUM(I63:I65)</f>
        <v>0</v>
      </c>
      <c r="J62" s="176"/>
      <c r="K62" s="176">
        <f>SUM(K63:K65)</f>
        <v>0</v>
      </c>
      <c r="L62" s="176"/>
      <c r="M62" s="176">
        <f>SUM(M63:M65)</f>
        <v>0</v>
      </c>
      <c r="N62" s="170"/>
      <c r="O62" s="170">
        <f>SUM(O63:O65)</f>
        <v>0</v>
      </c>
      <c r="P62" s="170"/>
      <c r="Q62" s="170">
        <f>SUM(Q63:Q65)</f>
        <v>0</v>
      </c>
      <c r="R62" s="170"/>
      <c r="S62" s="170"/>
      <c r="T62" s="171"/>
      <c r="U62" s="170">
        <f>SUM(U63:U65)</f>
        <v>0</v>
      </c>
      <c r="AE62" t="s">
        <v>100</v>
      </c>
    </row>
    <row r="63" spans="1:60" outlineLevel="1">
      <c r="A63" s="158">
        <v>48</v>
      </c>
      <c r="B63" s="164" t="s">
        <v>204</v>
      </c>
      <c r="C63" s="197" t="s">
        <v>205</v>
      </c>
      <c r="D63" s="166" t="s">
        <v>206</v>
      </c>
      <c r="E63" s="172">
        <v>24</v>
      </c>
      <c r="F63" s="174"/>
      <c r="G63" s="175">
        <f>ROUND(E63*F63,2)</f>
        <v>0</v>
      </c>
      <c r="H63" s="174"/>
      <c r="I63" s="175">
        <f>ROUND(E63*H63,2)</f>
        <v>0</v>
      </c>
      <c r="J63" s="174"/>
      <c r="K63" s="175">
        <f>ROUND(E63*J63,2)</f>
        <v>0</v>
      </c>
      <c r="L63" s="175">
        <v>0</v>
      </c>
      <c r="M63" s="175">
        <f>G63*(1+L63/100)</f>
        <v>0</v>
      </c>
      <c r="N63" s="167">
        <v>0</v>
      </c>
      <c r="O63" s="167">
        <f>ROUND(E63*N63,5)</f>
        <v>0</v>
      </c>
      <c r="P63" s="167">
        <v>0</v>
      </c>
      <c r="Q63" s="167">
        <f>ROUND(E63*P63,5)</f>
        <v>0</v>
      </c>
      <c r="R63" s="167"/>
      <c r="S63" s="167"/>
      <c r="T63" s="168">
        <v>0</v>
      </c>
      <c r="U63" s="167">
        <f>ROUND(E63*T63,2)</f>
        <v>0</v>
      </c>
      <c r="V63" s="157"/>
      <c r="W63" s="157"/>
      <c r="X63" s="157"/>
      <c r="Y63" s="157"/>
      <c r="Z63" s="157"/>
      <c r="AA63" s="157"/>
      <c r="AB63" s="157"/>
      <c r="AC63" s="157"/>
      <c r="AD63" s="157"/>
      <c r="AE63" s="157" t="s">
        <v>104</v>
      </c>
      <c r="AF63" s="157"/>
      <c r="AG63" s="157"/>
      <c r="AH63" s="157"/>
      <c r="AI63" s="157"/>
      <c r="AJ63" s="157"/>
      <c r="AK63" s="157"/>
      <c r="AL63" s="157"/>
      <c r="AM63" s="157"/>
      <c r="AN63" s="157"/>
      <c r="AO63" s="157"/>
      <c r="AP63" s="157"/>
      <c r="AQ63" s="157"/>
      <c r="AR63" s="157"/>
      <c r="AS63" s="157"/>
      <c r="AT63" s="157"/>
      <c r="AU63" s="157"/>
      <c r="AV63" s="157"/>
      <c r="AW63" s="157"/>
      <c r="AX63" s="157"/>
      <c r="AY63" s="157"/>
      <c r="AZ63" s="157"/>
      <c r="BA63" s="157"/>
      <c r="BB63" s="157"/>
      <c r="BC63" s="157"/>
      <c r="BD63" s="157"/>
      <c r="BE63" s="157"/>
      <c r="BF63" s="157"/>
      <c r="BG63" s="157"/>
      <c r="BH63" s="157"/>
    </row>
    <row r="64" spans="1:60" outlineLevel="1">
      <c r="A64" s="158">
        <v>49</v>
      </c>
      <c r="B64" s="164" t="s">
        <v>207</v>
      </c>
      <c r="C64" s="197" t="s">
        <v>208</v>
      </c>
      <c r="D64" s="166" t="s">
        <v>206</v>
      </c>
      <c r="E64" s="172">
        <v>20</v>
      </c>
      <c r="F64" s="174"/>
      <c r="G64" s="175">
        <f>ROUND(E64*F64,2)</f>
        <v>0</v>
      </c>
      <c r="H64" s="174"/>
      <c r="I64" s="175">
        <f>ROUND(E64*H64,2)</f>
        <v>0</v>
      </c>
      <c r="J64" s="174"/>
      <c r="K64" s="175">
        <f>ROUND(E64*J64,2)</f>
        <v>0</v>
      </c>
      <c r="L64" s="175">
        <v>0</v>
      </c>
      <c r="M64" s="175">
        <f>G64*(1+L64/100)</f>
        <v>0</v>
      </c>
      <c r="N64" s="167">
        <v>0</v>
      </c>
      <c r="O64" s="167">
        <f>ROUND(E64*N64,5)</f>
        <v>0</v>
      </c>
      <c r="P64" s="167">
        <v>0</v>
      </c>
      <c r="Q64" s="167">
        <f>ROUND(E64*P64,5)</f>
        <v>0</v>
      </c>
      <c r="R64" s="167"/>
      <c r="S64" s="167"/>
      <c r="T64" s="168">
        <v>0</v>
      </c>
      <c r="U64" s="167">
        <f>ROUND(E64*T64,2)</f>
        <v>0</v>
      </c>
      <c r="V64" s="157"/>
      <c r="W64" s="157"/>
      <c r="X64" s="157"/>
      <c r="Y64" s="157"/>
      <c r="Z64" s="157"/>
      <c r="AA64" s="157"/>
      <c r="AB64" s="157"/>
      <c r="AC64" s="157"/>
      <c r="AD64" s="157"/>
      <c r="AE64" s="157" t="s">
        <v>104</v>
      </c>
      <c r="AF64" s="157"/>
      <c r="AG64" s="157"/>
      <c r="AH64" s="157"/>
      <c r="AI64" s="157"/>
      <c r="AJ64" s="157"/>
      <c r="AK64" s="157"/>
      <c r="AL64" s="157"/>
      <c r="AM64" s="157"/>
      <c r="AN64" s="157"/>
      <c r="AO64" s="157"/>
      <c r="AP64" s="157"/>
      <c r="AQ64" s="157"/>
      <c r="AR64" s="157"/>
      <c r="AS64" s="157"/>
      <c r="AT64" s="157"/>
      <c r="AU64" s="157"/>
      <c r="AV64" s="157"/>
      <c r="AW64" s="157"/>
      <c r="AX64" s="157"/>
      <c r="AY64" s="157"/>
      <c r="AZ64" s="157"/>
      <c r="BA64" s="157"/>
      <c r="BB64" s="157"/>
      <c r="BC64" s="157"/>
      <c r="BD64" s="157"/>
      <c r="BE64" s="157"/>
      <c r="BF64" s="157"/>
      <c r="BG64" s="157"/>
      <c r="BH64" s="157"/>
    </row>
    <row r="65" spans="1:60" outlineLevel="1">
      <c r="A65" s="185">
        <v>50</v>
      </c>
      <c r="B65" s="186" t="s">
        <v>209</v>
      </c>
      <c r="C65" s="199" t="s">
        <v>210</v>
      </c>
      <c r="D65" s="187" t="s">
        <v>206</v>
      </c>
      <c r="E65" s="188">
        <v>20</v>
      </c>
      <c r="F65" s="189"/>
      <c r="G65" s="190">
        <f>ROUND(E65*F65,2)</f>
        <v>0</v>
      </c>
      <c r="H65" s="189"/>
      <c r="I65" s="190">
        <f>ROUND(E65*H65,2)</f>
        <v>0</v>
      </c>
      <c r="J65" s="189"/>
      <c r="K65" s="190">
        <f>ROUND(E65*J65,2)</f>
        <v>0</v>
      </c>
      <c r="L65" s="190">
        <v>0</v>
      </c>
      <c r="M65" s="190">
        <f>G65*(1+L65/100)</f>
        <v>0</v>
      </c>
      <c r="N65" s="191">
        <v>0</v>
      </c>
      <c r="O65" s="191">
        <f>ROUND(E65*N65,5)</f>
        <v>0</v>
      </c>
      <c r="P65" s="191">
        <v>0</v>
      </c>
      <c r="Q65" s="191">
        <f>ROUND(E65*P65,5)</f>
        <v>0</v>
      </c>
      <c r="R65" s="191"/>
      <c r="S65" s="191"/>
      <c r="T65" s="192">
        <v>0</v>
      </c>
      <c r="U65" s="191">
        <f>ROUND(E65*T65,2)</f>
        <v>0</v>
      </c>
      <c r="V65" s="157"/>
      <c r="W65" s="157"/>
      <c r="X65" s="157"/>
      <c r="Y65" s="157"/>
      <c r="Z65" s="157"/>
      <c r="AA65" s="157"/>
      <c r="AB65" s="157"/>
      <c r="AC65" s="157"/>
      <c r="AD65" s="157"/>
      <c r="AE65" s="157" t="s">
        <v>104</v>
      </c>
      <c r="AF65" s="157"/>
      <c r="AG65" s="157"/>
      <c r="AH65" s="157"/>
      <c r="AI65" s="157"/>
      <c r="AJ65" s="157"/>
      <c r="AK65" s="157"/>
      <c r="AL65" s="157"/>
      <c r="AM65" s="157"/>
      <c r="AN65" s="157"/>
      <c r="AO65" s="157"/>
      <c r="AP65" s="157"/>
      <c r="AQ65" s="157"/>
      <c r="AR65" s="157"/>
      <c r="AS65" s="157"/>
      <c r="AT65" s="157"/>
      <c r="AU65" s="157"/>
      <c r="AV65" s="157"/>
      <c r="AW65" s="157"/>
      <c r="AX65" s="157"/>
      <c r="AY65" s="157"/>
      <c r="AZ65" s="157"/>
      <c r="BA65" s="157"/>
      <c r="BB65" s="157"/>
      <c r="BC65" s="157"/>
      <c r="BD65" s="157"/>
      <c r="BE65" s="157"/>
      <c r="BF65" s="157"/>
      <c r="BG65" s="157"/>
      <c r="BH65" s="157"/>
    </row>
    <row r="66" spans="1:60">
      <c r="A66" s="6"/>
      <c r="B66" s="7" t="s">
        <v>211</v>
      </c>
      <c r="C66" s="200" t="s">
        <v>211</v>
      </c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AC66">
        <v>15</v>
      </c>
      <c r="AD66">
        <v>21</v>
      </c>
    </row>
    <row r="67" spans="1:60">
      <c r="A67" s="193"/>
      <c r="B67" s="194">
        <v>26</v>
      </c>
      <c r="C67" s="201" t="s">
        <v>211</v>
      </c>
      <c r="D67" s="195"/>
      <c r="E67" s="195"/>
      <c r="F67" s="195"/>
      <c r="G67" s="196">
        <f>G8+G10+G12+G18+G24+G38+G48+G62</f>
        <v>0</v>
      </c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AC67">
        <f>SUMIF(L7:L65,AC66,G7:G65)</f>
        <v>0</v>
      </c>
      <c r="AD67">
        <f>SUMIF(L7:L65,AD66,G7:G65)</f>
        <v>0</v>
      </c>
      <c r="AE67" t="s">
        <v>212</v>
      </c>
    </row>
    <row r="68" spans="1:60">
      <c r="A68" s="6"/>
      <c r="B68" s="7" t="s">
        <v>211</v>
      </c>
      <c r="C68" s="200" t="s">
        <v>211</v>
      </c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</row>
    <row r="69" spans="1:60">
      <c r="A69" s="6"/>
      <c r="B69" s="7" t="s">
        <v>211</v>
      </c>
      <c r="C69" s="200" t="s">
        <v>211</v>
      </c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</row>
    <row r="70" spans="1:60">
      <c r="A70" s="274">
        <v>33</v>
      </c>
      <c r="B70" s="274"/>
      <c r="C70" s="275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</row>
    <row r="71" spans="1:60">
      <c r="A71" s="255"/>
      <c r="B71" s="256"/>
      <c r="C71" s="257"/>
      <c r="D71" s="256"/>
      <c r="E71" s="256"/>
      <c r="F71" s="256"/>
      <c r="G71" s="258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AE71" t="s">
        <v>213</v>
      </c>
    </row>
    <row r="72" spans="1:60">
      <c r="A72" s="259"/>
      <c r="B72" s="260"/>
      <c r="C72" s="261"/>
      <c r="D72" s="260"/>
      <c r="E72" s="260"/>
      <c r="F72" s="260"/>
      <c r="G72" s="262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</row>
    <row r="73" spans="1:60">
      <c r="A73" s="259"/>
      <c r="B73" s="260"/>
      <c r="C73" s="261"/>
      <c r="D73" s="260"/>
      <c r="E73" s="260"/>
      <c r="F73" s="260"/>
      <c r="G73" s="262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</row>
    <row r="74" spans="1:60">
      <c r="A74" s="259"/>
      <c r="B74" s="260"/>
      <c r="C74" s="261"/>
      <c r="D74" s="260"/>
      <c r="E74" s="260"/>
      <c r="F74" s="260"/>
      <c r="G74" s="262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</row>
    <row r="75" spans="1:60">
      <c r="A75" s="263"/>
      <c r="B75" s="264"/>
      <c r="C75" s="265"/>
      <c r="D75" s="264"/>
      <c r="E75" s="264"/>
      <c r="F75" s="264"/>
      <c r="G75" s="26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</row>
    <row r="76" spans="1:60">
      <c r="A76" s="6"/>
      <c r="B76" s="7" t="s">
        <v>211</v>
      </c>
      <c r="C76" s="200" t="s">
        <v>211</v>
      </c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</row>
    <row r="77" spans="1:60">
      <c r="C77" s="202"/>
      <c r="AE77" t="s">
        <v>214</v>
      </c>
    </row>
  </sheetData>
  <mergeCells count="6">
    <mergeCell ref="A71:G75"/>
    <mergeCell ref="A1:G1"/>
    <mergeCell ref="C2:G2"/>
    <mergeCell ref="C3:G3"/>
    <mergeCell ref="C4:G4"/>
    <mergeCell ref="A70:C70"/>
  </mergeCells>
  <pageMargins left="0.59055118110236204" right="0.39370078740157499" top="0.78740157499999996" bottom="0.78740157499999996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45</vt:i4>
      </vt:variant>
    </vt:vector>
  </HeadingPairs>
  <TitlesOfParts>
    <vt:vector size="49" baseType="lpstr">
      <vt:lpstr>Pokyny pro vyplnění</vt:lpstr>
      <vt:lpstr>Stavba</vt:lpstr>
      <vt:lpstr>VzorPolozky</vt:lpstr>
      <vt:lpstr>Rozpočet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oadresa</vt:lpstr>
      <vt:lpstr>Stavba!Objednatel</vt:lpstr>
      <vt:lpstr>Stavba!Objekt</vt:lpstr>
      <vt:lpstr>'Rozpočet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Zaokrouhleni</vt:lpstr>
      <vt:lpstr>Zhotovitel</vt:lpstr>
    </vt:vector>
  </TitlesOfParts>
  <Company>RTS, a.s.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Stastny</dc:creator>
  <cp:lastModifiedBy>kolackova</cp:lastModifiedBy>
  <cp:lastPrinted>2018-09-18T13:13:04Z</cp:lastPrinted>
  <dcterms:created xsi:type="dcterms:W3CDTF">2009-04-08T07:15:50Z</dcterms:created>
  <dcterms:modified xsi:type="dcterms:W3CDTF">2018-09-18T13:13:36Z</dcterms:modified>
</cp:coreProperties>
</file>