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Pol'!$A$1:$U$77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67" i="12"/>
  <c r="F39" i="1" s="1"/>
  <c r="I39" s="1"/>
  <c r="AD67" i="12"/>
  <c r="G39" i="1" s="1"/>
  <c r="G9" i="12"/>
  <c r="G8" s="1"/>
  <c r="I51" i="1" s="1"/>
  <c r="I9" i="12"/>
  <c r="I8" s="1"/>
  <c r="K9"/>
  <c r="K8" s="1"/>
  <c r="O9"/>
  <c r="O8" s="1"/>
  <c r="Q9"/>
  <c r="Q8" s="1"/>
  <c r="U9"/>
  <c r="U8" s="1"/>
  <c r="G11"/>
  <c r="G10" s="1"/>
  <c r="I52" i="1" s="1"/>
  <c r="I11" i="12"/>
  <c r="I10" s="1"/>
  <c r="K11"/>
  <c r="K10" s="1"/>
  <c r="O11"/>
  <c r="O10" s="1"/>
  <c r="Q11"/>
  <c r="Q10" s="1"/>
  <c r="U11"/>
  <c r="U10" s="1"/>
  <c r="G13"/>
  <c r="I13"/>
  <c r="K13"/>
  <c r="O13"/>
  <c r="Q13"/>
  <c r="U13"/>
  <c r="G14"/>
  <c r="M14" s="1"/>
  <c r="I14"/>
  <c r="K14"/>
  <c r="O14"/>
  <c r="Q14"/>
  <c r="U14"/>
  <c r="G15"/>
  <c r="I15"/>
  <c r="K15"/>
  <c r="M15"/>
  <c r="O15"/>
  <c r="Q15"/>
  <c r="U15"/>
  <c r="G16"/>
  <c r="M16" s="1"/>
  <c r="I16"/>
  <c r="K16"/>
  <c r="O16"/>
  <c r="Q16"/>
  <c r="U16"/>
  <c r="G17"/>
  <c r="M17" s="1"/>
  <c r="I17"/>
  <c r="K17"/>
  <c r="O17"/>
  <c r="Q17"/>
  <c r="U17"/>
  <c r="G19"/>
  <c r="I19"/>
  <c r="K19"/>
  <c r="M19"/>
  <c r="O19"/>
  <c r="Q19"/>
  <c r="U19"/>
  <c r="G20"/>
  <c r="G18" s="1"/>
  <c r="I54" i="1" s="1"/>
  <c r="I20" i="12"/>
  <c r="K20"/>
  <c r="O20"/>
  <c r="Q20"/>
  <c r="U20"/>
  <c r="G21"/>
  <c r="M21" s="1"/>
  <c r="I21"/>
  <c r="K21"/>
  <c r="O21"/>
  <c r="Q21"/>
  <c r="U21"/>
  <c r="G22"/>
  <c r="M22" s="1"/>
  <c r="I22"/>
  <c r="K22"/>
  <c r="O22"/>
  <c r="Q22"/>
  <c r="U22"/>
  <c r="G23"/>
  <c r="I23"/>
  <c r="K23"/>
  <c r="M23"/>
  <c r="O23"/>
  <c r="Q23"/>
  <c r="U23"/>
  <c r="G25"/>
  <c r="I25"/>
  <c r="K25"/>
  <c r="O25"/>
  <c r="Q25"/>
  <c r="U25"/>
  <c r="G26"/>
  <c r="M26" s="1"/>
  <c r="I26"/>
  <c r="K26"/>
  <c r="O26"/>
  <c r="Q26"/>
  <c r="U26"/>
  <c r="G27"/>
  <c r="M27" s="1"/>
  <c r="I27"/>
  <c r="K27"/>
  <c r="O27"/>
  <c r="Q27"/>
  <c r="U27"/>
  <c r="G28"/>
  <c r="I28"/>
  <c r="K28"/>
  <c r="M28"/>
  <c r="O28"/>
  <c r="Q28"/>
  <c r="U28"/>
  <c r="G29"/>
  <c r="M29" s="1"/>
  <c r="I29"/>
  <c r="K29"/>
  <c r="O29"/>
  <c r="Q29"/>
  <c r="U29"/>
  <c r="G30"/>
  <c r="M30" s="1"/>
  <c r="I30"/>
  <c r="K30"/>
  <c r="O30"/>
  <c r="Q30"/>
  <c r="U30"/>
  <c r="G31"/>
  <c r="M31" s="1"/>
  <c r="I31"/>
  <c r="K31"/>
  <c r="O31"/>
  <c r="Q31"/>
  <c r="U31"/>
  <c r="G32"/>
  <c r="I32"/>
  <c r="K32"/>
  <c r="M32"/>
  <c r="O32"/>
  <c r="Q32"/>
  <c r="U32"/>
  <c r="G33"/>
  <c r="M33" s="1"/>
  <c r="I33"/>
  <c r="K33"/>
  <c r="O33"/>
  <c r="Q33"/>
  <c r="U33"/>
  <c r="G34"/>
  <c r="M34" s="1"/>
  <c r="I34"/>
  <c r="K34"/>
  <c r="O34"/>
  <c r="Q34"/>
  <c r="U34"/>
  <c r="G35"/>
  <c r="M35" s="1"/>
  <c r="I35"/>
  <c r="K35"/>
  <c r="O35"/>
  <c r="Q35"/>
  <c r="U35"/>
  <c r="G36"/>
  <c r="I36"/>
  <c r="K36"/>
  <c r="M36"/>
  <c r="O36"/>
  <c r="Q36"/>
  <c r="U36"/>
  <c r="G37"/>
  <c r="M37" s="1"/>
  <c r="I37"/>
  <c r="K37"/>
  <c r="O37"/>
  <c r="Q37"/>
  <c r="U37"/>
  <c r="G39"/>
  <c r="M39" s="1"/>
  <c r="I39"/>
  <c r="K39"/>
  <c r="O39"/>
  <c r="Q39"/>
  <c r="U39"/>
  <c r="G40"/>
  <c r="I40"/>
  <c r="K40"/>
  <c r="M40"/>
  <c r="O40"/>
  <c r="Q40"/>
  <c r="U40"/>
  <c r="G41"/>
  <c r="M41" s="1"/>
  <c r="I41"/>
  <c r="K41"/>
  <c r="O41"/>
  <c r="Q41"/>
  <c r="U41"/>
  <c r="G42"/>
  <c r="M42" s="1"/>
  <c r="I42"/>
  <c r="K42"/>
  <c r="O42"/>
  <c r="Q42"/>
  <c r="U42"/>
  <c r="G43"/>
  <c r="M43" s="1"/>
  <c r="I43"/>
  <c r="K43"/>
  <c r="O43"/>
  <c r="Q43"/>
  <c r="U43"/>
  <c r="G44"/>
  <c r="I44"/>
  <c r="K44"/>
  <c r="M44"/>
  <c r="O44"/>
  <c r="Q44"/>
  <c r="U44"/>
  <c r="G45"/>
  <c r="M45" s="1"/>
  <c r="I45"/>
  <c r="K45"/>
  <c r="O45"/>
  <c r="Q45"/>
  <c r="U45"/>
  <c r="G46"/>
  <c r="M46" s="1"/>
  <c r="I46"/>
  <c r="K46"/>
  <c r="O46"/>
  <c r="Q46"/>
  <c r="U46"/>
  <c r="G47"/>
  <c r="M47" s="1"/>
  <c r="I47"/>
  <c r="K47"/>
  <c r="O47"/>
  <c r="Q47"/>
  <c r="U47"/>
  <c r="G49"/>
  <c r="I49"/>
  <c r="K49"/>
  <c r="O49"/>
  <c r="Q49"/>
  <c r="U49"/>
  <c r="G50"/>
  <c r="M50" s="1"/>
  <c r="I50"/>
  <c r="K50"/>
  <c r="O50"/>
  <c r="Q50"/>
  <c r="U50"/>
  <c r="G51"/>
  <c r="M51" s="1"/>
  <c r="I51"/>
  <c r="K51"/>
  <c r="O51"/>
  <c r="Q51"/>
  <c r="U51"/>
  <c r="G52"/>
  <c r="M52" s="1"/>
  <c r="I52"/>
  <c r="K52"/>
  <c r="O52"/>
  <c r="Q52"/>
  <c r="U52"/>
  <c r="G53"/>
  <c r="M53" s="1"/>
  <c r="I53"/>
  <c r="K53"/>
  <c r="O53"/>
  <c r="Q53"/>
  <c r="U53"/>
  <c r="G54"/>
  <c r="M54" s="1"/>
  <c r="I54"/>
  <c r="K54"/>
  <c r="O54"/>
  <c r="Q54"/>
  <c r="U54"/>
  <c r="G55"/>
  <c r="I55"/>
  <c r="K55"/>
  <c r="M55"/>
  <c r="O55"/>
  <c r="Q55"/>
  <c r="U55"/>
  <c r="G56"/>
  <c r="I56"/>
  <c r="K56"/>
  <c r="M56"/>
  <c r="O56"/>
  <c r="Q56"/>
  <c r="U56"/>
  <c r="G57"/>
  <c r="M57" s="1"/>
  <c r="I57"/>
  <c r="K57"/>
  <c r="O57"/>
  <c r="Q57"/>
  <c r="U57"/>
  <c r="G58"/>
  <c r="M58" s="1"/>
  <c r="I58"/>
  <c r="K58"/>
  <c r="O58"/>
  <c r="Q58"/>
  <c r="U58"/>
  <c r="G59"/>
  <c r="I59"/>
  <c r="K59"/>
  <c r="M59"/>
  <c r="O59"/>
  <c r="Q59"/>
  <c r="U59"/>
  <c r="G60"/>
  <c r="M60" s="1"/>
  <c r="I60"/>
  <c r="K60"/>
  <c r="O60"/>
  <c r="Q60"/>
  <c r="U60"/>
  <c r="G61"/>
  <c r="M61" s="1"/>
  <c r="I61"/>
  <c r="K61"/>
  <c r="O61"/>
  <c r="Q61"/>
  <c r="U61"/>
  <c r="G63"/>
  <c r="I63"/>
  <c r="I62" s="1"/>
  <c r="K63"/>
  <c r="M63"/>
  <c r="O63"/>
  <c r="Q63"/>
  <c r="Q62" s="1"/>
  <c r="U63"/>
  <c r="G64"/>
  <c r="G62" s="1"/>
  <c r="I58" i="1" s="1"/>
  <c r="I20" s="1"/>
  <c r="I64" i="12"/>
  <c r="K64"/>
  <c r="M64"/>
  <c r="O64"/>
  <c r="O62" s="1"/>
  <c r="Q64"/>
  <c r="U64"/>
  <c r="G65"/>
  <c r="M65" s="1"/>
  <c r="I65"/>
  <c r="K65"/>
  <c r="O65"/>
  <c r="Q65"/>
  <c r="U65"/>
  <c r="I19" i="1"/>
  <c r="I18"/>
  <c r="AZ45"/>
  <c r="AZ44"/>
  <c r="AZ43"/>
  <c r="G27"/>
  <c r="F40"/>
  <c r="G23" s="1"/>
  <c r="G40"/>
  <c r="G25" s="1"/>
  <c r="H40"/>
  <c r="I40"/>
  <c r="J39" s="1"/>
  <c r="J40"/>
  <c r="J28"/>
  <c r="J26"/>
  <c r="G38"/>
  <c r="F38"/>
  <c r="H32"/>
  <c r="J23"/>
  <c r="J24"/>
  <c r="J25"/>
  <c r="J27"/>
  <c r="E24"/>
  <c r="G24"/>
  <c r="E26"/>
  <c r="G26"/>
  <c r="I16" l="1"/>
  <c r="I38" i="12"/>
  <c r="I24"/>
  <c r="M20"/>
  <c r="U18"/>
  <c r="K18"/>
  <c r="U48"/>
  <c r="O48"/>
  <c r="U38"/>
  <c r="K38"/>
  <c r="O18"/>
  <c r="U12"/>
  <c r="O12"/>
  <c r="U62"/>
  <c r="K62"/>
  <c r="K48"/>
  <c r="Q48"/>
  <c r="G48"/>
  <c r="I57" i="1" s="1"/>
  <c r="O38" i="12"/>
  <c r="G38"/>
  <c r="I56" i="1" s="1"/>
  <c r="U24" i="12"/>
  <c r="O24"/>
  <c r="Q18"/>
  <c r="K12"/>
  <c r="Q12"/>
  <c r="G12"/>
  <c r="I53" i="1" s="1"/>
  <c r="I59" s="1"/>
  <c r="M11" i="12"/>
  <c r="M10" s="1"/>
  <c r="I48"/>
  <c r="Q38"/>
  <c r="K24"/>
  <c r="Q24"/>
  <c r="G24"/>
  <c r="I55" i="1" s="1"/>
  <c r="I17" s="1"/>
  <c r="I21" s="1"/>
  <c r="I18" i="12"/>
  <c r="I12"/>
  <c r="G29" i="1"/>
  <c r="G28"/>
  <c r="M62" i="12"/>
  <c r="M38"/>
  <c r="M18"/>
  <c r="M49"/>
  <c r="M48" s="1"/>
  <c r="M25"/>
  <c r="M24" s="1"/>
  <c r="M13"/>
  <c r="M12" s="1"/>
  <c r="M9"/>
  <c r="M8" s="1"/>
  <c r="G67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<sst xmlns="http://schemas.openxmlformats.org/spreadsheetml/2006/main" count="377" uniqueCount="219">
  <si>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</si>
  <si>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</si>
  <si>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</si>
  <si>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</si>
  <si>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</si>
  <si>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</si>
  <si>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</si>
  <si>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</si>
  <si>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</si>
  <si>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</si>
  <si>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</si>
  <si>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</si>
  <si>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</si>
  <si>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</si>
  <si>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</si>
  <si>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</si>
  <si>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</si>
  <si>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</si>
  <si>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</si>
  <si>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</si>
  <si>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</si>
  <si>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</si>
  <si>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</si>
  <si>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</si>
  <si>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</si>
  <si>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</si>
  <si>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</si>
  <si>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</si>
  <si>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</si>
  <si>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</si>
  <si>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</si>
  <si>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</si>
  <si>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</si>
  <si>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</si>
  <si>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</si>
  <si>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</si>
  <si>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</si>
  <si>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</si>
  <si>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</si>
  <si>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</si>
  <si>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</si>
  <si>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</si>
  <si>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</si>
  <si>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Supíkovice</t>
  </si>
  <si>
    <t>Rozpočet:</t>
  </si>
  <si>
    <t>Misto</t>
  </si>
  <si>
    <t>Špičák - provozní budova, ústřední vytápění</t>
  </si>
  <si>
    <t>Rozpočet</t>
  </si>
  <si>
    <t>Celkem za stavbu</t>
  </si>
  <si>
    <t>CZK</t>
  </si>
  <si>
    <t xml:space="preserve">Popis rozpočtu:  - </t>
  </si>
  <si>
    <t>Rekonstrukce vytápění, nová tělesa, nové rozvody, demontáž kotle na dřevo.</t>
  </si>
  <si>
    <t>Demonáže stáv. tšles a rozvodů.</t>
  </si>
  <si>
    <t>Stávající el. kotel, nová regulace</t>
  </si>
  <si>
    <t>Rekapitulace dílů</t>
  </si>
  <si>
    <t>Typ dílu</t>
  </si>
  <si>
    <t>94</t>
  </si>
  <si>
    <t>Lešení a stavební výtahy</t>
  </si>
  <si>
    <t>713</t>
  </si>
  <si>
    <t>Izolace tepelné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</si>
  <si>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</si>
  <si>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</si>
  <si>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</si>
  <si>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</si>
  <si>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</si>
  <si>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</si>
  <si>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</si>
  <si>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</si>
  <si>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</si>
  <si>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</si>
  <si>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HZS</t>
  </si>
  <si>
    <t>Hodinové sazby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</si>
  <si>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</si>
  <si>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</si>
  <si>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</si>
  <si>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</si>
  <si>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</si>
  <si>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</si>
  <si>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</si>
  <si>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</si>
  <si>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</si>
  <si>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</si>
  <si>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</si>
  <si>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</si>
  <si>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</si>
  <si>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</si>
  <si>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</si>
  <si>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</si>
  <si>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</si>
  <si>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</si>
  <si>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</si>
  <si>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</si>
  <si>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</si>
  <si>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</si>
  <si>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</si>
  <si>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</si>
  <si>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</si>
  <si>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</si>
  <si>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</si>
  <si>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</si>
  <si>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</si>
  <si>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941955002R00</t>
  </si>
  <si>
    <t>Lešení lehké pomocné, výška podlahy do 1,9 m</t>
  </si>
  <si>
    <t>m2</t>
  </si>
  <si>
    <t>POL1_0</t>
  </si>
  <si>
    <t>713-10004</t>
  </si>
  <si>
    <t>D+M , DN15-25, Pe s Al folií, tl. 2,5cm</t>
  </si>
  <si>
    <t>bm</t>
  </si>
  <si>
    <t>731341140R00</t>
  </si>
  <si>
    <t>Hadice napouštěcí pryžové D 20/28</t>
  </si>
  <si>
    <t>m</t>
  </si>
  <si>
    <t>731-20005</t>
  </si>
  <si>
    <t>Programovatelný termostat týdenní režim, každodení, nastavení, včetně napojení a montáže</t>
  </si>
  <si>
    <t>kpl</t>
  </si>
  <si>
    <t>731100802R00</t>
  </si>
  <si>
    <t>Demontáž kotle litinového Emka 4 čl., srov cena za kotel na dřevo</t>
  </si>
  <si>
    <t>kus</t>
  </si>
  <si>
    <t>998731101R00</t>
  </si>
  <si>
    <t>Přesun hmot pro kotelny, výšky do 6 m</t>
  </si>
  <si>
    <t>t</t>
  </si>
  <si>
    <t>731890801R00</t>
  </si>
  <si>
    <t>Přemístění vybouraných hmot - kotelny, H do 6 m</t>
  </si>
  <si>
    <t>732199100RM1</t>
  </si>
  <si>
    <t>Montáž orientačního štítku, včetně dodávky štítku</t>
  </si>
  <si>
    <t>soubor</t>
  </si>
  <si>
    <t>732211813R00</t>
  </si>
  <si>
    <t>Demontáž ohříváků zásobníkových ležatých do 630 l</t>
  </si>
  <si>
    <t>732320813R00</t>
  </si>
  <si>
    <t>Odpojení nádrží od rozvodů potrubí, do 200 l</t>
  </si>
  <si>
    <t>998732101R00</t>
  </si>
  <si>
    <t>Přesun hmot pro strojovny, výšky do 6 m</t>
  </si>
  <si>
    <t>732890801R00</t>
  </si>
  <si>
    <t>Přemístění vybouraných hmot - strojovny, H do 6 m</t>
  </si>
  <si>
    <t>733163103R00</t>
  </si>
  <si>
    <t>Potrubí z měděných trubek vytápění D 18 x 1,0 mm, D15</t>
  </si>
  <si>
    <t>733163104R00</t>
  </si>
  <si>
    <t>Potrubí z měděných trubek vytápění D 22 x 1 ,0mm, D20</t>
  </si>
  <si>
    <t>733163105R00</t>
  </si>
  <si>
    <t>Potrubí z měděných trubek vytápění D 28 x 1,5 mm, D25</t>
  </si>
  <si>
    <t>733164103RT1</t>
  </si>
  <si>
    <t>Montáž potrubí z měděných trubek vytápění D 18 mm, pájením na tvrdo</t>
  </si>
  <si>
    <t>733164104RT1</t>
  </si>
  <si>
    <t>Montáž potrubí z měděných trubek vytápění D 22 mm, pájením na tvrdo</t>
  </si>
  <si>
    <t>733164105RT1</t>
  </si>
  <si>
    <t>Montáž potrubí z měděných trubek vytápění D 28 mm, pájením na tvrdo</t>
  </si>
  <si>
    <t>733190106R00</t>
  </si>
  <si>
    <t>Tlaková zkouška potrubí do DN 32</t>
  </si>
  <si>
    <t>733113113R00</t>
  </si>
  <si>
    <t>Příplatek za zhotovení přípojky DN 15, měď</t>
  </si>
  <si>
    <t>733113114R00</t>
  </si>
  <si>
    <t>Příplatek za zhotovení přípojky DN 20, měď, kotel</t>
  </si>
  <si>
    <t>733110806R00</t>
  </si>
  <si>
    <t>Demontáž potrubí ocelového závitového do DN 15-32</t>
  </si>
  <si>
    <t>733110808R00</t>
  </si>
  <si>
    <t>Demontáž potrubí ocelového závitového do DN 32-50</t>
  </si>
  <si>
    <t>998733103R00</t>
  </si>
  <si>
    <t>Přesun hmot pro rozvody potrubí, výšky do 24 m</t>
  </si>
  <si>
    <t>733890803R00</t>
  </si>
  <si>
    <t>Přemístění vybouraných hmot - potrubí, H 6 - 24 m</t>
  </si>
  <si>
    <t>734213112R00</t>
  </si>
  <si>
    <t>Ventil automatický odvzdušňovací,  DN 15, se ZV</t>
  </si>
  <si>
    <t>734233113R00</t>
  </si>
  <si>
    <t>Kohout kulový, vnitř.-vnitř.z.  DN 25</t>
  </si>
  <si>
    <t>734243123R00</t>
  </si>
  <si>
    <t>Ventil zpětný DN 25</t>
  </si>
  <si>
    <t>734293223R00</t>
  </si>
  <si>
    <t>Filtr, vnitřní-vnitřní z. DN 25</t>
  </si>
  <si>
    <t>734293312R00</t>
  </si>
  <si>
    <t>Kohout kulový vypouštěcí, DN 15</t>
  </si>
  <si>
    <t>734221672RT3</t>
  </si>
  <si>
    <t>Hlavice ovládání ventilů termostat., kapal. na VK</t>
  </si>
  <si>
    <t>734263255R00</t>
  </si>
  <si>
    <t>Šroubení regulační,rohové - pro VK, D15 , s vypouštěním</t>
  </si>
  <si>
    <t>734-03012</t>
  </si>
  <si>
    <t>Dvoj.šroubení pro žebříčky s TV 1/2" roh, , s vypouš. vč hlavice</t>
  </si>
  <si>
    <t>ks</t>
  </si>
  <si>
    <t>998734103R00</t>
  </si>
  <si>
    <t>Přesun hmot pro armatury, výšky do 24 m</t>
  </si>
  <si>
    <t>735111810R00</t>
  </si>
  <si>
    <t>Demontáž těles otopných litinových článkových</t>
  </si>
  <si>
    <t>735171170R00</t>
  </si>
  <si>
    <t>Těleso trub.koupel. prohnuté 1500.450, spodní stř. připojení</t>
  </si>
  <si>
    <t>735171154R00</t>
  </si>
  <si>
    <t>Těleso trub. koupel. prohnuté 1820.600, spodní stř. připojení</t>
  </si>
  <si>
    <t>735151760R00</t>
  </si>
  <si>
    <t>Otopná tělesa panel. hladké VK-VKL 21  600/ 400</t>
  </si>
  <si>
    <t>735151762R00</t>
  </si>
  <si>
    <t>Otopná tělesa panel. hladké VK-VKL 21  600/ 600</t>
  </si>
  <si>
    <t>735151764R00</t>
  </si>
  <si>
    <t>Otopná tělesa panel. hladké VK-VKL 21  600/ 800</t>
  </si>
  <si>
    <t>735151765R00</t>
  </si>
  <si>
    <t>Otopná tělesa panel. hladké VK-VKL 21  600/ 900</t>
  </si>
  <si>
    <t>735151766R00</t>
  </si>
  <si>
    <t>Otopná tělesa panel. hladké VK-VKL 21  600/1000</t>
  </si>
  <si>
    <t>735151768R00</t>
  </si>
  <si>
    <t>Otopná tělesa panel. hladké VK-VKL 21  600/1200</t>
  </si>
  <si>
    <t>735151782R00</t>
  </si>
  <si>
    <t>Otopná tělesa panel. hladké VK-VKL 21  900/ 600</t>
  </si>
  <si>
    <t>735000912R00</t>
  </si>
  <si>
    <t>Oprava-vyregulování ventilů s termost.ovládáním</t>
  </si>
  <si>
    <t>998735102R00</t>
  </si>
  <si>
    <t>Přesun hmot pro otopná tělesa, výšky do 12 m</t>
  </si>
  <si>
    <t>735890802R00</t>
  </si>
  <si>
    <t>Přemístění demont. hmot - otop. těles, H 6 - 12 m</t>
  </si>
  <si>
    <t>HZS-PC0002</t>
  </si>
  <si>
    <t>Topná zkouška zkrácená</t>
  </si>
  <si>
    <t>hod</t>
  </si>
  <si>
    <t>HZS-PC0004</t>
  </si>
  <si>
    <t>Nepředvídané vícepráce montážní</t>
  </si>
  <si>
    <t>HZS-PC0005</t>
  </si>
  <si>
    <t>Zednická výpomoc</t>
  </si>
  <si>
    <t/>
  </si>
  <si>
    <t>SUM</t>
  </si>
  <si>
    <t>POPUZIV</t>
  </si>
  <si>
    <t>END</t>
  </si>
  <si>
    <t>Správa jeskyní ČR</t>
  </si>
  <si>
    <t>75073331</t>
  </si>
  <si>
    <t>CZ7507331</t>
  </si>
  <si>
    <t>Provozní budova Jeskyně Na Špičáku, ústřední vytápění</t>
  </si>
</sst>
</file>

<file path=xl/styles.xml><?xml version="1.0" encoding="utf-8"?>
<styleSheet xmlns="http://schemas.openxmlformats.org/spreadsheetml/2006/main">
  <numFmts count="1">
    <numFmt numFmtId="164" formatCode="#,##0.00000"/>
  </numFmts>
  <fonts count="19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wrapText="1"/>
    </xf>
    <xf numFmtId="0" fontId="6" fillId="0" borderId="0" xfId="0" applyFont="1"/>
    <xf numFmtId="0" fontId="1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7" fillId="3" borderId="32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7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8" fillId="0" borderId="0" xfId="0" applyFont="1"/>
    <xf numFmtId="0" fontId="18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8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8" fillId="0" borderId="35" xfId="0" applyFont="1" applyBorder="1" applyAlignment="1">
      <alignment vertical="top" shrinkToFit="1"/>
    </xf>
    <xf numFmtId="0" fontId="18" fillId="0" borderId="34" xfId="0" applyFont="1" applyBorder="1" applyAlignment="1">
      <alignment vertical="top" shrinkToFit="1"/>
    </xf>
    <xf numFmtId="0" fontId="18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8" fillId="0" borderId="34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8" fillId="4" borderId="34" xfId="0" applyNumberFormat="1" applyFont="1" applyFill="1" applyBorder="1" applyAlignment="1" applyProtection="1">
      <alignment vertical="top" shrinkToFit="1"/>
      <protection locked="0"/>
    </xf>
    <xf numFmtId="4" fontId="18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NumberFormat="1" applyFont="1" applyBorder="1" applyAlignment="1">
      <alignment vertical="top"/>
    </xf>
    <xf numFmtId="0" fontId="18" fillId="0" borderId="37" xfId="0" applyFont="1" applyBorder="1" applyAlignment="1">
      <alignment vertical="top" shrinkToFit="1"/>
    </xf>
    <xf numFmtId="164" fontId="18" fillId="0" borderId="38" xfId="0" applyNumberFormat="1" applyFont="1" applyBorder="1" applyAlignment="1">
      <alignment vertical="top" shrinkToFit="1"/>
    </xf>
    <xf numFmtId="4" fontId="18" fillId="4" borderId="38" xfId="0" applyNumberFormat="1" applyFont="1" applyFill="1" applyBorder="1" applyAlignment="1" applyProtection="1">
      <alignment vertical="top" shrinkToFit="1"/>
      <protection locked="0"/>
    </xf>
    <xf numFmtId="4" fontId="18" fillId="0" borderId="38" xfId="0" applyNumberFormat="1" applyFont="1" applyBorder="1" applyAlignment="1">
      <alignment vertical="top" shrinkToFit="1"/>
    </xf>
    <xf numFmtId="0" fontId="18" fillId="0" borderId="38" xfId="0" applyFont="1" applyBorder="1" applyAlignment="1">
      <alignment vertical="top" shrinkToFit="1"/>
    </xf>
    <xf numFmtId="0" fontId="18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8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8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3" xfId="0" applyNumberFormat="1" applyFill="1" applyBorder="1"/>
    <xf numFmtId="3" fontId="0" fillId="5" borderId="12" xfId="0" applyNumberFormat="1" applyFill="1" applyBorder="1"/>
    <xf numFmtId="0" fontId="0" fillId="0" borderId="0" xfId="0" applyNumberFormat="1" applyAlignment="1">
      <alignment wrapText="1"/>
    </xf>
    <xf numFmtId="4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4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203" t="s">
        <v>39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AZ62"/>
  <sheetViews>
    <sheetView showGridLines="0" topLeftCell="B7" zoomScaleNormal="100" zoomScaleSheetLayoutView="75" workbookViewId="0">
      <selection activeCell="C13" sqref="C13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>
      <c r="A1" s="73" t="s">
        <v>36</v>
      </c>
      <c r="B1" s="217" t="s">
        <v>42</v>
      </c>
      <c r="C1" s="218"/>
      <c r="D1" s="218"/>
      <c r="E1" s="218"/>
      <c r="F1" s="218"/>
      <c r="G1" s="218"/>
      <c r="H1" s="218"/>
      <c r="I1" s="218"/>
      <c r="J1" s="219"/>
    </row>
    <row r="2" spans="1:15" ht="23.25" customHeight="1">
      <c r="A2" s="4"/>
      <c r="B2" s="81" t="s">
        <v>40</v>
      </c>
      <c r="C2" s="82"/>
      <c r="D2" s="228" t="s">
        <v>218</v>
      </c>
      <c r="E2" s="229"/>
      <c r="F2" s="229"/>
      <c r="G2" s="229"/>
      <c r="H2" s="229"/>
      <c r="I2" s="229"/>
      <c r="J2" s="230"/>
      <c r="O2" s="2"/>
    </row>
    <row r="3" spans="1:15" ht="23.25" customHeight="1">
      <c r="A3" s="4"/>
      <c r="B3" s="83" t="s">
        <v>45</v>
      </c>
      <c r="C3" s="84"/>
      <c r="D3" s="224" t="s">
        <v>43</v>
      </c>
      <c r="E3" s="225"/>
      <c r="F3" s="225"/>
      <c r="G3" s="225"/>
      <c r="H3" s="225"/>
      <c r="I3" s="225"/>
      <c r="J3" s="226"/>
    </row>
    <row r="4" spans="1:15" ht="23.25" hidden="1" customHeight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>
      <c r="A5" s="4"/>
      <c r="B5" s="47" t="s">
        <v>21</v>
      </c>
      <c r="C5" s="5"/>
      <c r="D5" s="91" t="s">
        <v>215</v>
      </c>
      <c r="E5" s="26"/>
      <c r="F5" s="26"/>
      <c r="G5" s="26"/>
      <c r="H5" s="28" t="s">
        <v>33</v>
      </c>
      <c r="I5" s="91" t="s">
        <v>216</v>
      </c>
      <c r="J5" s="11"/>
    </row>
    <row r="6" spans="1:15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 t="s">
        <v>217</v>
      </c>
      <c r="J6" s="11"/>
    </row>
    <row r="7" spans="1:15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232"/>
      <c r="E11" s="232"/>
      <c r="F11" s="232"/>
      <c r="G11" s="232"/>
      <c r="H11" s="28" t="s">
        <v>33</v>
      </c>
      <c r="I11" s="94"/>
      <c r="J11" s="11"/>
    </row>
    <row r="12" spans="1:15" ht="15.75" customHeight="1">
      <c r="A12" s="4"/>
      <c r="B12" s="41"/>
      <c r="C12" s="26"/>
      <c r="D12" s="222"/>
      <c r="E12" s="222"/>
      <c r="F12" s="222"/>
      <c r="G12" s="222"/>
      <c r="H12" s="28" t="s">
        <v>34</v>
      </c>
      <c r="I12" s="94"/>
      <c r="J12" s="11"/>
    </row>
    <row r="13" spans="1:15" ht="15.75" customHeight="1">
      <c r="A13" s="4"/>
      <c r="B13" s="42"/>
      <c r="C13" s="93"/>
      <c r="D13" s="223"/>
      <c r="E13" s="223"/>
      <c r="F13" s="223"/>
      <c r="G13" s="223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231"/>
      <c r="F15" s="231"/>
      <c r="G15" s="220"/>
      <c r="H15" s="220"/>
      <c r="I15" s="220" t="s">
        <v>28</v>
      </c>
      <c r="J15" s="221"/>
    </row>
    <row r="16" spans="1:15" ht="23.25" customHeight="1">
      <c r="A16" s="145" t="s">
        <v>23</v>
      </c>
      <c r="B16" s="146" t="s">
        <v>23</v>
      </c>
      <c r="C16" s="58"/>
      <c r="D16" s="59"/>
      <c r="E16" s="210"/>
      <c r="F16" s="216"/>
      <c r="G16" s="210"/>
      <c r="H16" s="216"/>
      <c r="I16" s="210">
        <f>SUMIF(F51:F58,A16,I51:I58)+SUMIF(F51:F58,"PSU",I51:I58)</f>
        <v>0</v>
      </c>
      <c r="J16" s="211"/>
    </row>
    <row r="17" spans="1:10" ht="23.25" customHeight="1">
      <c r="A17" s="145" t="s">
        <v>24</v>
      </c>
      <c r="B17" s="146" t="s">
        <v>24</v>
      </c>
      <c r="C17" s="58"/>
      <c r="D17" s="59"/>
      <c r="E17" s="210"/>
      <c r="F17" s="216"/>
      <c r="G17" s="210"/>
      <c r="H17" s="216"/>
      <c r="I17" s="210">
        <f>SUMIF(F51:F58,A17,I51:I58)</f>
        <v>0</v>
      </c>
      <c r="J17" s="211"/>
    </row>
    <row r="18" spans="1:10" ht="23.25" customHeight="1">
      <c r="A18" s="145" t="s">
        <v>25</v>
      </c>
      <c r="B18" s="146" t="s">
        <v>25</v>
      </c>
      <c r="C18" s="58"/>
      <c r="D18" s="59"/>
      <c r="E18" s="210"/>
      <c r="F18" s="216"/>
      <c r="G18" s="210"/>
      <c r="H18" s="216"/>
      <c r="I18" s="210">
        <f>SUMIF(F51:F58,A18,I51:I58)</f>
        <v>0</v>
      </c>
      <c r="J18" s="211"/>
    </row>
    <row r="19" spans="1:10" ht="23.25" customHeight="1">
      <c r="A19" s="145" t="s">
        <v>73</v>
      </c>
      <c r="B19" s="146" t="s">
        <v>26</v>
      </c>
      <c r="C19" s="58"/>
      <c r="D19" s="59"/>
      <c r="E19" s="210"/>
      <c r="F19" s="216"/>
      <c r="G19" s="210"/>
      <c r="H19" s="216"/>
      <c r="I19" s="210">
        <f>SUMIF(F51:F58,A19,I51:I58)</f>
        <v>0</v>
      </c>
      <c r="J19" s="211"/>
    </row>
    <row r="20" spans="1:10" ht="23.25" customHeight="1">
      <c r="A20" s="145" t="s">
        <v>72</v>
      </c>
      <c r="B20" s="146" t="s">
        <v>27</v>
      </c>
      <c r="C20" s="58"/>
      <c r="D20" s="59"/>
      <c r="E20" s="210"/>
      <c r="F20" s="216"/>
      <c r="G20" s="210"/>
      <c r="H20" s="216"/>
      <c r="I20" s="210">
        <f>SUMIF(F51:F58,A20,I51:I58)</f>
        <v>0</v>
      </c>
      <c r="J20" s="211"/>
    </row>
    <row r="21" spans="1:10" ht="23.25" customHeight="1">
      <c r="A21" s="4"/>
      <c r="B21" s="74" t="s">
        <v>28</v>
      </c>
      <c r="C21" s="75"/>
      <c r="D21" s="76"/>
      <c r="E21" s="212"/>
      <c r="F21" s="213"/>
      <c r="G21" s="212"/>
      <c r="H21" s="213"/>
      <c r="I21" s="212">
        <f>SUM(I16:J20)</f>
        <v>0</v>
      </c>
      <c r="J21" s="215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08">
        <f>ZakladDPHSniVypocet</f>
        <v>0</v>
      </c>
      <c r="H23" s="209"/>
      <c r="I23" s="209"/>
      <c r="J23" s="62" t="str">
        <f t="shared" ref="J23:J28" si="0">Mena</f>
        <v>CZK</v>
      </c>
    </row>
    <row r="24" spans="1:10" ht="23.25" hidden="1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4">
        <f>I23*E23/100</f>
        <v>0</v>
      </c>
      <c r="H24" s="235"/>
      <c r="I24" s="235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208">
        <f>ZakladDPHZaklVypocet</f>
        <v>0</v>
      </c>
      <c r="H25" s="209"/>
      <c r="I25" s="209"/>
      <c r="J25" s="62" t="str">
        <f t="shared" si="0"/>
        <v>CZK</v>
      </c>
    </row>
    <row r="26" spans="1:10" ht="23.25" hidden="1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4">
        <f>I25*E25/100</f>
        <v>0</v>
      </c>
      <c r="H26" s="205"/>
      <c r="I26" s="205"/>
      <c r="J26" s="56" t="str">
        <f t="shared" si="0"/>
        <v>CZK</v>
      </c>
    </row>
    <row r="27" spans="1:10" ht="23.25" hidden="1" customHeight="1" thickBot="1">
      <c r="A27" s="4"/>
      <c r="B27" s="48" t="s">
        <v>4</v>
      </c>
      <c r="C27" s="20"/>
      <c r="D27" s="23"/>
      <c r="E27" s="20"/>
      <c r="F27" s="21"/>
      <c r="G27" s="206">
        <f>0</f>
        <v>0</v>
      </c>
      <c r="H27" s="206"/>
      <c r="I27" s="206"/>
      <c r="J27" s="63" t="str">
        <f t="shared" si="0"/>
        <v>CZK</v>
      </c>
    </row>
    <row r="28" spans="1:10" ht="27.75" customHeight="1" thickBot="1">
      <c r="A28" s="4"/>
      <c r="B28" s="116" t="s">
        <v>22</v>
      </c>
      <c r="C28" s="117"/>
      <c r="D28" s="117"/>
      <c r="E28" s="118"/>
      <c r="F28" s="119"/>
      <c r="G28" s="214">
        <f>ZakladDPHSniVypocet+ZakladDPHZaklVypocet</f>
        <v>0</v>
      </c>
      <c r="H28" s="214"/>
      <c r="I28" s="214"/>
      <c r="J28" s="120" t="str">
        <f t="shared" si="0"/>
        <v>CZK</v>
      </c>
    </row>
    <row r="29" spans="1:10" ht="27.75" hidden="1" customHeight="1" thickBot="1">
      <c r="A29" s="4"/>
      <c r="B29" s="116" t="s">
        <v>35</v>
      </c>
      <c r="C29" s="121"/>
      <c r="D29" s="121"/>
      <c r="E29" s="121"/>
      <c r="F29" s="121"/>
      <c r="G29" s="207">
        <f>ZakladDPHSni+DPHSni+ZakladDPHZakl+DPHZakl+Zaokrouhleni</f>
        <v>0</v>
      </c>
      <c r="H29" s="207"/>
      <c r="I29" s="207"/>
      <c r="J29" s="122" t="s">
        <v>49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43361</v>
      </c>
      <c r="I32" s="39"/>
      <c r="J32" s="12"/>
    </row>
    <row r="33" spans="1:52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>
      <c r="A35" s="4"/>
      <c r="B35" s="4"/>
      <c r="C35" s="5"/>
      <c r="D35" s="233" t="s">
        <v>2</v>
      </c>
      <c r="E35" s="233"/>
      <c r="F35" s="5"/>
      <c r="G35" s="45"/>
      <c r="H35" s="13" t="s">
        <v>3</v>
      </c>
      <c r="I35" s="45"/>
      <c r="J35" s="12"/>
    </row>
    <row r="36" spans="1:52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8" t="s">
        <v>1</v>
      </c>
      <c r="J38" s="102" t="s">
        <v>0</v>
      </c>
    </row>
    <row r="39" spans="1:52" ht="25.5" hidden="1" customHeight="1">
      <c r="A39" s="97">
        <v>0</v>
      </c>
      <c r="B39" s="103" t="s">
        <v>47</v>
      </c>
      <c r="C39" s="236" t="s">
        <v>46</v>
      </c>
      <c r="D39" s="237"/>
      <c r="E39" s="237"/>
      <c r="F39" s="109">
        <f>'Rozpočet Pol'!AC67</f>
        <v>0</v>
      </c>
      <c r="G39" s="110">
        <f>'Rozpočet Pol'!AD67</f>
        <v>0</v>
      </c>
      <c r="H39" s="111"/>
      <c r="I39" s="112">
        <f>F39+G39+H39</f>
        <v>0</v>
      </c>
      <c r="J39" s="104" t="str">
        <f>IF(CenaCelkemVypocet=0,"",I39/CenaCelkemVypocet*100)</f>
        <v/>
      </c>
    </row>
    <row r="40" spans="1:52" ht="25.5" hidden="1" customHeight="1">
      <c r="A40" s="97"/>
      <c r="B40" s="238" t="s">
        <v>48</v>
      </c>
      <c r="C40" s="239"/>
      <c r="D40" s="239"/>
      <c r="E40" s="239"/>
      <c r="F40" s="113">
        <f>SUMIF(A39:A39,"=1",F39:F39)</f>
        <v>0</v>
      </c>
      <c r="G40" s="114">
        <f>SUMIF(A39:A39,"=1",G39:G39)</f>
        <v>0</v>
      </c>
      <c r="H40" s="114">
        <f>SUMIF(A39:A39,"=1",H39:H39)</f>
        <v>0</v>
      </c>
      <c r="I40" s="115">
        <f>SUMIF(A39:A39,"=1",I39:I39)</f>
        <v>0</v>
      </c>
      <c r="J40" s="98">
        <f>SUMIF(A39:A39,"=1",J39:J39)</f>
        <v>0</v>
      </c>
    </row>
    <row r="42" spans="1:52">
      <c r="B42" t="s">
        <v>50</v>
      </c>
    </row>
    <row r="43" spans="1:52">
      <c r="B43" s="240" t="s">
        <v>51</v>
      </c>
      <c r="C43" s="240"/>
      <c r="D43" s="240"/>
      <c r="E43" s="240"/>
      <c r="F43" s="240"/>
      <c r="G43" s="240"/>
      <c r="H43" s="240"/>
      <c r="I43" s="240"/>
      <c r="J43" s="240"/>
      <c r="AZ43" s="123" t="str">
        <f>B43</f>
        <v>Rekonstrukce vytápění, nová tělesa, nové rozvody, demontáž kotle na dřevo.</v>
      </c>
    </row>
    <row r="44" spans="1:52">
      <c r="B44" s="240" t="s">
        <v>52</v>
      </c>
      <c r="C44" s="240"/>
      <c r="D44" s="240"/>
      <c r="E44" s="240"/>
      <c r="F44" s="240"/>
      <c r="G44" s="240"/>
      <c r="H44" s="240"/>
      <c r="I44" s="240"/>
      <c r="J44" s="240"/>
      <c r="AZ44" s="123" t="str">
        <f>B44</f>
        <v>Demonáže stáv. tšles a rozvodů.</v>
      </c>
    </row>
    <row r="45" spans="1:52">
      <c r="B45" s="240" t="s">
        <v>53</v>
      </c>
      <c r="C45" s="240"/>
      <c r="D45" s="240"/>
      <c r="E45" s="240"/>
      <c r="F45" s="240"/>
      <c r="G45" s="240"/>
      <c r="H45" s="240"/>
      <c r="I45" s="240"/>
      <c r="J45" s="240"/>
      <c r="AZ45" s="123" t="str">
        <f>B45</f>
        <v>Stávající el. kotel, nová regulace</v>
      </c>
    </row>
    <row r="48" spans="1:52" ht="15.75">
      <c r="B48" s="124" t="s">
        <v>54</v>
      </c>
    </row>
    <row r="50" spans="1:10" ht="25.5" customHeight="1">
      <c r="A50" s="125"/>
      <c r="B50" s="129" t="s">
        <v>16</v>
      </c>
      <c r="C50" s="129" t="s">
        <v>5</v>
      </c>
      <c r="D50" s="130"/>
      <c r="E50" s="130"/>
      <c r="F50" s="133" t="s">
        <v>55</v>
      </c>
      <c r="G50" s="133"/>
      <c r="H50" s="133"/>
      <c r="I50" s="227" t="s">
        <v>28</v>
      </c>
      <c r="J50" s="227"/>
    </row>
    <row r="51" spans="1:10" ht="25.5" customHeight="1">
      <c r="A51" s="126"/>
      <c r="B51" s="134" t="s">
        <v>56</v>
      </c>
      <c r="C51" s="242" t="s">
        <v>57</v>
      </c>
      <c r="D51" s="243"/>
      <c r="E51" s="243"/>
      <c r="F51" s="136" t="s">
        <v>23</v>
      </c>
      <c r="G51" s="137"/>
      <c r="H51" s="137"/>
      <c r="I51" s="241">
        <f>'Rozpočet Pol'!G8</f>
        <v>0</v>
      </c>
      <c r="J51" s="241"/>
    </row>
    <row r="52" spans="1:10" ht="25.5" customHeight="1">
      <c r="A52" s="126"/>
      <c r="B52" s="128" t="s">
        <v>58</v>
      </c>
      <c r="C52" s="245" t="s">
        <v>59</v>
      </c>
      <c r="D52" s="246"/>
      <c r="E52" s="246"/>
      <c r="F52" s="138" t="s">
        <v>24</v>
      </c>
      <c r="G52" s="139"/>
      <c r="H52" s="139"/>
      <c r="I52" s="244">
        <f>'Rozpočet Pol'!G10</f>
        <v>0</v>
      </c>
      <c r="J52" s="244"/>
    </row>
    <row r="53" spans="1:10" ht="25.5" customHeight="1">
      <c r="A53" s="126"/>
      <c r="B53" s="128" t="s">
        <v>60</v>
      </c>
      <c r="C53" s="245" t="s">
        <v>61</v>
      </c>
      <c r="D53" s="246"/>
      <c r="E53" s="246"/>
      <c r="F53" s="138" t="s">
        <v>24</v>
      </c>
      <c r="G53" s="139"/>
      <c r="H53" s="139"/>
      <c r="I53" s="244">
        <f>'Rozpočet Pol'!G12</f>
        <v>0</v>
      </c>
      <c r="J53" s="244"/>
    </row>
    <row r="54" spans="1:10" ht="25.5" customHeight="1">
      <c r="A54" s="126"/>
      <c r="B54" s="128" t="s">
        <v>62</v>
      </c>
      <c r="C54" s="245" t="s">
        <v>63</v>
      </c>
      <c r="D54" s="246"/>
      <c r="E54" s="246"/>
      <c r="F54" s="138" t="s">
        <v>24</v>
      </c>
      <c r="G54" s="139"/>
      <c r="H54" s="139"/>
      <c r="I54" s="244">
        <f>'Rozpočet Pol'!G18</f>
        <v>0</v>
      </c>
      <c r="J54" s="244"/>
    </row>
    <row r="55" spans="1:10" ht="25.5" customHeight="1">
      <c r="A55" s="126"/>
      <c r="B55" s="128" t="s">
        <v>64</v>
      </c>
      <c r="C55" s="245" t="s">
        <v>65</v>
      </c>
      <c r="D55" s="246"/>
      <c r="E55" s="246"/>
      <c r="F55" s="138" t="s">
        <v>24</v>
      </c>
      <c r="G55" s="139"/>
      <c r="H55" s="139"/>
      <c r="I55" s="244">
        <f>'Rozpočet Pol'!G24</f>
        <v>0</v>
      </c>
      <c r="J55" s="244"/>
    </row>
    <row r="56" spans="1:10" ht="25.5" customHeight="1">
      <c r="A56" s="126"/>
      <c r="B56" s="128" t="s">
        <v>66</v>
      </c>
      <c r="C56" s="245" t="s">
        <v>67</v>
      </c>
      <c r="D56" s="246"/>
      <c r="E56" s="246"/>
      <c r="F56" s="138" t="s">
        <v>24</v>
      </c>
      <c r="G56" s="139"/>
      <c r="H56" s="139"/>
      <c r="I56" s="244">
        <f>'Rozpočet Pol'!G38</f>
        <v>0</v>
      </c>
      <c r="J56" s="244"/>
    </row>
    <row r="57" spans="1:10" ht="25.5" customHeight="1">
      <c r="A57" s="126"/>
      <c r="B57" s="128" t="s">
        <v>68</v>
      </c>
      <c r="C57" s="245" t="s">
        <v>69</v>
      </c>
      <c r="D57" s="246"/>
      <c r="E57" s="246"/>
      <c r="F57" s="138" t="s">
        <v>24</v>
      </c>
      <c r="G57" s="139"/>
      <c r="H57" s="139"/>
      <c r="I57" s="244">
        <f>'Rozpočet Pol'!G48</f>
        <v>0</v>
      </c>
      <c r="J57" s="244"/>
    </row>
    <row r="58" spans="1:10" ht="25.5" customHeight="1">
      <c r="A58" s="126"/>
      <c r="B58" s="135" t="s">
        <v>70</v>
      </c>
      <c r="C58" s="248" t="s">
        <v>71</v>
      </c>
      <c r="D58" s="249"/>
      <c r="E58" s="249"/>
      <c r="F58" s="140" t="s">
        <v>72</v>
      </c>
      <c r="G58" s="141"/>
      <c r="H58" s="141"/>
      <c r="I58" s="247">
        <f>'Rozpočet Pol'!G62</f>
        <v>0</v>
      </c>
      <c r="J58" s="247"/>
    </row>
    <row r="59" spans="1:10" ht="25.5" customHeight="1">
      <c r="A59" s="127"/>
      <c r="B59" s="131" t="s">
        <v>1</v>
      </c>
      <c r="C59" s="131"/>
      <c r="D59" s="132"/>
      <c r="E59" s="132"/>
      <c r="F59" s="142"/>
      <c r="G59" s="143"/>
      <c r="H59" s="143"/>
      <c r="I59" s="250">
        <f>SUM(I51:I58)</f>
        <v>0</v>
      </c>
      <c r="J59" s="250"/>
    </row>
    <row r="60" spans="1:10">
      <c r="F60" s="144"/>
      <c r="G60" s="96"/>
      <c r="H60" s="144"/>
      <c r="I60" s="96"/>
      <c r="J60" s="96"/>
    </row>
    <row r="61" spans="1:10">
      <c r="F61" s="144"/>
      <c r="G61" s="96"/>
      <c r="H61" s="144"/>
      <c r="I61" s="96"/>
      <c r="J61" s="96"/>
    </row>
    <row r="62" spans="1:10">
      <c r="F62" s="144"/>
      <c r="G62" s="96"/>
      <c r="H62" s="144"/>
      <c r="I62" s="96"/>
      <c r="J62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I57:J57"/>
    <mergeCell ref="C57:E57"/>
    <mergeCell ref="I58:J58"/>
    <mergeCell ref="C58:E58"/>
    <mergeCell ref="I59:J59"/>
    <mergeCell ref="I54:J54"/>
    <mergeCell ref="C54:E54"/>
    <mergeCell ref="I55:J55"/>
    <mergeCell ref="C55:E55"/>
    <mergeCell ref="I56:J56"/>
    <mergeCell ref="C56:E56"/>
    <mergeCell ref="I51:J51"/>
    <mergeCell ref="C51:E51"/>
    <mergeCell ref="I52:J52"/>
    <mergeCell ref="C52:E52"/>
    <mergeCell ref="I53:J53"/>
    <mergeCell ref="C53:E53"/>
    <mergeCell ref="C39:E39"/>
    <mergeCell ref="B40:E40"/>
    <mergeCell ref="B43:J43"/>
    <mergeCell ref="B44:J44"/>
    <mergeCell ref="B45:J45"/>
    <mergeCell ref="I50:J5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B1:J1"/>
    <mergeCell ref="E21:F21"/>
    <mergeCell ref="G15:H15"/>
    <mergeCell ref="I15:J15"/>
    <mergeCell ref="E16:F16"/>
    <mergeCell ref="D12:G12"/>
    <mergeCell ref="D13:G13"/>
    <mergeCell ref="D3:J3"/>
    <mergeCell ref="G26:I26"/>
    <mergeCell ref="G27:I27"/>
    <mergeCell ref="G29:I29"/>
    <mergeCell ref="G25:I25"/>
    <mergeCell ref="I16:J16"/>
    <mergeCell ref="I19:J19"/>
    <mergeCell ref="G21:H21"/>
    <mergeCell ref="G28:I28"/>
    <mergeCell ref="I20:J20"/>
    <mergeCell ref="I21:J21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4294967295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251" t="s">
        <v>6</v>
      </c>
      <c r="B1" s="251"/>
      <c r="C1" s="252"/>
      <c r="D1" s="251"/>
      <c r="E1" s="251"/>
      <c r="F1" s="251"/>
      <c r="G1" s="251"/>
    </row>
    <row r="2" spans="1:7" ht="24.95" customHeight="1">
      <c r="A2" s="79" t="s">
        <v>41</v>
      </c>
      <c r="B2" s="78"/>
      <c r="C2" s="253"/>
      <c r="D2" s="253"/>
      <c r="E2" s="253"/>
      <c r="F2" s="253"/>
      <c r="G2" s="254"/>
    </row>
    <row r="3" spans="1:7" ht="24.95" hidden="1" customHeight="1">
      <c r="A3" s="79" t="s">
        <v>7</v>
      </c>
      <c r="B3" s="78"/>
      <c r="C3" s="253"/>
      <c r="D3" s="253"/>
      <c r="E3" s="253"/>
      <c r="F3" s="253"/>
      <c r="G3" s="254"/>
    </row>
    <row r="4" spans="1:7" ht="24.95" hidden="1" customHeight="1">
      <c r="A4" s="79" t="s">
        <v>8</v>
      </c>
      <c r="B4" s="78"/>
      <c r="C4" s="253"/>
      <c r="D4" s="253"/>
      <c r="E4" s="253"/>
      <c r="F4" s="253"/>
      <c r="G4" s="25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77"/>
  <sheetViews>
    <sheetView workbookViewId="0">
      <selection activeCell="P2" sqref="P2"/>
    </sheetView>
  </sheetViews>
  <sheetFormatPr defaultRowHeight="12.75" outlineLevelRow="1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>
      <c r="A1" s="267" t="s">
        <v>6</v>
      </c>
      <c r="B1" s="267"/>
      <c r="C1" s="267"/>
      <c r="D1" s="267"/>
      <c r="E1" s="267"/>
      <c r="F1" s="267"/>
      <c r="G1" s="267"/>
      <c r="AE1" t="s">
        <v>75</v>
      </c>
    </row>
    <row r="2" spans="1:60" ht="24.95" customHeight="1">
      <c r="A2" s="149" t="s">
        <v>74</v>
      </c>
      <c r="B2" s="147"/>
      <c r="C2" s="268" t="s">
        <v>218</v>
      </c>
      <c r="D2" s="269"/>
      <c r="E2" s="269"/>
      <c r="F2" s="269"/>
      <c r="G2" s="270"/>
      <c r="AE2" t="s">
        <v>76</v>
      </c>
    </row>
    <row r="3" spans="1:60" ht="24.95" customHeight="1">
      <c r="A3" s="150" t="s">
        <v>7</v>
      </c>
      <c r="B3" s="148"/>
      <c r="C3" s="271" t="s">
        <v>43</v>
      </c>
      <c r="D3" s="272"/>
      <c r="E3" s="272"/>
      <c r="F3" s="272"/>
      <c r="G3" s="273"/>
      <c r="AE3" t="s">
        <v>77</v>
      </c>
    </row>
    <row r="4" spans="1:60" ht="24.95" hidden="1" customHeight="1">
      <c r="A4" s="150" t="s">
        <v>8</v>
      </c>
      <c r="B4" s="148"/>
      <c r="C4" s="271"/>
      <c r="D4" s="272"/>
      <c r="E4" s="272"/>
      <c r="F4" s="272"/>
      <c r="G4" s="273"/>
      <c r="AE4" t="s">
        <v>78</v>
      </c>
    </row>
    <row r="5" spans="1:60" hidden="1">
      <c r="A5" s="151" t="s">
        <v>79</v>
      </c>
      <c r="B5" s="152"/>
      <c r="C5" s="153"/>
      <c r="D5" s="154"/>
      <c r="E5" s="154"/>
      <c r="F5" s="154"/>
      <c r="G5" s="155"/>
      <c r="AE5" t="s">
        <v>80</v>
      </c>
    </row>
    <row r="7" spans="1:60" ht="38.25">
      <c r="A7" s="160" t="s">
        <v>81</v>
      </c>
      <c r="B7" s="161" t="s">
        <v>82</v>
      </c>
      <c r="C7" s="161" t="s">
        <v>83</v>
      </c>
      <c r="D7" s="160" t="s">
        <v>84</v>
      </c>
      <c r="E7" s="160" t="s">
        <v>85</v>
      </c>
      <c r="F7" s="156" t="s">
        <v>86</v>
      </c>
      <c r="G7" s="177" t="s">
        <v>28</v>
      </c>
      <c r="H7" s="178" t="s">
        <v>29</v>
      </c>
      <c r="I7" s="178" t="s">
        <v>87</v>
      </c>
      <c r="J7" s="178" t="s">
        <v>30</v>
      </c>
      <c r="K7" s="178" t="s">
        <v>88</v>
      </c>
      <c r="L7" s="178" t="s">
        <v>89</v>
      </c>
      <c r="M7" s="178" t="s">
        <v>90</v>
      </c>
      <c r="N7" s="178" t="s">
        <v>91</v>
      </c>
      <c r="O7" s="178" t="s">
        <v>92</v>
      </c>
      <c r="P7" s="178" t="s">
        <v>93</v>
      </c>
      <c r="Q7" s="178" t="s">
        <v>94</v>
      </c>
      <c r="R7" s="178" t="s">
        <v>95</v>
      </c>
      <c r="S7" s="178" t="s">
        <v>96</v>
      </c>
      <c r="T7" s="178" t="s">
        <v>97</v>
      </c>
      <c r="U7" s="163" t="s">
        <v>98</v>
      </c>
    </row>
    <row r="8" spans="1:60">
      <c r="A8" s="179" t="s">
        <v>99</v>
      </c>
      <c r="B8" s="180" t="s">
        <v>56</v>
      </c>
      <c r="C8" s="181" t="s">
        <v>57</v>
      </c>
      <c r="D8" s="182"/>
      <c r="E8" s="183"/>
      <c r="F8" s="184"/>
      <c r="G8" s="184">
        <f>SUMIF(AE9:AE9,"&lt;&gt;NOR",G9:G9)</f>
        <v>0</v>
      </c>
      <c r="H8" s="184"/>
      <c r="I8" s="184">
        <f>SUM(I9:I9)</f>
        <v>0</v>
      </c>
      <c r="J8" s="184"/>
      <c r="K8" s="184">
        <f>SUM(K9:K9)</f>
        <v>0</v>
      </c>
      <c r="L8" s="184"/>
      <c r="M8" s="184">
        <f>SUM(M9:M9)</f>
        <v>0</v>
      </c>
      <c r="N8" s="162"/>
      <c r="O8" s="162">
        <f>SUM(O9:O9)</f>
        <v>1.5800000000000002E-2</v>
      </c>
      <c r="P8" s="162"/>
      <c r="Q8" s="162">
        <f>SUM(Q9:Q9)</f>
        <v>0</v>
      </c>
      <c r="R8" s="162"/>
      <c r="S8" s="162"/>
      <c r="T8" s="179"/>
      <c r="U8" s="162">
        <f>SUM(U9:U9)</f>
        <v>2.14</v>
      </c>
      <c r="AE8" t="s">
        <v>100</v>
      </c>
    </row>
    <row r="9" spans="1:60" outlineLevel="1">
      <c r="A9" s="158">
        <v>1</v>
      </c>
      <c r="B9" s="164" t="s">
        <v>101</v>
      </c>
      <c r="C9" s="197" t="s">
        <v>102</v>
      </c>
      <c r="D9" s="166" t="s">
        <v>103</v>
      </c>
      <c r="E9" s="172">
        <v>10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0</v>
      </c>
      <c r="M9" s="175">
        <f>G9*(1+L9/100)</f>
        <v>0</v>
      </c>
      <c r="N9" s="167">
        <v>1.58E-3</v>
      </c>
      <c r="O9" s="167">
        <f>ROUND(E9*N9,5)</f>
        <v>1.5800000000000002E-2</v>
      </c>
      <c r="P9" s="167">
        <v>0</v>
      </c>
      <c r="Q9" s="167">
        <f>ROUND(E9*P9,5)</f>
        <v>0</v>
      </c>
      <c r="R9" s="167"/>
      <c r="S9" s="167"/>
      <c r="T9" s="168">
        <v>0.214</v>
      </c>
      <c r="U9" s="167">
        <f>ROUND(E9*T9,2)</f>
        <v>2.14</v>
      </c>
      <c r="V9" s="157"/>
      <c r="W9" s="157"/>
      <c r="X9" s="157"/>
      <c r="Y9" s="157"/>
      <c r="Z9" s="157"/>
      <c r="AA9" s="157"/>
      <c r="AB9" s="157"/>
      <c r="AC9" s="157"/>
      <c r="AD9" s="157"/>
      <c r="AE9" s="157" t="s">
        <v>104</v>
      </c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</row>
    <row r="10" spans="1:60">
      <c r="A10" s="159" t="s">
        <v>99</v>
      </c>
      <c r="B10" s="165" t="s">
        <v>58</v>
      </c>
      <c r="C10" s="198" t="s">
        <v>59</v>
      </c>
      <c r="D10" s="169"/>
      <c r="E10" s="173"/>
      <c r="F10" s="176"/>
      <c r="G10" s="176">
        <f>SUMIF(AE11:AE11,"&lt;&gt;NOR",G11:G11)</f>
        <v>0</v>
      </c>
      <c r="H10" s="176"/>
      <c r="I10" s="176">
        <f>SUM(I11:I11)</f>
        <v>0</v>
      </c>
      <c r="J10" s="176"/>
      <c r="K10" s="176">
        <f>SUM(K11:K11)</f>
        <v>0</v>
      </c>
      <c r="L10" s="176"/>
      <c r="M10" s="176">
        <f>SUM(M11:M11)</f>
        <v>0</v>
      </c>
      <c r="N10" s="170"/>
      <c r="O10" s="170">
        <f>SUM(O11:O11)</f>
        <v>3.2800000000000003E-2</v>
      </c>
      <c r="P10" s="170"/>
      <c r="Q10" s="170">
        <f>SUM(Q11:Q11)</f>
        <v>0</v>
      </c>
      <c r="R10" s="170"/>
      <c r="S10" s="170"/>
      <c r="T10" s="171"/>
      <c r="U10" s="170">
        <f>SUM(U11:U11)</f>
        <v>0</v>
      </c>
      <c r="AE10" t="s">
        <v>100</v>
      </c>
    </row>
    <row r="11" spans="1:60" outlineLevel="1">
      <c r="A11" s="158">
        <v>2</v>
      </c>
      <c r="B11" s="164" t="s">
        <v>105</v>
      </c>
      <c r="C11" s="197" t="s">
        <v>106</v>
      </c>
      <c r="D11" s="166" t="s">
        <v>107</v>
      </c>
      <c r="E11" s="172">
        <v>164</v>
      </c>
      <c r="F11" s="174"/>
      <c r="G11" s="175">
        <f>ROUND(E11*F11,2)</f>
        <v>0</v>
      </c>
      <c r="H11" s="174"/>
      <c r="I11" s="175">
        <f>ROUND(E11*H11,2)</f>
        <v>0</v>
      </c>
      <c r="J11" s="174"/>
      <c r="K11" s="175">
        <f>ROUND(E11*J11,2)</f>
        <v>0</v>
      </c>
      <c r="L11" s="175">
        <v>0</v>
      </c>
      <c r="M11" s="175">
        <f>G11*(1+L11/100)</f>
        <v>0</v>
      </c>
      <c r="N11" s="167">
        <v>2.0000000000000001E-4</v>
      </c>
      <c r="O11" s="167">
        <f>ROUND(E11*N11,5)</f>
        <v>3.2800000000000003E-2</v>
      </c>
      <c r="P11" s="167">
        <v>0</v>
      </c>
      <c r="Q11" s="167">
        <f>ROUND(E11*P11,5)</f>
        <v>0</v>
      </c>
      <c r="R11" s="167"/>
      <c r="S11" s="167"/>
      <c r="T11" s="168">
        <v>0</v>
      </c>
      <c r="U11" s="167">
        <f>ROUND(E11*T11,2)</f>
        <v>0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 t="s">
        <v>104</v>
      </c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</row>
    <row r="12" spans="1:60">
      <c r="A12" s="159" t="s">
        <v>99</v>
      </c>
      <c r="B12" s="165" t="s">
        <v>60</v>
      </c>
      <c r="C12" s="198" t="s">
        <v>61</v>
      </c>
      <c r="D12" s="169"/>
      <c r="E12" s="173"/>
      <c r="F12" s="176"/>
      <c r="G12" s="176">
        <f>SUMIF(AE13:AE17,"&lt;&gt;NOR",G13:G17)</f>
        <v>0</v>
      </c>
      <c r="H12" s="176"/>
      <c r="I12" s="176">
        <f>SUM(I13:I17)</f>
        <v>0</v>
      </c>
      <c r="J12" s="176"/>
      <c r="K12" s="176">
        <f>SUM(K13:K17)</f>
        <v>0</v>
      </c>
      <c r="L12" s="176"/>
      <c r="M12" s="176">
        <f>SUM(M13:M17)</f>
        <v>0</v>
      </c>
      <c r="N12" s="170"/>
      <c r="O12" s="170">
        <f>SUM(O13:O17)</f>
        <v>1.0800000000000001E-2</v>
      </c>
      <c r="P12" s="170"/>
      <c r="Q12" s="170">
        <f>SUM(Q13:Q17)</f>
        <v>0.17499999999999999</v>
      </c>
      <c r="R12" s="170"/>
      <c r="S12" s="170"/>
      <c r="T12" s="171"/>
      <c r="U12" s="170">
        <f>SUM(U13:U17)</f>
        <v>6.7200000000000006</v>
      </c>
      <c r="AE12" t="s">
        <v>100</v>
      </c>
    </row>
    <row r="13" spans="1:60" outlineLevel="1">
      <c r="A13" s="158">
        <v>3</v>
      </c>
      <c r="B13" s="164" t="s">
        <v>108</v>
      </c>
      <c r="C13" s="197" t="s">
        <v>109</v>
      </c>
      <c r="D13" s="166" t="s">
        <v>110</v>
      </c>
      <c r="E13" s="172">
        <v>20</v>
      </c>
      <c r="F13" s="174"/>
      <c r="G13" s="175">
        <f>ROUND(E13*F13,2)</f>
        <v>0</v>
      </c>
      <c r="H13" s="174"/>
      <c r="I13" s="175">
        <f>ROUND(E13*H13,2)</f>
        <v>0</v>
      </c>
      <c r="J13" s="174"/>
      <c r="K13" s="175">
        <f>ROUND(E13*J13,2)</f>
        <v>0</v>
      </c>
      <c r="L13" s="175">
        <v>0</v>
      </c>
      <c r="M13" s="175">
        <f>G13*(1+L13/100)</f>
        <v>0</v>
      </c>
      <c r="N13" s="167">
        <v>5.1000000000000004E-4</v>
      </c>
      <c r="O13" s="167">
        <f>ROUND(E13*N13,5)</f>
        <v>1.0200000000000001E-2</v>
      </c>
      <c r="P13" s="167">
        <v>0</v>
      </c>
      <c r="Q13" s="167">
        <f>ROUND(E13*P13,5)</f>
        <v>0</v>
      </c>
      <c r="R13" s="167"/>
      <c r="S13" s="167"/>
      <c r="T13" s="168">
        <v>3.1E-2</v>
      </c>
      <c r="U13" s="167">
        <f>ROUND(E13*T13,2)</f>
        <v>0.62</v>
      </c>
      <c r="V13" s="157"/>
      <c r="W13" s="157"/>
      <c r="X13" s="157"/>
      <c r="Y13" s="157"/>
      <c r="Z13" s="157"/>
      <c r="AA13" s="157"/>
      <c r="AB13" s="157"/>
      <c r="AC13" s="157"/>
      <c r="AD13" s="157"/>
      <c r="AE13" s="157" t="s">
        <v>104</v>
      </c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</row>
    <row r="14" spans="1:60" ht="22.5" outlineLevel="1">
      <c r="A14" s="158">
        <v>4</v>
      </c>
      <c r="B14" s="164" t="s">
        <v>111</v>
      </c>
      <c r="C14" s="197" t="s">
        <v>112</v>
      </c>
      <c r="D14" s="166" t="s">
        <v>113</v>
      </c>
      <c r="E14" s="172">
        <v>1</v>
      </c>
      <c r="F14" s="174"/>
      <c r="G14" s="175">
        <f>ROUND(E14*F14,2)</f>
        <v>0</v>
      </c>
      <c r="H14" s="174"/>
      <c r="I14" s="175">
        <f>ROUND(E14*H14,2)</f>
        <v>0</v>
      </c>
      <c r="J14" s="174"/>
      <c r="K14" s="175">
        <f>ROUND(E14*J14,2)</f>
        <v>0</v>
      </c>
      <c r="L14" s="175">
        <v>0</v>
      </c>
      <c r="M14" s="175">
        <f>G14*(1+L14/100)</f>
        <v>0</v>
      </c>
      <c r="N14" s="167">
        <v>5.0000000000000001E-4</v>
      </c>
      <c r="O14" s="167">
        <f>ROUND(E14*N14,5)</f>
        <v>5.0000000000000001E-4</v>
      </c>
      <c r="P14" s="167">
        <v>0</v>
      </c>
      <c r="Q14" s="167">
        <f>ROUND(E14*P14,5)</f>
        <v>0</v>
      </c>
      <c r="R14" s="167"/>
      <c r="S14" s="167"/>
      <c r="T14" s="168">
        <v>0</v>
      </c>
      <c r="U14" s="167">
        <f>ROUND(E14*T14,2)</f>
        <v>0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 t="s">
        <v>104</v>
      </c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</row>
    <row r="15" spans="1:60" ht="22.5" outlineLevel="1">
      <c r="A15" s="158">
        <v>5</v>
      </c>
      <c r="B15" s="164" t="s">
        <v>114</v>
      </c>
      <c r="C15" s="197" t="s">
        <v>115</v>
      </c>
      <c r="D15" s="166" t="s">
        <v>116</v>
      </c>
      <c r="E15" s="172">
        <v>1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0</v>
      </c>
      <c r="M15" s="175">
        <f>G15*(1+L15/100)</f>
        <v>0</v>
      </c>
      <c r="N15" s="167">
        <v>1E-4</v>
      </c>
      <c r="O15" s="167">
        <f>ROUND(E15*N15,5)</f>
        <v>1E-4</v>
      </c>
      <c r="P15" s="167">
        <v>0.17499999999999999</v>
      </c>
      <c r="Q15" s="167">
        <f>ROUND(E15*P15,5)</f>
        <v>0.17499999999999999</v>
      </c>
      <c r="R15" s="167"/>
      <c r="S15" s="167"/>
      <c r="T15" s="168">
        <v>3.9860000000000002</v>
      </c>
      <c r="U15" s="167">
        <f>ROUND(E15*T15,2)</f>
        <v>3.99</v>
      </c>
      <c r="V15" s="157"/>
      <c r="W15" s="157"/>
      <c r="X15" s="157"/>
      <c r="Y15" s="157"/>
      <c r="Z15" s="157"/>
      <c r="AA15" s="157"/>
      <c r="AB15" s="157"/>
      <c r="AC15" s="157"/>
      <c r="AD15" s="157"/>
      <c r="AE15" s="157" t="s">
        <v>104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</row>
    <row r="16" spans="1:60" outlineLevel="1">
      <c r="A16" s="158">
        <v>6</v>
      </c>
      <c r="B16" s="164" t="s">
        <v>117</v>
      </c>
      <c r="C16" s="197" t="s">
        <v>118</v>
      </c>
      <c r="D16" s="166" t="s">
        <v>119</v>
      </c>
      <c r="E16" s="172">
        <v>1.0800000000000001E-2</v>
      </c>
      <c r="F16" s="174"/>
      <c r="G16" s="175">
        <f>ROUND(E16*F16,2)</f>
        <v>0</v>
      </c>
      <c r="H16" s="174"/>
      <c r="I16" s="175">
        <f>ROUND(E16*H16,2)</f>
        <v>0</v>
      </c>
      <c r="J16" s="174"/>
      <c r="K16" s="175">
        <f>ROUND(E16*J16,2)</f>
        <v>0</v>
      </c>
      <c r="L16" s="175">
        <v>0</v>
      </c>
      <c r="M16" s="175">
        <f>G16*(1+L16/100)</f>
        <v>0</v>
      </c>
      <c r="N16" s="167">
        <v>0</v>
      </c>
      <c r="O16" s="167">
        <f>ROUND(E16*N16,5)</f>
        <v>0</v>
      </c>
      <c r="P16" s="167">
        <v>0</v>
      </c>
      <c r="Q16" s="167">
        <f>ROUND(E16*P16,5)</f>
        <v>0</v>
      </c>
      <c r="R16" s="167"/>
      <c r="S16" s="167"/>
      <c r="T16" s="168">
        <v>10.582000000000001</v>
      </c>
      <c r="U16" s="167">
        <f>ROUND(E16*T16,2)</f>
        <v>0.11</v>
      </c>
      <c r="V16" s="157"/>
      <c r="W16" s="157"/>
      <c r="X16" s="157"/>
      <c r="Y16" s="157"/>
      <c r="Z16" s="157"/>
      <c r="AA16" s="157"/>
      <c r="AB16" s="157"/>
      <c r="AC16" s="157"/>
      <c r="AD16" s="157"/>
      <c r="AE16" s="157" t="s">
        <v>104</v>
      </c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</row>
    <row r="17" spans="1:60" outlineLevel="1">
      <c r="A17" s="158">
        <v>7</v>
      </c>
      <c r="B17" s="164" t="s">
        <v>120</v>
      </c>
      <c r="C17" s="197" t="s">
        <v>121</v>
      </c>
      <c r="D17" s="166" t="s">
        <v>119</v>
      </c>
      <c r="E17" s="172">
        <v>0.17499999999999999</v>
      </c>
      <c r="F17" s="174"/>
      <c r="G17" s="175">
        <f>ROUND(E17*F17,2)</f>
        <v>0</v>
      </c>
      <c r="H17" s="174"/>
      <c r="I17" s="175">
        <f>ROUND(E17*H17,2)</f>
        <v>0</v>
      </c>
      <c r="J17" s="174"/>
      <c r="K17" s="175">
        <f>ROUND(E17*J17,2)</f>
        <v>0</v>
      </c>
      <c r="L17" s="175">
        <v>0</v>
      </c>
      <c r="M17" s="175">
        <f>G17*(1+L17/100)</f>
        <v>0</v>
      </c>
      <c r="N17" s="167">
        <v>0</v>
      </c>
      <c r="O17" s="167">
        <f>ROUND(E17*N17,5)</f>
        <v>0</v>
      </c>
      <c r="P17" s="167">
        <v>0</v>
      </c>
      <c r="Q17" s="167">
        <f>ROUND(E17*P17,5)</f>
        <v>0</v>
      </c>
      <c r="R17" s="167"/>
      <c r="S17" s="167"/>
      <c r="T17" s="168">
        <v>11.403</v>
      </c>
      <c r="U17" s="167">
        <f>ROUND(E17*T17,2)</f>
        <v>2</v>
      </c>
      <c r="V17" s="157"/>
      <c r="W17" s="157"/>
      <c r="X17" s="157"/>
      <c r="Y17" s="157"/>
      <c r="Z17" s="157"/>
      <c r="AA17" s="157"/>
      <c r="AB17" s="157"/>
      <c r="AC17" s="157"/>
      <c r="AD17" s="157"/>
      <c r="AE17" s="157" t="s">
        <v>104</v>
      </c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</row>
    <row r="18" spans="1:60">
      <c r="A18" s="159" t="s">
        <v>99</v>
      </c>
      <c r="B18" s="165" t="s">
        <v>62</v>
      </c>
      <c r="C18" s="198" t="s">
        <v>63</v>
      </c>
      <c r="D18" s="169"/>
      <c r="E18" s="173"/>
      <c r="F18" s="176"/>
      <c r="G18" s="176">
        <f>SUMIF(AE19:AE23,"&lt;&gt;NOR",G19:G23)</f>
        <v>0</v>
      </c>
      <c r="H18" s="176"/>
      <c r="I18" s="176">
        <f>SUM(I19:I23)</f>
        <v>0</v>
      </c>
      <c r="J18" s="176"/>
      <c r="K18" s="176">
        <f>SUM(K19:K23)</f>
        <v>0</v>
      </c>
      <c r="L18" s="176"/>
      <c r="M18" s="176">
        <f>SUM(M19:M23)</f>
        <v>0</v>
      </c>
      <c r="N18" s="170"/>
      <c r="O18" s="170">
        <f>SUM(O19:O23)</f>
        <v>5.6499999999999996E-3</v>
      </c>
      <c r="P18" s="170"/>
      <c r="Q18" s="170">
        <f>SUM(Q19:Q23)</f>
        <v>0.29980000000000001</v>
      </c>
      <c r="R18" s="170"/>
      <c r="S18" s="170"/>
      <c r="T18" s="171"/>
      <c r="U18" s="170">
        <f>SUM(U19:U23)</f>
        <v>5.27</v>
      </c>
      <c r="AE18" t="s">
        <v>100</v>
      </c>
    </row>
    <row r="19" spans="1:60" outlineLevel="1">
      <c r="A19" s="158">
        <v>8</v>
      </c>
      <c r="B19" s="164" t="s">
        <v>122</v>
      </c>
      <c r="C19" s="197" t="s">
        <v>123</v>
      </c>
      <c r="D19" s="166" t="s">
        <v>124</v>
      </c>
      <c r="E19" s="172">
        <v>5</v>
      </c>
      <c r="F19" s="174"/>
      <c r="G19" s="175">
        <f>ROUND(E19*F19,2)</f>
        <v>0</v>
      </c>
      <c r="H19" s="174"/>
      <c r="I19" s="175">
        <f>ROUND(E19*H19,2)</f>
        <v>0</v>
      </c>
      <c r="J19" s="174"/>
      <c r="K19" s="175">
        <f>ROUND(E19*J19,2)</f>
        <v>0</v>
      </c>
      <c r="L19" s="175">
        <v>0</v>
      </c>
      <c r="M19" s="175">
        <f>G19*(1+L19/100)</f>
        <v>0</v>
      </c>
      <c r="N19" s="167">
        <v>1.1299999999999999E-3</v>
      </c>
      <c r="O19" s="167">
        <f>ROUND(E19*N19,5)</f>
        <v>5.6499999999999996E-3</v>
      </c>
      <c r="P19" s="167">
        <v>0</v>
      </c>
      <c r="Q19" s="167">
        <f>ROUND(E19*P19,5)</f>
        <v>0</v>
      </c>
      <c r="R19" s="167"/>
      <c r="S19" s="167"/>
      <c r="T19" s="168">
        <v>0.114</v>
      </c>
      <c r="U19" s="167">
        <f>ROUND(E19*T19,2)</f>
        <v>0.56999999999999995</v>
      </c>
      <c r="V19" s="157"/>
      <c r="W19" s="157"/>
      <c r="X19" s="157"/>
      <c r="Y19" s="157"/>
      <c r="Z19" s="157"/>
      <c r="AA19" s="157"/>
      <c r="AB19" s="157"/>
      <c r="AC19" s="157"/>
      <c r="AD19" s="157"/>
      <c r="AE19" s="157" t="s">
        <v>104</v>
      </c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</row>
    <row r="20" spans="1:60" outlineLevel="1">
      <c r="A20" s="158">
        <v>9</v>
      </c>
      <c r="B20" s="164" t="s">
        <v>125</v>
      </c>
      <c r="C20" s="197" t="s">
        <v>126</v>
      </c>
      <c r="D20" s="166" t="s">
        <v>116</v>
      </c>
      <c r="E20" s="172">
        <v>1</v>
      </c>
      <c r="F20" s="174"/>
      <c r="G20" s="175">
        <f>ROUND(E20*F20,2)</f>
        <v>0</v>
      </c>
      <c r="H20" s="174"/>
      <c r="I20" s="175">
        <f>ROUND(E20*H20,2)</f>
        <v>0</v>
      </c>
      <c r="J20" s="174"/>
      <c r="K20" s="175">
        <f>ROUND(E20*J20,2)</f>
        <v>0</v>
      </c>
      <c r="L20" s="175">
        <v>0</v>
      </c>
      <c r="M20" s="175">
        <f>G20*(1+L20/100)</f>
        <v>0</v>
      </c>
      <c r="N20" s="167">
        <v>0</v>
      </c>
      <c r="O20" s="167">
        <f>ROUND(E20*N20,5)</f>
        <v>0</v>
      </c>
      <c r="P20" s="167">
        <v>0.29980000000000001</v>
      </c>
      <c r="Q20" s="167">
        <f>ROUND(E20*P20,5)</f>
        <v>0.29980000000000001</v>
      </c>
      <c r="R20" s="167"/>
      <c r="S20" s="167"/>
      <c r="T20" s="168">
        <v>2.3069999999999999</v>
      </c>
      <c r="U20" s="167">
        <f>ROUND(E20*T20,2)</f>
        <v>2.31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 t="s">
        <v>104</v>
      </c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</row>
    <row r="21" spans="1:60" outlineLevel="1">
      <c r="A21" s="158">
        <v>10</v>
      </c>
      <c r="B21" s="164" t="s">
        <v>127</v>
      </c>
      <c r="C21" s="197" t="s">
        <v>128</v>
      </c>
      <c r="D21" s="166" t="s">
        <v>116</v>
      </c>
      <c r="E21" s="172">
        <v>1</v>
      </c>
      <c r="F21" s="174"/>
      <c r="G21" s="175">
        <f>ROUND(E21*F21,2)</f>
        <v>0</v>
      </c>
      <c r="H21" s="174"/>
      <c r="I21" s="175">
        <f>ROUND(E21*H21,2)</f>
        <v>0</v>
      </c>
      <c r="J21" s="174"/>
      <c r="K21" s="175">
        <f>ROUND(E21*J21,2)</f>
        <v>0</v>
      </c>
      <c r="L21" s="175">
        <v>0</v>
      </c>
      <c r="M21" s="175">
        <f>G21*(1+L21/100)</f>
        <v>0</v>
      </c>
      <c r="N21" s="167">
        <v>0</v>
      </c>
      <c r="O21" s="167">
        <f>ROUND(E21*N21,5)</f>
        <v>0</v>
      </c>
      <c r="P21" s="167">
        <v>0</v>
      </c>
      <c r="Q21" s="167">
        <f>ROUND(E21*P21,5)</f>
        <v>0</v>
      </c>
      <c r="R21" s="167"/>
      <c r="S21" s="167"/>
      <c r="T21" s="168">
        <v>1.1599999999999999</v>
      </c>
      <c r="U21" s="167">
        <f>ROUND(E21*T21,2)</f>
        <v>1.1599999999999999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 t="s">
        <v>104</v>
      </c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</row>
    <row r="22" spans="1:60" outlineLevel="1">
      <c r="A22" s="158">
        <v>11</v>
      </c>
      <c r="B22" s="164" t="s">
        <v>129</v>
      </c>
      <c r="C22" s="197" t="s">
        <v>130</v>
      </c>
      <c r="D22" s="166" t="s">
        <v>119</v>
      </c>
      <c r="E22" s="172">
        <v>5.6499999999999996E-3</v>
      </c>
      <c r="F22" s="174"/>
      <c r="G22" s="175">
        <f>ROUND(E22*F22,2)</f>
        <v>0</v>
      </c>
      <c r="H22" s="174"/>
      <c r="I22" s="175">
        <f>ROUND(E22*H22,2)</f>
        <v>0</v>
      </c>
      <c r="J22" s="174"/>
      <c r="K22" s="175">
        <f>ROUND(E22*J22,2)</f>
        <v>0</v>
      </c>
      <c r="L22" s="175">
        <v>0</v>
      </c>
      <c r="M22" s="175">
        <f>G22*(1+L22/100)</f>
        <v>0</v>
      </c>
      <c r="N22" s="167">
        <v>0</v>
      </c>
      <c r="O22" s="167">
        <f>ROUND(E22*N22,5)</f>
        <v>0</v>
      </c>
      <c r="P22" s="167">
        <v>0</v>
      </c>
      <c r="Q22" s="167">
        <f>ROUND(E22*P22,5)</f>
        <v>0</v>
      </c>
      <c r="R22" s="167"/>
      <c r="S22" s="167"/>
      <c r="T22" s="168">
        <v>4.0430000000000001</v>
      </c>
      <c r="U22" s="167">
        <f>ROUND(E22*T22,2)</f>
        <v>0.02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 t="s">
        <v>104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</row>
    <row r="23" spans="1:60" outlineLevel="1">
      <c r="A23" s="158">
        <v>12</v>
      </c>
      <c r="B23" s="164" t="s">
        <v>131</v>
      </c>
      <c r="C23" s="197" t="s">
        <v>132</v>
      </c>
      <c r="D23" s="166" t="s">
        <v>119</v>
      </c>
      <c r="E23" s="172">
        <v>0.29980000000000001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0</v>
      </c>
      <c r="M23" s="175">
        <f>G23*(1+L23/100)</f>
        <v>0</v>
      </c>
      <c r="N23" s="167">
        <v>0</v>
      </c>
      <c r="O23" s="167">
        <f>ROUND(E23*N23,5)</f>
        <v>0</v>
      </c>
      <c r="P23" s="167">
        <v>0</v>
      </c>
      <c r="Q23" s="167">
        <f>ROUND(E23*P23,5)</f>
        <v>0</v>
      </c>
      <c r="R23" s="167"/>
      <c r="S23" s="167"/>
      <c r="T23" s="168">
        <v>4.0430000000000001</v>
      </c>
      <c r="U23" s="167">
        <f>ROUND(E23*T23,2)</f>
        <v>1.21</v>
      </c>
      <c r="V23" s="157"/>
      <c r="W23" s="157"/>
      <c r="X23" s="157"/>
      <c r="Y23" s="157"/>
      <c r="Z23" s="157"/>
      <c r="AA23" s="157"/>
      <c r="AB23" s="157"/>
      <c r="AC23" s="157"/>
      <c r="AD23" s="157"/>
      <c r="AE23" s="157" t="s">
        <v>104</v>
      </c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</row>
    <row r="24" spans="1:60">
      <c r="A24" s="159" t="s">
        <v>99</v>
      </c>
      <c r="B24" s="165" t="s">
        <v>64</v>
      </c>
      <c r="C24" s="198" t="s">
        <v>65</v>
      </c>
      <c r="D24" s="169"/>
      <c r="E24" s="173"/>
      <c r="F24" s="176"/>
      <c r="G24" s="176">
        <f>SUMIF(AE25:AE37,"&lt;&gt;NOR",G25:G37)</f>
        <v>0</v>
      </c>
      <c r="H24" s="176"/>
      <c r="I24" s="176">
        <f>SUM(I25:I37)</f>
        <v>0</v>
      </c>
      <c r="J24" s="176"/>
      <c r="K24" s="176">
        <f>SUM(K25:K37)</f>
        <v>0</v>
      </c>
      <c r="L24" s="176"/>
      <c r="M24" s="176">
        <f>SUM(M25:M37)</f>
        <v>0</v>
      </c>
      <c r="N24" s="170"/>
      <c r="O24" s="170">
        <f>SUM(O25:O37)</f>
        <v>1.1279999999999999</v>
      </c>
      <c r="P24" s="170"/>
      <c r="Q24" s="170">
        <f>SUM(Q25:Q37)</f>
        <v>0.70320000000000005</v>
      </c>
      <c r="R24" s="170"/>
      <c r="S24" s="170"/>
      <c r="T24" s="171"/>
      <c r="U24" s="170">
        <f>SUM(U25:U37)</f>
        <v>151.45000000000002</v>
      </c>
      <c r="AE24" t="s">
        <v>100</v>
      </c>
    </row>
    <row r="25" spans="1:60" ht="22.5" outlineLevel="1">
      <c r="A25" s="158">
        <v>13</v>
      </c>
      <c r="B25" s="164" t="s">
        <v>133</v>
      </c>
      <c r="C25" s="197" t="s">
        <v>134</v>
      </c>
      <c r="D25" s="166" t="s">
        <v>110</v>
      </c>
      <c r="E25" s="172">
        <v>148</v>
      </c>
      <c r="F25" s="174"/>
      <c r="G25" s="175">
        <f t="shared" ref="G25:G37" si="0">ROUND(E25*F25,2)</f>
        <v>0</v>
      </c>
      <c r="H25" s="174"/>
      <c r="I25" s="175">
        <f t="shared" ref="I25:I37" si="1">ROUND(E25*H25,2)</f>
        <v>0</v>
      </c>
      <c r="J25" s="174"/>
      <c r="K25" s="175">
        <f t="shared" ref="K25:K37" si="2">ROUND(E25*J25,2)</f>
        <v>0</v>
      </c>
      <c r="L25" s="175">
        <v>0</v>
      </c>
      <c r="M25" s="175">
        <f t="shared" ref="M25:M37" si="3">G25*(1+L25/100)</f>
        <v>0</v>
      </c>
      <c r="N25" s="167">
        <v>8.8000000000000003E-4</v>
      </c>
      <c r="O25" s="167">
        <f t="shared" ref="O25:O37" si="4">ROUND(E25*N25,5)</f>
        <v>0.13023999999999999</v>
      </c>
      <c r="P25" s="167">
        <v>0</v>
      </c>
      <c r="Q25" s="167">
        <f t="shared" ref="Q25:Q37" si="5">ROUND(E25*P25,5)</f>
        <v>0</v>
      </c>
      <c r="R25" s="167"/>
      <c r="S25" s="167"/>
      <c r="T25" s="168">
        <v>0.30737999999999999</v>
      </c>
      <c r="U25" s="167">
        <f t="shared" ref="U25:U37" si="6">ROUND(E25*T25,2)</f>
        <v>45.49</v>
      </c>
      <c r="V25" s="157"/>
      <c r="W25" s="157"/>
      <c r="X25" s="157"/>
      <c r="Y25" s="157"/>
      <c r="Z25" s="157"/>
      <c r="AA25" s="157"/>
      <c r="AB25" s="157"/>
      <c r="AC25" s="157"/>
      <c r="AD25" s="157"/>
      <c r="AE25" s="157" t="s">
        <v>104</v>
      </c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</row>
    <row r="26" spans="1:60" ht="22.5" outlineLevel="1">
      <c r="A26" s="158">
        <v>14</v>
      </c>
      <c r="B26" s="164" t="s">
        <v>135</v>
      </c>
      <c r="C26" s="197" t="s">
        <v>136</v>
      </c>
      <c r="D26" s="166" t="s">
        <v>110</v>
      </c>
      <c r="E26" s="172">
        <v>8</v>
      </c>
      <c r="F26" s="174"/>
      <c r="G26" s="175">
        <f t="shared" si="0"/>
        <v>0</v>
      </c>
      <c r="H26" s="174"/>
      <c r="I26" s="175">
        <f t="shared" si="1"/>
        <v>0</v>
      </c>
      <c r="J26" s="174"/>
      <c r="K26" s="175">
        <f t="shared" si="2"/>
        <v>0</v>
      </c>
      <c r="L26" s="175">
        <v>0</v>
      </c>
      <c r="M26" s="175">
        <f t="shared" si="3"/>
        <v>0</v>
      </c>
      <c r="N26" s="167">
        <v>1.01E-3</v>
      </c>
      <c r="O26" s="167">
        <f t="shared" si="4"/>
        <v>8.0800000000000004E-3</v>
      </c>
      <c r="P26" s="167">
        <v>0</v>
      </c>
      <c r="Q26" s="167">
        <f t="shared" si="5"/>
        <v>0</v>
      </c>
      <c r="R26" s="167"/>
      <c r="S26" s="167"/>
      <c r="T26" s="168">
        <v>0.31738</v>
      </c>
      <c r="U26" s="167">
        <f t="shared" si="6"/>
        <v>2.54</v>
      </c>
      <c r="V26" s="157"/>
      <c r="W26" s="157"/>
      <c r="X26" s="157"/>
      <c r="Y26" s="157"/>
      <c r="Z26" s="157"/>
      <c r="AA26" s="157"/>
      <c r="AB26" s="157"/>
      <c r="AC26" s="157"/>
      <c r="AD26" s="157"/>
      <c r="AE26" s="157" t="s">
        <v>104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</row>
    <row r="27" spans="1:60" ht="22.5" outlineLevel="1">
      <c r="A27" s="158">
        <v>15</v>
      </c>
      <c r="B27" s="164" t="s">
        <v>137</v>
      </c>
      <c r="C27" s="197" t="s">
        <v>138</v>
      </c>
      <c r="D27" s="166" t="s">
        <v>110</v>
      </c>
      <c r="E27" s="172">
        <v>8</v>
      </c>
      <c r="F27" s="174"/>
      <c r="G27" s="175">
        <f t="shared" si="0"/>
        <v>0</v>
      </c>
      <c r="H27" s="174"/>
      <c r="I27" s="175">
        <f t="shared" si="1"/>
        <v>0</v>
      </c>
      <c r="J27" s="174"/>
      <c r="K27" s="175">
        <f t="shared" si="2"/>
        <v>0</v>
      </c>
      <c r="L27" s="175">
        <v>0</v>
      </c>
      <c r="M27" s="175">
        <f t="shared" si="3"/>
        <v>0</v>
      </c>
      <c r="N27" s="167">
        <v>1.6000000000000001E-3</v>
      </c>
      <c r="O27" s="167">
        <f t="shared" si="4"/>
        <v>1.2800000000000001E-2</v>
      </c>
      <c r="P27" s="167">
        <v>0</v>
      </c>
      <c r="Q27" s="167">
        <f t="shared" si="5"/>
        <v>0</v>
      </c>
      <c r="R27" s="167"/>
      <c r="S27" s="167"/>
      <c r="T27" s="168">
        <v>0.33332000000000001</v>
      </c>
      <c r="U27" s="167">
        <f t="shared" si="6"/>
        <v>2.67</v>
      </c>
      <c r="V27" s="157"/>
      <c r="W27" s="157"/>
      <c r="X27" s="157"/>
      <c r="Y27" s="157"/>
      <c r="Z27" s="157"/>
      <c r="AA27" s="157"/>
      <c r="AB27" s="157"/>
      <c r="AC27" s="157"/>
      <c r="AD27" s="157"/>
      <c r="AE27" s="157" t="s">
        <v>104</v>
      </c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</row>
    <row r="28" spans="1:60" ht="22.5" outlineLevel="1">
      <c r="A28" s="158">
        <v>16</v>
      </c>
      <c r="B28" s="164" t="s">
        <v>139</v>
      </c>
      <c r="C28" s="197" t="s">
        <v>140</v>
      </c>
      <c r="D28" s="166" t="s">
        <v>110</v>
      </c>
      <c r="E28" s="172">
        <v>148</v>
      </c>
      <c r="F28" s="174"/>
      <c r="G28" s="175">
        <f t="shared" si="0"/>
        <v>0</v>
      </c>
      <c r="H28" s="174"/>
      <c r="I28" s="175">
        <f t="shared" si="1"/>
        <v>0</v>
      </c>
      <c r="J28" s="174"/>
      <c r="K28" s="175">
        <f t="shared" si="2"/>
        <v>0</v>
      </c>
      <c r="L28" s="175">
        <v>0</v>
      </c>
      <c r="M28" s="175">
        <f t="shared" si="3"/>
        <v>0</v>
      </c>
      <c r="N28" s="167">
        <v>5.9699999999999996E-3</v>
      </c>
      <c r="O28" s="167">
        <f t="shared" si="4"/>
        <v>0.88356000000000001</v>
      </c>
      <c r="P28" s="167">
        <v>0</v>
      </c>
      <c r="Q28" s="167">
        <f t="shared" si="5"/>
        <v>0</v>
      </c>
      <c r="R28" s="167"/>
      <c r="S28" s="167"/>
      <c r="T28" s="168">
        <v>0.42159999999999997</v>
      </c>
      <c r="U28" s="167">
        <f t="shared" si="6"/>
        <v>62.4</v>
      </c>
      <c r="V28" s="157"/>
      <c r="W28" s="157"/>
      <c r="X28" s="157"/>
      <c r="Y28" s="157"/>
      <c r="Z28" s="157"/>
      <c r="AA28" s="157"/>
      <c r="AB28" s="157"/>
      <c r="AC28" s="157"/>
      <c r="AD28" s="157"/>
      <c r="AE28" s="157" t="s">
        <v>104</v>
      </c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</row>
    <row r="29" spans="1:60" ht="22.5" outlineLevel="1">
      <c r="A29" s="158">
        <v>17</v>
      </c>
      <c r="B29" s="164" t="s">
        <v>141</v>
      </c>
      <c r="C29" s="197" t="s">
        <v>142</v>
      </c>
      <c r="D29" s="166" t="s">
        <v>110</v>
      </c>
      <c r="E29" s="172">
        <v>8</v>
      </c>
      <c r="F29" s="174"/>
      <c r="G29" s="175">
        <f t="shared" si="0"/>
        <v>0</v>
      </c>
      <c r="H29" s="174"/>
      <c r="I29" s="175">
        <f t="shared" si="1"/>
        <v>0</v>
      </c>
      <c r="J29" s="174"/>
      <c r="K29" s="175">
        <f t="shared" si="2"/>
        <v>0</v>
      </c>
      <c r="L29" s="175">
        <v>0</v>
      </c>
      <c r="M29" s="175">
        <f t="shared" si="3"/>
        <v>0</v>
      </c>
      <c r="N29" s="167">
        <v>5.9800000000000001E-3</v>
      </c>
      <c r="O29" s="167">
        <f t="shared" si="4"/>
        <v>4.7840000000000001E-2</v>
      </c>
      <c r="P29" s="167">
        <v>0</v>
      </c>
      <c r="Q29" s="167">
        <f t="shared" si="5"/>
        <v>0</v>
      </c>
      <c r="R29" s="167"/>
      <c r="S29" s="167"/>
      <c r="T29" s="168">
        <v>0.43159999999999998</v>
      </c>
      <c r="U29" s="167">
        <f t="shared" si="6"/>
        <v>3.45</v>
      </c>
      <c r="V29" s="157"/>
      <c r="W29" s="157"/>
      <c r="X29" s="157"/>
      <c r="Y29" s="157"/>
      <c r="Z29" s="157"/>
      <c r="AA29" s="157"/>
      <c r="AB29" s="157"/>
      <c r="AC29" s="157"/>
      <c r="AD29" s="157"/>
      <c r="AE29" s="157" t="s">
        <v>104</v>
      </c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</row>
    <row r="30" spans="1:60" ht="22.5" outlineLevel="1">
      <c r="A30" s="158">
        <v>18</v>
      </c>
      <c r="B30" s="164" t="s">
        <v>143</v>
      </c>
      <c r="C30" s="197" t="s">
        <v>144</v>
      </c>
      <c r="D30" s="166" t="s">
        <v>110</v>
      </c>
      <c r="E30" s="172">
        <v>8</v>
      </c>
      <c r="F30" s="174"/>
      <c r="G30" s="175">
        <f t="shared" si="0"/>
        <v>0</v>
      </c>
      <c r="H30" s="174"/>
      <c r="I30" s="175">
        <f t="shared" si="1"/>
        <v>0</v>
      </c>
      <c r="J30" s="174"/>
      <c r="K30" s="175">
        <f t="shared" si="2"/>
        <v>0</v>
      </c>
      <c r="L30" s="175">
        <v>0</v>
      </c>
      <c r="M30" s="175">
        <f t="shared" si="3"/>
        <v>0</v>
      </c>
      <c r="N30" s="167">
        <v>5.0099999999999997E-3</v>
      </c>
      <c r="O30" s="167">
        <f t="shared" si="4"/>
        <v>4.0079999999999998E-2</v>
      </c>
      <c r="P30" s="167">
        <v>0</v>
      </c>
      <c r="Q30" s="167">
        <f t="shared" si="5"/>
        <v>0</v>
      </c>
      <c r="R30" s="167"/>
      <c r="S30" s="167"/>
      <c r="T30" s="168">
        <v>0.44556000000000001</v>
      </c>
      <c r="U30" s="167">
        <f t="shared" si="6"/>
        <v>3.56</v>
      </c>
      <c r="V30" s="157"/>
      <c r="W30" s="157"/>
      <c r="X30" s="157"/>
      <c r="Y30" s="157"/>
      <c r="Z30" s="157"/>
      <c r="AA30" s="157"/>
      <c r="AB30" s="157"/>
      <c r="AC30" s="157"/>
      <c r="AD30" s="157"/>
      <c r="AE30" s="157" t="s">
        <v>104</v>
      </c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</row>
    <row r="31" spans="1:60" outlineLevel="1">
      <c r="A31" s="158">
        <v>19</v>
      </c>
      <c r="B31" s="164" t="s">
        <v>145</v>
      </c>
      <c r="C31" s="197" t="s">
        <v>146</v>
      </c>
      <c r="D31" s="166" t="s">
        <v>110</v>
      </c>
      <c r="E31" s="172">
        <v>164</v>
      </c>
      <c r="F31" s="174"/>
      <c r="G31" s="175">
        <f t="shared" si="0"/>
        <v>0</v>
      </c>
      <c r="H31" s="174"/>
      <c r="I31" s="175">
        <f t="shared" si="1"/>
        <v>0</v>
      </c>
      <c r="J31" s="174"/>
      <c r="K31" s="175">
        <f t="shared" si="2"/>
        <v>0</v>
      </c>
      <c r="L31" s="175">
        <v>0</v>
      </c>
      <c r="M31" s="175">
        <f t="shared" si="3"/>
        <v>0</v>
      </c>
      <c r="N31" s="167">
        <v>0</v>
      </c>
      <c r="O31" s="167">
        <f t="shared" si="4"/>
        <v>0</v>
      </c>
      <c r="P31" s="167">
        <v>0</v>
      </c>
      <c r="Q31" s="167">
        <f t="shared" si="5"/>
        <v>0</v>
      </c>
      <c r="R31" s="167"/>
      <c r="S31" s="167"/>
      <c r="T31" s="168">
        <v>1.7999999999999999E-2</v>
      </c>
      <c r="U31" s="167">
        <f t="shared" si="6"/>
        <v>2.95</v>
      </c>
      <c r="V31" s="157"/>
      <c r="W31" s="157"/>
      <c r="X31" s="157"/>
      <c r="Y31" s="157"/>
      <c r="Z31" s="157"/>
      <c r="AA31" s="157"/>
      <c r="AB31" s="157"/>
      <c r="AC31" s="157"/>
      <c r="AD31" s="157"/>
      <c r="AE31" s="157" t="s">
        <v>104</v>
      </c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</row>
    <row r="32" spans="1:60" outlineLevel="1">
      <c r="A32" s="158">
        <v>20</v>
      </c>
      <c r="B32" s="164" t="s">
        <v>147</v>
      </c>
      <c r="C32" s="197" t="s">
        <v>148</v>
      </c>
      <c r="D32" s="166" t="s">
        <v>116</v>
      </c>
      <c r="E32" s="172">
        <v>32</v>
      </c>
      <c r="F32" s="174"/>
      <c r="G32" s="175">
        <f t="shared" si="0"/>
        <v>0</v>
      </c>
      <c r="H32" s="174"/>
      <c r="I32" s="175">
        <f t="shared" si="1"/>
        <v>0</v>
      </c>
      <c r="J32" s="174"/>
      <c r="K32" s="175">
        <f t="shared" si="2"/>
        <v>0</v>
      </c>
      <c r="L32" s="175">
        <v>0</v>
      </c>
      <c r="M32" s="175">
        <f t="shared" si="3"/>
        <v>0</v>
      </c>
      <c r="N32" s="167">
        <v>0</v>
      </c>
      <c r="O32" s="167">
        <f t="shared" si="4"/>
        <v>0</v>
      </c>
      <c r="P32" s="167">
        <v>0</v>
      </c>
      <c r="Q32" s="167">
        <f t="shared" si="5"/>
        <v>0</v>
      </c>
      <c r="R32" s="167"/>
      <c r="S32" s="167"/>
      <c r="T32" s="168">
        <v>0.23699999999999999</v>
      </c>
      <c r="U32" s="167">
        <f t="shared" si="6"/>
        <v>7.58</v>
      </c>
      <c r="V32" s="157"/>
      <c r="W32" s="157"/>
      <c r="X32" s="157"/>
      <c r="Y32" s="157"/>
      <c r="Z32" s="157"/>
      <c r="AA32" s="157"/>
      <c r="AB32" s="157"/>
      <c r="AC32" s="157"/>
      <c r="AD32" s="157"/>
      <c r="AE32" s="157" t="s">
        <v>104</v>
      </c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</row>
    <row r="33" spans="1:60" outlineLevel="1">
      <c r="A33" s="158">
        <v>21</v>
      </c>
      <c r="B33" s="164" t="s">
        <v>149</v>
      </c>
      <c r="C33" s="197" t="s">
        <v>150</v>
      </c>
      <c r="D33" s="166" t="s">
        <v>116</v>
      </c>
      <c r="E33" s="172">
        <v>2</v>
      </c>
      <c r="F33" s="174"/>
      <c r="G33" s="175">
        <f t="shared" si="0"/>
        <v>0</v>
      </c>
      <c r="H33" s="174"/>
      <c r="I33" s="175">
        <f t="shared" si="1"/>
        <v>0</v>
      </c>
      <c r="J33" s="174"/>
      <c r="K33" s="175">
        <f t="shared" si="2"/>
        <v>0</v>
      </c>
      <c r="L33" s="175">
        <v>0</v>
      </c>
      <c r="M33" s="175">
        <f t="shared" si="3"/>
        <v>0</v>
      </c>
      <c r="N33" s="167">
        <v>0</v>
      </c>
      <c r="O33" s="167">
        <f t="shared" si="4"/>
        <v>0</v>
      </c>
      <c r="P33" s="167">
        <v>0</v>
      </c>
      <c r="Q33" s="167">
        <f t="shared" si="5"/>
        <v>0</v>
      </c>
      <c r="R33" s="167"/>
      <c r="S33" s="167"/>
      <c r="T33" s="168">
        <v>0.35</v>
      </c>
      <c r="U33" s="167">
        <f t="shared" si="6"/>
        <v>0.7</v>
      </c>
      <c r="V33" s="157"/>
      <c r="W33" s="157"/>
      <c r="X33" s="157"/>
      <c r="Y33" s="157"/>
      <c r="Z33" s="157"/>
      <c r="AA33" s="157"/>
      <c r="AB33" s="157"/>
      <c r="AC33" s="157"/>
      <c r="AD33" s="157"/>
      <c r="AE33" s="157" t="s">
        <v>104</v>
      </c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</row>
    <row r="34" spans="1:60" ht="22.5" outlineLevel="1">
      <c r="A34" s="158">
        <v>22</v>
      </c>
      <c r="B34" s="164" t="s">
        <v>151</v>
      </c>
      <c r="C34" s="197" t="s">
        <v>152</v>
      </c>
      <c r="D34" s="166" t="s">
        <v>110</v>
      </c>
      <c r="E34" s="172">
        <v>120</v>
      </c>
      <c r="F34" s="174"/>
      <c r="G34" s="175">
        <f t="shared" si="0"/>
        <v>0</v>
      </c>
      <c r="H34" s="174"/>
      <c r="I34" s="175">
        <f t="shared" si="1"/>
        <v>0</v>
      </c>
      <c r="J34" s="174"/>
      <c r="K34" s="175">
        <f t="shared" si="2"/>
        <v>0</v>
      </c>
      <c r="L34" s="175">
        <v>0</v>
      </c>
      <c r="M34" s="175">
        <f t="shared" si="3"/>
        <v>0</v>
      </c>
      <c r="N34" s="167">
        <v>2.0000000000000002E-5</v>
      </c>
      <c r="O34" s="167">
        <f t="shared" si="4"/>
        <v>2.3999999999999998E-3</v>
      </c>
      <c r="P34" s="167">
        <v>3.2000000000000002E-3</v>
      </c>
      <c r="Q34" s="167">
        <f t="shared" si="5"/>
        <v>0.38400000000000001</v>
      </c>
      <c r="R34" s="167"/>
      <c r="S34" s="167"/>
      <c r="T34" s="168">
        <v>5.2999999999999999E-2</v>
      </c>
      <c r="U34" s="167">
        <f t="shared" si="6"/>
        <v>6.36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 t="s">
        <v>104</v>
      </c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</row>
    <row r="35" spans="1:60" ht="22.5" outlineLevel="1">
      <c r="A35" s="158">
        <v>23</v>
      </c>
      <c r="B35" s="164" t="s">
        <v>153</v>
      </c>
      <c r="C35" s="197" t="s">
        <v>154</v>
      </c>
      <c r="D35" s="166" t="s">
        <v>110</v>
      </c>
      <c r="E35" s="172">
        <v>60</v>
      </c>
      <c r="F35" s="174"/>
      <c r="G35" s="175">
        <f t="shared" si="0"/>
        <v>0</v>
      </c>
      <c r="H35" s="174"/>
      <c r="I35" s="175">
        <f t="shared" si="1"/>
        <v>0</v>
      </c>
      <c r="J35" s="174"/>
      <c r="K35" s="175">
        <f t="shared" si="2"/>
        <v>0</v>
      </c>
      <c r="L35" s="175">
        <v>0</v>
      </c>
      <c r="M35" s="175">
        <f t="shared" si="3"/>
        <v>0</v>
      </c>
      <c r="N35" s="167">
        <v>5.0000000000000002E-5</v>
      </c>
      <c r="O35" s="167">
        <f t="shared" si="4"/>
        <v>3.0000000000000001E-3</v>
      </c>
      <c r="P35" s="167">
        <v>5.3200000000000001E-3</v>
      </c>
      <c r="Q35" s="167">
        <f t="shared" si="5"/>
        <v>0.31919999999999998</v>
      </c>
      <c r="R35" s="167"/>
      <c r="S35" s="167"/>
      <c r="T35" s="168">
        <v>0.10299999999999999</v>
      </c>
      <c r="U35" s="167">
        <f t="shared" si="6"/>
        <v>6.18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 t="s">
        <v>104</v>
      </c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</row>
    <row r="36" spans="1:60" outlineLevel="1">
      <c r="A36" s="158">
        <v>24</v>
      </c>
      <c r="B36" s="164" t="s">
        <v>155</v>
      </c>
      <c r="C36" s="197" t="s">
        <v>156</v>
      </c>
      <c r="D36" s="166" t="s">
        <v>119</v>
      </c>
      <c r="E36" s="172">
        <v>1.1279999999999999</v>
      </c>
      <c r="F36" s="174"/>
      <c r="G36" s="175">
        <f t="shared" si="0"/>
        <v>0</v>
      </c>
      <c r="H36" s="174"/>
      <c r="I36" s="175">
        <f t="shared" si="1"/>
        <v>0</v>
      </c>
      <c r="J36" s="174"/>
      <c r="K36" s="175">
        <f t="shared" si="2"/>
        <v>0</v>
      </c>
      <c r="L36" s="175">
        <v>0</v>
      </c>
      <c r="M36" s="175">
        <f t="shared" si="3"/>
        <v>0</v>
      </c>
      <c r="N36" s="167">
        <v>0</v>
      </c>
      <c r="O36" s="167">
        <f t="shared" si="4"/>
        <v>0</v>
      </c>
      <c r="P36" s="167">
        <v>0</v>
      </c>
      <c r="Q36" s="167">
        <f t="shared" si="5"/>
        <v>0</v>
      </c>
      <c r="R36" s="167"/>
      <c r="S36" s="167"/>
      <c r="T36" s="168">
        <v>3.246</v>
      </c>
      <c r="U36" s="167">
        <f t="shared" si="6"/>
        <v>3.66</v>
      </c>
      <c r="V36" s="157"/>
      <c r="W36" s="157"/>
      <c r="X36" s="157"/>
      <c r="Y36" s="157"/>
      <c r="Z36" s="157"/>
      <c r="AA36" s="157"/>
      <c r="AB36" s="157"/>
      <c r="AC36" s="157"/>
      <c r="AD36" s="157"/>
      <c r="AE36" s="157" t="s">
        <v>104</v>
      </c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</row>
    <row r="37" spans="1:60" outlineLevel="1">
      <c r="A37" s="158">
        <v>25</v>
      </c>
      <c r="B37" s="164" t="s">
        <v>157</v>
      </c>
      <c r="C37" s="197" t="s">
        <v>158</v>
      </c>
      <c r="D37" s="166" t="s">
        <v>119</v>
      </c>
      <c r="E37" s="172">
        <v>0.70320000000000005</v>
      </c>
      <c r="F37" s="174"/>
      <c r="G37" s="175">
        <f t="shared" si="0"/>
        <v>0</v>
      </c>
      <c r="H37" s="174"/>
      <c r="I37" s="175">
        <f t="shared" si="1"/>
        <v>0</v>
      </c>
      <c r="J37" s="174"/>
      <c r="K37" s="175">
        <f t="shared" si="2"/>
        <v>0</v>
      </c>
      <c r="L37" s="175">
        <v>0</v>
      </c>
      <c r="M37" s="175">
        <f t="shared" si="3"/>
        <v>0</v>
      </c>
      <c r="N37" s="167">
        <v>0</v>
      </c>
      <c r="O37" s="167">
        <f t="shared" si="4"/>
        <v>0</v>
      </c>
      <c r="P37" s="167">
        <v>0</v>
      </c>
      <c r="Q37" s="167">
        <f t="shared" si="5"/>
        <v>0</v>
      </c>
      <c r="R37" s="167"/>
      <c r="S37" s="167"/>
      <c r="T37" s="168">
        <v>5.5620000000000003</v>
      </c>
      <c r="U37" s="167">
        <f t="shared" si="6"/>
        <v>3.91</v>
      </c>
      <c r="V37" s="157"/>
      <c r="W37" s="157"/>
      <c r="X37" s="157"/>
      <c r="Y37" s="157"/>
      <c r="Z37" s="157"/>
      <c r="AA37" s="157"/>
      <c r="AB37" s="157"/>
      <c r="AC37" s="157"/>
      <c r="AD37" s="157"/>
      <c r="AE37" s="157" t="s">
        <v>104</v>
      </c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</row>
    <row r="38" spans="1:60">
      <c r="A38" s="159" t="s">
        <v>99</v>
      </c>
      <c r="B38" s="165" t="s">
        <v>66</v>
      </c>
      <c r="C38" s="198" t="s">
        <v>67</v>
      </c>
      <c r="D38" s="169"/>
      <c r="E38" s="173"/>
      <c r="F38" s="176"/>
      <c r="G38" s="176">
        <f>SUMIF(AE39:AE47,"&lt;&gt;NOR",G39:G47)</f>
        <v>0</v>
      </c>
      <c r="H38" s="176"/>
      <c r="I38" s="176">
        <f>SUM(I39:I47)</f>
        <v>0</v>
      </c>
      <c r="J38" s="176"/>
      <c r="K38" s="176">
        <f>SUM(K39:K47)</f>
        <v>0</v>
      </c>
      <c r="L38" s="176"/>
      <c r="M38" s="176">
        <f>SUM(M39:M47)</f>
        <v>0</v>
      </c>
      <c r="N38" s="170"/>
      <c r="O38" s="170">
        <f>SUM(O39:O47)</f>
        <v>3.3700000000000002E-3</v>
      </c>
      <c r="P38" s="170"/>
      <c r="Q38" s="170">
        <f>SUM(Q39:Q47)</f>
        <v>0</v>
      </c>
      <c r="R38" s="170"/>
      <c r="S38" s="170"/>
      <c r="T38" s="171"/>
      <c r="U38" s="170">
        <f>SUM(U39:U47)</f>
        <v>3.6499999999999995</v>
      </c>
      <c r="AE38" t="s">
        <v>100</v>
      </c>
    </row>
    <row r="39" spans="1:60" outlineLevel="1">
      <c r="A39" s="158">
        <v>26</v>
      </c>
      <c r="B39" s="164" t="s">
        <v>159</v>
      </c>
      <c r="C39" s="197" t="s">
        <v>160</v>
      </c>
      <c r="D39" s="166" t="s">
        <v>116</v>
      </c>
      <c r="E39" s="172">
        <v>4</v>
      </c>
      <c r="F39" s="174"/>
      <c r="G39" s="175">
        <f t="shared" ref="G39:G47" si="7">ROUND(E39*F39,2)</f>
        <v>0</v>
      </c>
      <c r="H39" s="174"/>
      <c r="I39" s="175">
        <f t="shared" ref="I39:I47" si="8">ROUND(E39*H39,2)</f>
        <v>0</v>
      </c>
      <c r="J39" s="174"/>
      <c r="K39" s="175">
        <f t="shared" ref="K39:K47" si="9">ROUND(E39*J39,2)</f>
        <v>0</v>
      </c>
      <c r="L39" s="175">
        <v>0</v>
      </c>
      <c r="M39" s="175">
        <f t="shared" ref="M39:M47" si="10">G39*(1+L39/100)</f>
        <v>0</v>
      </c>
      <c r="N39" s="167">
        <v>0</v>
      </c>
      <c r="O39" s="167">
        <f t="shared" ref="O39:O47" si="11">ROUND(E39*N39,5)</f>
        <v>0</v>
      </c>
      <c r="P39" s="167">
        <v>0</v>
      </c>
      <c r="Q39" s="167">
        <f t="shared" ref="Q39:Q47" si="12">ROUND(E39*P39,5)</f>
        <v>0</v>
      </c>
      <c r="R39" s="167"/>
      <c r="S39" s="167"/>
      <c r="T39" s="168">
        <v>6.2E-2</v>
      </c>
      <c r="U39" s="167">
        <f t="shared" ref="U39:U47" si="13">ROUND(E39*T39,2)</f>
        <v>0.25</v>
      </c>
      <c r="V39" s="157"/>
      <c r="W39" s="157"/>
      <c r="X39" s="157"/>
      <c r="Y39" s="157"/>
      <c r="Z39" s="157"/>
      <c r="AA39" s="157"/>
      <c r="AB39" s="157"/>
      <c r="AC39" s="157"/>
      <c r="AD39" s="157"/>
      <c r="AE39" s="157" t="s">
        <v>104</v>
      </c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</row>
    <row r="40" spans="1:60" outlineLevel="1">
      <c r="A40" s="158">
        <v>27</v>
      </c>
      <c r="B40" s="164" t="s">
        <v>161</v>
      </c>
      <c r="C40" s="197" t="s">
        <v>162</v>
      </c>
      <c r="D40" s="166" t="s">
        <v>116</v>
      </c>
      <c r="E40" s="172">
        <v>2</v>
      </c>
      <c r="F40" s="174"/>
      <c r="G40" s="175">
        <f t="shared" si="7"/>
        <v>0</v>
      </c>
      <c r="H40" s="174"/>
      <c r="I40" s="175">
        <f t="shared" si="8"/>
        <v>0</v>
      </c>
      <c r="J40" s="174"/>
      <c r="K40" s="175">
        <f t="shared" si="9"/>
        <v>0</v>
      </c>
      <c r="L40" s="175">
        <v>0</v>
      </c>
      <c r="M40" s="175">
        <f t="shared" si="10"/>
        <v>0</v>
      </c>
      <c r="N40" s="167">
        <v>3.2000000000000003E-4</v>
      </c>
      <c r="O40" s="167">
        <f t="shared" si="11"/>
        <v>6.4000000000000005E-4</v>
      </c>
      <c r="P40" s="167">
        <v>0</v>
      </c>
      <c r="Q40" s="167">
        <f t="shared" si="12"/>
        <v>0</v>
      </c>
      <c r="R40" s="167"/>
      <c r="S40" s="167"/>
      <c r="T40" s="168">
        <v>0.22700000000000001</v>
      </c>
      <c r="U40" s="167">
        <f t="shared" si="13"/>
        <v>0.45</v>
      </c>
      <c r="V40" s="157"/>
      <c r="W40" s="157"/>
      <c r="X40" s="157"/>
      <c r="Y40" s="157"/>
      <c r="Z40" s="157"/>
      <c r="AA40" s="157"/>
      <c r="AB40" s="157"/>
      <c r="AC40" s="157"/>
      <c r="AD40" s="157"/>
      <c r="AE40" s="157" t="s">
        <v>104</v>
      </c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</row>
    <row r="41" spans="1:60" outlineLevel="1">
      <c r="A41" s="158">
        <v>28</v>
      </c>
      <c r="B41" s="164" t="s">
        <v>163</v>
      </c>
      <c r="C41" s="197" t="s">
        <v>164</v>
      </c>
      <c r="D41" s="166" t="s">
        <v>116</v>
      </c>
      <c r="E41" s="172">
        <v>1</v>
      </c>
      <c r="F41" s="174"/>
      <c r="G41" s="175">
        <f t="shared" si="7"/>
        <v>0</v>
      </c>
      <c r="H41" s="174"/>
      <c r="I41" s="175">
        <f t="shared" si="8"/>
        <v>0</v>
      </c>
      <c r="J41" s="174"/>
      <c r="K41" s="175">
        <f t="shared" si="9"/>
        <v>0</v>
      </c>
      <c r="L41" s="175">
        <v>0</v>
      </c>
      <c r="M41" s="175">
        <f t="shared" si="10"/>
        <v>0</v>
      </c>
      <c r="N41" s="167">
        <v>3.6999999999999999E-4</v>
      </c>
      <c r="O41" s="167">
        <f t="shared" si="11"/>
        <v>3.6999999999999999E-4</v>
      </c>
      <c r="P41" s="167">
        <v>0</v>
      </c>
      <c r="Q41" s="167">
        <f t="shared" si="12"/>
        <v>0</v>
      </c>
      <c r="R41" s="167"/>
      <c r="S41" s="167"/>
      <c r="T41" s="168">
        <v>0.22700000000000001</v>
      </c>
      <c r="U41" s="167">
        <f t="shared" si="13"/>
        <v>0.23</v>
      </c>
      <c r="V41" s="157"/>
      <c r="W41" s="157"/>
      <c r="X41" s="157"/>
      <c r="Y41" s="157"/>
      <c r="Z41" s="157"/>
      <c r="AA41" s="157"/>
      <c r="AB41" s="157"/>
      <c r="AC41" s="157"/>
      <c r="AD41" s="157"/>
      <c r="AE41" s="157" t="s">
        <v>104</v>
      </c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</row>
    <row r="42" spans="1:60" outlineLevel="1">
      <c r="A42" s="158">
        <v>29</v>
      </c>
      <c r="B42" s="164" t="s">
        <v>165</v>
      </c>
      <c r="C42" s="197" t="s">
        <v>166</v>
      </c>
      <c r="D42" s="166" t="s">
        <v>116</v>
      </c>
      <c r="E42" s="172">
        <v>1</v>
      </c>
      <c r="F42" s="174"/>
      <c r="G42" s="175">
        <f t="shared" si="7"/>
        <v>0</v>
      </c>
      <c r="H42" s="174"/>
      <c r="I42" s="175">
        <f t="shared" si="8"/>
        <v>0</v>
      </c>
      <c r="J42" s="174"/>
      <c r="K42" s="175">
        <f t="shared" si="9"/>
        <v>0</v>
      </c>
      <c r="L42" s="175">
        <v>0</v>
      </c>
      <c r="M42" s="175">
        <f t="shared" si="10"/>
        <v>0</v>
      </c>
      <c r="N42" s="167">
        <v>0</v>
      </c>
      <c r="O42" s="167">
        <f t="shared" si="11"/>
        <v>0</v>
      </c>
      <c r="P42" s="167">
        <v>0</v>
      </c>
      <c r="Q42" s="167">
        <f t="shared" si="12"/>
        <v>0</v>
      </c>
      <c r="R42" s="167"/>
      <c r="S42" s="167"/>
      <c r="T42" s="168">
        <v>0.22700000000000001</v>
      </c>
      <c r="U42" s="167">
        <f t="shared" si="13"/>
        <v>0.23</v>
      </c>
      <c r="V42" s="157"/>
      <c r="W42" s="157"/>
      <c r="X42" s="157"/>
      <c r="Y42" s="157"/>
      <c r="Z42" s="157"/>
      <c r="AA42" s="157"/>
      <c r="AB42" s="157"/>
      <c r="AC42" s="157"/>
      <c r="AD42" s="157"/>
      <c r="AE42" s="157" t="s">
        <v>104</v>
      </c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</row>
    <row r="43" spans="1:60" outlineLevel="1">
      <c r="A43" s="158">
        <v>30</v>
      </c>
      <c r="B43" s="164" t="s">
        <v>167</v>
      </c>
      <c r="C43" s="197" t="s">
        <v>168</v>
      </c>
      <c r="D43" s="166" t="s">
        <v>116</v>
      </c>
      <c r="E43" s="172">
        <v>2</v>
      </c>
      <c r="F43" s="174"/>
      <c r="G43" s="175">
        <f t="shared" si="7"/>
        <v>0</v>
      </c>
      <c r="H43" s="174"/>
      <c r="I43" s="175">
        <f t="shared" si="8"/>
        <v>0</v>
      </c>
      <c r="J43" s="174"/>
      <c r="K43" s="175">
        <f t="shared" si="9"/>
        <v>0</v>
      </c>
      <c r="L43" s="175">
        <v>0</v>
      </c>
      <c r="M43" s="175">
        <f t="shared" si="10"/>
        <v>0</v>
      </c>
      <c r="N43" s="167">
        <v>0</v>
      </c>
      <c r="O43" s="167">
        <f t="shared" si="11"/>
        <v>0</v>
      </c>
      <c r="P43" s="167">
        <v>0</v>
      </c>
      <c r="Q43" s="167">
        <f t="shared" si="12"/>
        <v>0</v>
      </c>
      <c r="R43" s="167"/>
      <c r="S43" s="167"/>
      <c r="T43" s="168">
        <v>8.3000000000000004E-2</v>
      </c>
      <c r="U43" s="167">
        <f t="shared" si="13"/>
        <v>0.17</v>
      </c>
      <c r="V43" s="157"/>
      <c r="W43" s="157"/>
      <c r="X43" s="157"/>
      <c r="Y43" s="157"/>
      <c r="Z43" s="157"/>
      <c r="AA43" s="157"/>
      <c r="AB43" s="157"/>
      <c r="AC43" s="157"/>
      <c r="AD43" s="157"/>
      <c r="AE43" s="157" t="s">
        <v>104</v>
      </c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</row>
    <row r="44" spans="1:60" outlineLevel="1">
      <c r="A44" s="158">
        <v>31</v>
      </c>
      <c r="B44" s="164" t="s">
        <v>169</v>
      </c>
      <c r="C44" s="197" t="s">
        <v>170</v>
      </c>
      <c r="D44" s="166" t="s">
        <v>116</v>
      </c>
      <c r="E44" s="172">
        <v>14</v>
      </c>
      <c r="F44" s="174"/>
      <c r="G44" s="175">
        <f t="shared" si="7"/>
        <v>0</v>
      </c>
      <c r="H44" s="174"/>
      <c r="I44" s="175">
        <f t="shared" si="8"/>
        <v>0</v>
      </c>
      <c r="J44" s="174"/>
      <c r="K44" s="175">
        <f t="shared" si="9"/>
        <v>0</v>
      </c>
      <c r="L44" s="175">
        <v>0</v>
      </c>
      <c r="M44" s="175">
        <f t="shared" si="10"/>
        <v>0</v>
      </c>
      <c r="N44" s="167">
        <v>1.3999999999999999E-4</v>
      </c>
      <c r="O44" s="167">
        <f t="shared" si="11"/>
        <v>1.9599999999999999E-3</v>
      </c>
      <c r="P44" s="167">
        <v>0</v>
      </c>
      <c r="Q44" s="167">
        <f t="shared" si="12"/>
        <v>0</v>
      </c>
      <c r="R44" s="167"/>
      <c r="S44" s="167"/>
      <c r="T44" s="168">
        <v>7.1999999999999995E-2</v>
      </c>
      <c r="U44" s="167">
        <f t="shared" si="13"/>
        <v>1.01</v>
      </c>
      <c r="V44" s="157"/>
      <c r="W44" s="157"/>
      <c r="X44" s="157"/>
      <c r="Y44" s="157"/>
      <c r="Z44" s="157"/>
      <c r="AA44" s="157"/>
      <c r="AB44" s="157"/>
      <c r="AC44" s="157"/>
      <c r="AD44" s="157"/>
      <c r="AE44" s="157" t="s">
        <v>104</v>
      </c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</row>
    <row r="45" spans="1:60" ht="22.5" outlineLevel="1">
      <c r="A45" s="158">
        <v>32</v>
      </c>
      <c r="B45" s="164" t="s">
        <v>171</v>
      </c>
      <c r="C45" s="197" t="s">
        <v>172</v>
      </c>
      <c r="D45" s="166" t="s">
        <v>116</v>
      </c>
      <c r="E45" s="172">
        <v>14</v>
      </c>
      <c r="F45" s="174"/>
      <c r="G45" s="175">
        <f t="shared" si="7"/>
        <v>0</v>
      </c>
      <c r="H45" s="174"/>
      <c r="I45" s="175">
        <f t="shared" si="8"/>
        <v>0</v>
      </c>
      <c r="J45" s="174"/>
      <c r="K45" s="175">
        <f t="shared" si="9"/>
        <v>0</v>
      </c>
      <c r="L45" s="175">
        <v>0</v>
      </c>
      <c r="M45" s="175">
        <f t="shared" si="10"/>
        <v>0</v>
      </c>
      <c r="N45" s="167">
        <v>0</v>
      </c>
      <c r="O45" s="167">
        <f t="shared" si="11"/>
        <v>0</v>
      </c>
      <c r="P45" s="167">
        <v>0</v>
      </c>
      <c r="Q45" s="167">
        <f t="shared" si="12"/>
        <v>0</v>
      </c>
      <c r="R45" s="167"/>
      <c r="S45" s="167"/>
      <c r="T45" s="168">
        <v>9.2999999999999999E-2</v>
      </c>
      <c r="U45" s="167">
        <f t="shared" si="13"/>
        <v>1.3</v>
      </c>
      <c r="V45" s="157"/>
      <c r="W45" s="157"/>
      <c r="X45" s="157"/>
      <c r="Y45" s="157"/>
      <c r="Z45" s="157"/>
      <c r="AA45" s="157"/>
      <c r="AB45" s="157"/>
      <c r="AC45" s="157"/>
      <c r="AD45" s="157"/>
      <c r="AE45" s="157" t="s">
        <v>104</v>
      </c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</row>
    <row r="46" spans="1:60" ht="22.5" outlineLevel="1">
      <c r="A46" s="158">
        <v>33</v>
      </c>
      <c r="B46" s="164" t="s">
        <v>173</v>
      </c>
      <c r="C46" s="197" t="s">
        <v>174</v>
      </c>
      <c r="D46" s="166" t="s">
        <v>175</v>
      </c>
      <c r="E46" s="172">
        <v>2</v>
      </c>
      <c r="F46" s="174"/>
      <c r="G46" s="175">
        <f t="shared" si="7"/>
        <v>0</v>
      </c>
      <c r="H46" s="174"/>
      <c r="I46" s="175">
        <f t="shared" si="8"/>
        <v>0</v>
      </c>
      <c r="J46" s="174"/>
      <c r="K46" s="175">
        <f t="shared" si="9"/>
        <v>0</v>
      </c>
      <c r="L46" s="175">
        <v>0</v>
      </c>
      <c r="M46" s="175">
        <f t="shared" si="10"/>
        <v>0</v>
      </c>
      <c r="N46" s="167">
        <v>2.0000000000000001E-4</v>
      </c>
      <c r="O46" s="167">
        <f t="shared" si="11"/>
        <v>4.0000000000000002E-4</v>
      </c>
      <c r="P46" s="167">
        <v>0</v>
      </c>
      <c r="Q46" s="167">
        <f t="shared" si="12"/>
        <v>0</v>
      </c>
      <c r="R46" s="167"/>
      <c r="S46" s="167"/>
      <c r="T46" s="168">
        <v>0</v>
      </c>
      <c r="U46" s="167">
        <f t="shared" si="13"/>
        <v>0</v>
      </c>
      <c r="V46" s="157"/>
      <c r="W46" s="157"/>
      <c r="X46" s="157"/>
      <c r="Y46" s="157"/>
      <c r="Z46" s="157"/>
      <c r="AA46" s="157"/>
      <c r="AB46" s="157"/>
      <c r="AC46" s="157"/>
      <c r="AD46" s="157"/>
      <c r="AE46" s="157" t="s">
        <v>104</v>
      </c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</row>
    <row r="47" spans="1:60" outlineLevel="1">
      <c r="A47" s="158">
        <v>34</v>
      </c>
      <c r="B47" s="164" t="s">
        <v>176</v>
      </c>
      <c r="C47" s="197" t="s">
        <v>177</v>
      </c>
      <c r="D47" s="166" t="s">
        <v>119</v>
      </c>
      <c r="E47" s="172">
        <v>3.3700000000000002E-3</v>
      </c>
      <c r="F47" s="174"/>
      <c r="G47" s="175">
        <f t="shared" si="7"/>
        <v>0</v>
      </c>
      <c r="H47" s="174"/>
      <c r="I47" s="175">
        <f t="shared" si="8"/>
        <v>0</v>
      </c>
      <c r="J47" s="174"/>
      <c r="K47" s="175">
        <f t="shared" si="9"/>
        <v>0</v>
      </c>
      <c r="L47" s="175">
        <v>0</v>
      </c>
      <c r="M47" s="175">
        <f t="shared" si="10"/>
        <v>0</v>
      </c>
      <c r="N47" s="167">
        <v>0</v>
      </c>
      <c r="O47" s="167">
        <f t="shared" si="11"/>
        <v>0</v>
      </c>
      <c r="P47" s="167">
        <v>0</v>
      </c>
      <c r="Q47" s="167">
        <f t="shared" si="12"/>
        <v>0</v>
      </c>
      <c r="R47" s="167"/>
      <c r="S47" s="167"/>
      <c r="T47" s="168">
        <v>2.351</v>
      </c>
      <c r="U47" s="167">
        <f t="shared" si="13"/>
        <v>0.01</v>
      </c>
      <c r="V47" s="157"/>
      <c r="W47" s="157"/>
      <c r="X47" s="157"/>
      <c r="Y47" s="157"/>
      <c r="Z47" s="157"/>
      <c r="AA47" s="157"/>
      <c r="AB47" s="157"/>
      <c r="AC47" s="157"/>
      <c r="AD47" s="157"/>
      <c r="AE47" s="157" t="s">
        <v>104</v>
      </c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</row>
    <row r="48" spans="1:60">
      <c r="A48" s="159" t="s">
        <v>99</v>
      </c>
      <c r="B48" s="165" t="s">
        <v>68</v>
      </c>
      <c r="C48" s="198" t="s">
        <v>69</v>
      </c>
      <c r="D48" s="169"/>
      <c r="E48" s="173"/>
      <c r="F48" s="176"/>
      <c r="G48" s="176">
        <f>SUMIF(AE49:AE61,"&lt;&gt;NOR",G49:G61)</f>
        <v>0</v>
      </c>
      <c r="H48" s="176"/>
      <c r="I48" s="176">
        <f>SUM(I49:I61)</f>
        <v>0</v>
      </c>
      <c r="J48" s="176"/>
      <c r="K48" s="176">
        <f>SUM(K49:K61)</f>
        <v>0</v>
      </c>
      <c r="L48" s="176"/>
      <c r="M48" s="176">
        <f>SUM(M49:M61)</f>
        <v>0</v>
      </c>
      <c r="N48" s="170"/>
      <c r="O48" s="170">
        <f>SUM(O49:O61)</f>
        <v>0.44640000000000002</v>
      </c>
      <c r="P48" s="170"/>
      <c r="Q48" s="170">
        <f>SUM(Q49:Q61)</f>
        <v>2.0943999999999998</v>
      </c>
      <c r="R48" s="170"/>
      <c r="S48" s="170"/>
      <c r="T48" s="171"/>
      <c r="U48" s="170">
        <f>SUM(U49:U61)</f>
        <v>35.730000000000004</v>
      </c>
      <c r="AE48" t="s">
        <v>100</v>
      </c>
    </row>
    <row r="49" spans="1:60" outlineLevel="1">
      <c r="A49" s="158">
        <v>35</v>
      </c>
      <c r="B49" s="164" t="s">
        <v>178</v>
      </c>
      <c r="C49" s="197" t="s">
        <v>179</v>
      </c>
      <c r="D49" s="166" t="s">
        <v>103</v>
      </c>
      <c r="E49" s="172">
        <v>88</v>
      </c>
      <c r="F49" s="174"/>
      <c r="G49" s="175">
        <f t="shared" ref="G49:G61" si="14">ROUND(E49*F49,2)</f>
        <v>0</v>
      </c>
      <c r="H49" s="174"/>
      <c r="I49" s="175">
        <f t="shared" ref="I49:I61" si="15">ROUND(E49*H49,2)</f>
        <v>0</v>
      </c>
      <c r="J49" s="174"/>
      <c r="K49" s="175">
        <f t="shared" ref="K49:K61" si="16">ROUND(E49*J49,2)</f>
        <v>0</v>
      </c>
      <c r="L49" s="175">
        <v>0</v>
      </c>
      <c r="M49" s="175">
        <f t="shared" ref="M49:M61" si="17">G49*(1+L49/100)</f>
        <v>0</v>
      </c>
      <c r="N49" s="167">
        <v>0</v>
      </c>
      <c r="O49" s="167">
        <f t="shared" ref="O49:O61" si="18">ROUND(E49*N49,5)</f>
        <v>0</v>
      </c>
      <c r="P49" s="167">
        <v>2.3800000000000002E-2</v>
      </c>
      <c r="Q49" s="167">
        <f t="shared" ref="Q49:Q61" si="19">ROUND(E49*P49,5)</f>
        <v>2.0943999999999998</v>
      </c>
      <c r="R49" s="167"/>
      <c r="S49" s="167"/>
      <c r="T49" s="168">
        <v>8.2000000000000003E-2</v>
      </c>
      <c r="U49" s="167">
        <f t="shared" ref="U49:U61" si="20">ROUND(E49*T49,2)</f>
        <v>7.22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 t="s">
        <v>104</v>
      </c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</row>
    <row r="50" spans="1:60" ht="22.5" outlineLevel="1">
      <c r="A50" s="158">
        <v>36</v>
      </c>
      <c r="B50" s="164" t="s">
        <v>180</v>
      </c>
      <c r="C50" s="197" t="s">
        <v>181</v>
      </c>
      <c r="D50" s="166" t="s">
        <v>116</v>
      </c>
      <c r="E50" s="172">
        <v>1</v>
      </c>
      <c r="F50" s="174"/>
      <c r="G50" s="175">
        <f t="shared" si="14"/>
        <v>0</v>
      </c>
      <c r="H50" s="174"/>
      <c r="I50" s="175">
        <f t="shared" si="15"/>
        <v>0</v>
      </c>
      <c r="J50" s="174"/>
      <c r="K50" s="175">
        <f t="shared" si="16"/>
        <v>0</v>
      </c>
      <c r="L50" s="175">
        <v>0</v>
      </c>
      <c r="M50" s="175">
        <f t="shared" si="17"/>
        <v>0</v>
      </c>
      <c r="N50" s="167">
        <v>1.12E-2</v>
      </c>
      <c r="O50" s="167">
        <f t="shared" si="18"/>
        <v>1.12E-2</v>
      </c>
      <c r="P50" s="167">
        <v>0</v>
      </c>
      <c r="Q50" s="167">
        <f t="shared" si="19"/>
        <v>0</v>
      </c>
      <c r="R50" s="167"/>
      <c r="S50" s="167"/>
      <c r="T50" s="168">
        <v>0.93300000000000005</v>
      </c>
      <c r="U50" s="167">
        <f t="shared" si="20"/>
        <v>0.93</v>
      </c>
      <c r="V50" s="157"/>
      <c r="W50" s="157"/>
      <c r="X50" s="157"/>
      <c r="Y50" s="157"/>
      <c r="Z50" s="157"/>
      <c r="AA50" s="157"/>
      <c r="AB50" s="157"/>
      <c r="AC50" s="157"/>
      <c r="AD50" s="157"/>
      <c r="AE50" s="157" t="s">
        <v>104</v>
      </c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</row>
    <row r="51" spans="1:60" ht="22.5" outlineLevel="1">
      <c r="A51" s="158">
        <v>37</v>
      </c>
      <c r="B51" s="164" t="s">
        <v>182</v>
      </c>
      <c r="C51" s="197" t="s">
        <v>183</v>
      </c>
      <c r="D51" s="166" t="s">
        <v>116</v>
      </c>
      <c r="E51" s="172">
        <v>1</v>
      </c>
      <c r="F51" s="174"/>
      <c r="G51" s="175">
        <f t="shared" si="14"/>
        <v>0</v>
      </c>
      <c r="H51" s="174"/>
      <c r="I51" s="175">
        <f t="shared" si="15"/>
        <v>0</v>
      </c>
      <c r="J51" s="174"/>
      <c r="K51" s="175">
        <f t="shared" si="16"/>
        <v>0</v>
      </c>
      <c r="L51" s="175">
        <v>0</v>
      </c>
      <c r="M51" s="175">
        <f t="shared" si="17"/>
        <v>0</v>
      </c>
      <c r="N51" s="167">
        <v>1.66E-2</v>
      </c>
      <c r="O51" s="167">
        <f t="shared" si="18"/>
        <v>1.66E-2</v>
      </c>
      <c r="P51" s="167">
        <v>0</v>
      </c>
      <c r="Q51" s="167">
        <f t="shared" si="19"/>
        <v>0</v>
      </c>
      <c r="R51" s="167"/>
      <c r="S51" s="167"/>
      <c r="T51" s="168">
        <v>0.98799999999999999</v>
      </c>
      <c r="U51" s="167">
        <f t="shared" si="20"/>
        <v>0.99</v>
      </c>
      <c r="V51" s="157"/>
      <c r="W51" s="157"/>
      <c r="X51" s="157"/>
      <c r="Y51" s="157"/>
      <c r="Z51" s="157"/>
      <c r="AA51" s="157"/>
      <c r="AB51" s="157"/>
      <c r="AC51" s="157"/>
      <c r="AD51" s="157"/>
      <c r="AE51" s="157" t="s">
        <v>104</v>
      </c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</row>
    <row r="52" spans="1:60" outlineLevel="1">
      <c r="A52" s="158">
        <v>38</v>
      </c>
      <c r="B52" s="164" t="s">
        <v>184</v>
      </c>
      <c r="C52" s="197" t="s">
        <v>185</v>
      </c>
      <c r="D52" s="166" t="s">
        <v>116</v>
      </c>
      <c r="E52" s="172">
        <v>1</v>
      </c>
      <c r="F52" s="174"/>
      <c r="G52" s="175">
        <f t="shared" si="14"/>
        <v>0</v>
      </c>
      <c r="H52" s="174"/>
      <c r="I52" s="175">
        <f t="shared" si="15"/>
        <v>0</v>
      </c>
      <c r="J52" s="174"/>
      <c r="K52" s="175">
        <f t="shared" si="16"/>
        <v>0</v>
      </c>
      <c r="L52" s="175">
        <v>0</v>
      </c>
      <c r="M52" s="175">
        <f t="shared" si="17"/>
        <v>0</v>
      </c>
      <c r="N52" s="167">
        <v>1.4080000000000001E-2</v>
      </c>
      <c r="O52" s="167">
        <f t="shared" si="18"/>
        <v>1.4080000000000001E-2</v>
      </c>
      <c r="P52" s="167">
        <v>0</v>
      </c>
      <c r="Q52" s="167">
        <f t="shared" si="19"/>
        <v>0</v>
      </c>
      <c r="R52" s="167"/>
      <c r="S52" s="167"/>
      <c r="T52" s="168">
        <v>0.91300000000000003</v>
      </c>
      <c r="U52" s="167">
        <f t="shared" si="20"/>
        <v>0.91</v>
      </c>
      <c r="V52" s="157"/>
      <c r="W52" s="157"/>
      <c r="X52" s="157"/>
      <c r="Y52" s="157"/>
      <c r="Z52" s="157"/>
      <c r="AA52" s="157"/>
      <c r="AB52" s="157"/>
      <c r="AC52" s="157"/>
      <c r="AD52" s="157"/>
      <c r="AE52" s="157" t="s">
        <v>104</v>
      </c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</row>
    <row r="53" spans="1:60" outlineLevel="1">
      <c r="A53" s="158">
        <v>39</v>
      </c>
      <c r="B53" s="164" t="s">
        <v>186</v>
      </c>
      <c r="C53" s="197" t="s">
        <v>187</v>
      </c>
      <c r="D53" s="166" t="s">
        <v>116</v>
      </c>
      <c r="E53" s="172">
        <v>2</v>
      </c>
      <c r="F53" s="174"/>
      <c r="G53" s="175">
        <f t="shared" si="14"/>
        <v>0</v>
      </c>
      <c r="H53" s="174"/>
      <c r="I53" s="175">
        <f t="shared" si="15"/>
        <v>0</v>
      </c>
      <c r="J53" s="174"/>
      <c r="K53" s="175">
        <f t="shared" si="16"/>
        <v>0</v>
      </c>
      <c r="L53" s="175">
        <v>0</v>
      </c>
      <c r="M53" s="175">
        <f t="shared" si="17"/>
        <v>0</v>
      </c>
      <c r="N53" s="167">
        <v>2.112E-2</v>
      </c>
      <c r="O53" s="167">
        <f t="shared" si="18"/>
        <v>4.224E-2</v>
      </c>
      <c r="P53" s="167">
        <v>0</v>
      </c>
      <c r="Q53" s="167">
        <f t="shared" si="19"/>
        <v>0</v>
      </c>
      <c r="R53" s="167"/>
      <c r="S53" s="167"/>
      <c r="T53" s="168">
        <v>0.92900000000000005</v>
      </c>
      <c r="U53" s="167">
        <f t="shared" si="20"/>
        <v>1.86</v>
      </c>
      <c r="V53" s="157"/>
      <c r="W53" s="157"/>
      <c r="X53" s="157"/>
      <c r="Y53" s="157"/>
      <c r="Z53" s="157"/>
      <c r="AA53" s="157"/>
      <c r="AB53" s="157"/>
      <c r="AC53" s="157"/>
      <c r="AD53" s="157"/>
      <c r="AE53" s="157" t="s">
        <v>104</v>
      </c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</row>
    <row r="54" spans="1:60" outlineLevel="1">
      <c r="A54" s="158">
        <v>40</v>
      </c>
      <c r="B54" s="164" t="s">
        <v>188</v>
      </c>
      <c r="C54" s="197" t="s">
        <v>189</v>
      </c>
      <c r="D54" s="166" t="s">
        <v>116</v>
      </c>
      <c r="E54" s="172">
        <v>3</v>
      </c>
      <c r="F54" s="174"/>
      <c r="G54" s="175">
        <f t="shared" si="14"/>
        <v>0</v>
      </c>
      <c r="H54" s="174"/>
      <c r="I54" s="175">
        <f t="shared" si="15"/>
        <v>0</v>
      </c>
      <c r="J54" s="174"/>
      <c r="K54" s="175">
        <f t="shared" si="16"/>
        <v>0</v>
      </c>
      <c r="L54" s="175">
        <v>0</v>
      </c>
      <c r="M54" s="175">
        <f t="shared" si="17"/>
        <v>0</v>
      </c>
      <c r="N54" s="167">
        <v>2.8160000000000001E-2</v>
      </c>
      <c r="O54" s="167">
        <f t="shared" si="18"/>
        <v>8.448E-2</v>
      </c>
      <c r="P54" s="167">
        <v>0</v>
      </c>
      <c r="Q54" s="167">
        <f t="shared" si="19"/>
        <v>0</v>
      </c>
      <c r="R54" s="167"/>
      <c r="S54" s="167"/>
      <c r="T54" s="168">
        <v>0.94499999999999995</v>
      </c>
      <c r="U54" s="167">
        <f t="shared" si="20"/>
        <v>2.84</v>
      </c>
      <c r="V54" s="157"/>
      <c r="W54" s="157"/>
      <c r="X54" s="157"/>
      <c r="Y54" s="157"/>
      <c r="Z54" s="157"/>
      <c r="AA54" s="157"/>
      <c r="AB54" s="157"/>
      <c r="AC54" s="157"/>
      <c r="AD54" s="157"/>
      <c r="AE54" s="157" t="s">
        <v>104</v>
      </c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</row>
    <row r="55" spans="1:60" outlineLevel="1">
      <c r="A55" s="158">
        <v>41</v>
      </c>
      <c r="B55" s="164" t="s">
        <v>190</v>
      </c>
      <c r="C55" s="197" t="s">
        <v>191</v>
      </c>
      <c r="D55" s="166" t="s">
        <v>116</v>
      </c>
      <c r="E55" s="172">
        <v>1</v>
      </c>
      <c r="F55" s="174"/>
      <c r="G55" s="175">
        <f t="shared" si="14"/>
        <v>0</v>
      </c>
      <c r="H55" s="174"/>
      <c r="I55" s="175">
        <f t="shared" si="15"/>
        <v>0</v>
      </c>
      <c r="J55" s="174"/>
      <c r="K55" s="175">
        <f t="shared" si="16"/>
        <v>0</v>
      </c>
      <c r="L55" s="175">
        <v>0</v>
      </c>
      <c r="M55" s="175">
        <f t="shared" si="17"/>
        <v>0</v>
      </c>
      <c r="N55" s="167">
        <v>3.168E-2</v>
      </c>
      <c r="O55" s="167">
        <f t="shared" si="18"/>
        <v>3.168E-2</v>
      </c>
      <c r="P55" s="167">
        <v>0</v>
      </c>
      <c r="Q55" s="167">
        <f t="shared" si="19"/>
        <v>0</v>
      </c>
      <c r="R55" s="167"/>
      <c r="S55" s="167"/>
      <c r="T55" s="168">
        <v>0.94499999999999995</v>
      </c>
      <c r="U55" s="167">
        <f t="shared" si="20"/>
        <v>0.95</v>
      </c>
      <c r="V55" s="157"/>
      <c r="W55" s="157"/>
      <c r="X55" s="157"/>
      <c r="Y55" s="157"/>
      <c r="Z55" s="157"/>
      <c r="AA55" s="157"/>
      <c r="AB55" s="157"/>
      <c r="AC55" s="157"/>
      <c r="AD55" s="157"/>
      <c r="AE55" s="157" t="s">
        <v>104</v>
      </c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</row>
    <row r="56" spans="1:60" outlineLevel="1">
      <c r="A56" s="158">
        <v>42</v>
      </c>
      <c r="B56" s="164" t="s">
        <v>192</v>
      </c>
      <c r="C56" s="197" t="s">
        <v>193</v>
      </c>
      <c r="D56" s="166" t="s">
        <v>116</v>
      </c>
      <c r="E56" s="172">
        <v>3</v>
      </c>
      <c r="F56" s="174"/>
      <c r="G56" s="175">
        <f t="shared" si="14"/>
        <v>0</v>
      </c>
      <c r="H56" s="174"/>
      <c r="I56" s="175">
        <f t="shared" si="15"/>
        <v>0</v>
      </c>
      <c r="J56" s="174"/>
      <c r="K56" s="175">
        <f t="shared" si="16"/>
        <v>0</v>
      </c>
      <c r="L56" s="175">
        <v>0</v>
      </c>
      <c r="M56" s="175">
        <f t="shared" si="17"/>
        <v>0</v>
      </c>
      <c r="N56" s="167">
        <v>3.5200000000000002E-2</v>
      </c>
      <c r="O56" s="167">
        <f t="shared" si="18"/>
        <v>0.1056</v>
      </c>
      <c r="P56" s="167">
        <v>0</v>
      </c>
      <c r="Q56" s="167">
        <f t="shared" si="19"/>
        <v>0</v>
      </c>
      <c r="R56" s="167"/>
      <c r="S56" s="167"/>
      <c r="T56" s="168">
        <v>0.95299999999999996</v>
      </c>
      <c r="U56" s="167">
        <f t="shared" si="20"/>
        <v>2.86</v>
      </c>
      <c r="V56" s="157"/>
      <c r="W56" s="157"/>
      <c r="X56" s="157"/>
      <c r="Y56" s="157"/>
      <c r="Z56" s="157"/>
      <c r="AA56" s="157"/>
      <c r="AB56" s="157"/>
      <c r="AC56" s="157"/>
      <c r="AD56" s="157"/>
      <c r="AE56" s="157" t="s">
        <v>104</v>
      </c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</row>
    <row r="57" spans="1:60" outlineLevel="1">
      <c r="A57" s="158">
        <v>43</v>
      </c>
      <c r="B57" s="164" t="s">
        <v>194</v>
      </c>
      <c r="C57" s="197" t="s">
        <v>195</v>
      </c>
      <c r="D57" s="166" t="s">
        <v>116</v>
      </c>
      <c r="E57" s="172">
        <v>1</v>
      </c>
      <c r="F57" s="174"/>
      <c r="G57" s="175">
        <f t="shared" si="14"/>
        <v>0</v>
      </c>
      <c r="H57" s="174"/>
      <c r="I57" s="175">
        <f t="shared" si="15"/>
        <v>0</v>
      </c>
      <c r="J57" s="174"/>
      <c r="K57" s="175">
        <f t="shared" si="16"/>
        <v>0</v>
      </c>
      <c r="L57" s="175">
        <v>0</v>
      </c>
      <c r="M57" s="175">
        <f t="shared" si="17"/>
        <v>0</v>
      </c>
      <c r="N57" s="167">
        <v>4.224E-2</v>
      </c>
      <c r="O57" s="167">
        <f t="shared" si="18"/>
        <v>4.224E-2</v>
      </c>
      <c r="P57" s="167">
        <v>0</v>
      </c>
      <c r="Q57" s="167">
        <f t="shared" si="19"/>
        <v>0</v>
      </c>
      <c r="R57" s="167"/>
      <c r="S57" s="167"/>
      <c r="T57" s="168">
        <v>1</v>
      </c>
      <c r="U57" s="167">
        <f t="shared" si="20"/>
        <v>1</v>
      </c>
      <c r="V57" s="157"/>
      <c r="W57" s="157"/>
      <c r="X57" s="157"/>
      <c r="Y57" s="157"/>
      <c r="Z57" s="157"/>
      <c r="AA57" s="157"/>
      <c r="AB57" s="157"/>
      <c r="AC57" s="157"/>
      <c r="AD57" s="157"/>
      <c r="AE57" s="157" t="s">
        <v>104</v>
      </c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</row>
    <row r="58" spans="1:60" outlineLevel="1">
      <c r="A58" s="158">
        <v>44</v>
      </c>
      <c r="B58" s="164" t="s">
        <v>196</v>
      </c>
      <c r="C58" s="197" t="s">
        <v>197</v>
      </c>
      <c r="D58" s="166" t="s">
        <v>116</v>
      </c>
      <c r="E58" s="172">
        <v>3</v>
      </c>
      <c r="F58" s="174"/>
      <c r="G58" s="175">
        <f t="shared" si="14"/>
        <v>0</v>
      </c>
      <c r="H58" s="174"/>
      <c r="I58" s="175">
        <f t="shared" si="15"/>
        <v>0</v>
      </c>
      <c r="J58" s="174"/>
      <c r="K58" s="175">
        <f t="shared" si="16"/>
        <v>0</v>
      </c>
      <c r="L58" s="175">
        <v>0</v>
      </c>
      <c r="M58" s="175">
        <f t="shared" si="17"/>
        <v>0</v>
      </c>
      <c r="N58" s="167">
        <v>3.2759999999999997E-2</v>
      </c>
      <c r="O58" s="167">
        <f t="shared" si="18"/>
        <v>9.8280000000000006E-2</v>
      </c>
      <c r="P58" s="167">
        <v>0</v>
      </c>
      <c r="Q58" s="167">
        <f t="shared" si="19"/>
        <v>0</v>
      </c>
      <c r="R58" s="167"/>
      <c r="S58" s="167"/>
      <c r="T58" s="168">
        <v>0.95099999999999996</v>
      </c>
      <c r="U58" s="167">
        <f t="shared" si="20"/>
        <v>2.85</v>
      </c>
      <c r="V58" s="157"/>
      <c r="W58" s="157"/>
      <c r="X58" s="157"/>
      <c r="Y58" s="157"/>
      <c r="Z58" s="157"/>
      <c r="AA58" s="157"/>
      <c r="AB58" s="157"/>
      <c r="AC58" s="157"/>
      <c r="AD58" s="157"/>
      <c r="AE58" s="157" t="s">
        <v>104</v>
      </c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</row>
    <row r="59" spans="1:60" outlineLevel="1">
      <c r="A59" s="158">
        <v>45</v>
      </c>
      <c r="B59" s="164" t="s">
        <v>198</v>
      </c>
      <c r="C59" s="197" t="s">
        <v>199</v>
      </c>
      <c r="D59" s="166" t="s">
        <v>116</v>
      </c>
      <c r="E59" s="172">
        <v>16</v>
      </c>
      <c r="F59" s="174"/>
      <c r="G59" s="175">
        <f t="shared" si="14"/>
        <v>0</v>
      </c>
      <c r="H59" s="174"/>
      <c r="I59" s="175">
        <f t="shared" si="15"/>
        <v>0</v>
      </c>
      <c r="J59" s="174"/>
      <c r="K59" s="175">
        <f t="shared" si="16"/>
        <v>0</v>
      </c>
      <c r="L59" s="175">
        <v>0</v>
      </c>
      <c r="M59" s="175">
        <f t="shared" si="17"/>
        <v>0</v>
      </c>
      <c r="N59" s="167">
        <v>0</v>
      </c>
      <c r="O59" s="167">
        <f t="shared" si="18"/>
        <v>0</v>
      </c>
      <c r="P59" s="167">
        <v>0</v>
      </c>
      <c r="Q59" s="167">
        <f t="shared" si="19"/>
        <v>0</v>
      </c>
      <c r="R59" s="167"/>
      <c r="S59" s="167"/>
      <c r="T59" s="168">
        <v>0.26800000000000002</v>
      </c>
      <c r="U59" s="167">
        <f t="shared" si="20"/>
        <v>4.29</v>
      </c>
      <c r="V59" s="157"/>
      <c r="W59" s="157"/>
      <c r="X59" s="157"/>
      <c r="Y59" s="157"/>
      <c r="Z59" s="157"/>
      <c r="AA59" s="157"/>
      <c r="AB59" s="157"/>
      <c r="AC59" s="157"/>
      <c r="AD59" s="157"/>
      <c r="AE59" s="157" t="s">
        <v>104</v>
      </c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</row>
    <row r="60" spans="1:60" outlineLevel="1">
      <c r="A60" s="158">
        <v>46</v>
      </c>
      <c r="B60" s="164" t="s">
        <v>200</v>
      </c>
      <c r="C60" s="197" t="s">
        <v>201</v>
      </c>
      <c r="D60" s="166" t="s">
        <v>119</v>
      </c>
      <c r="E60" s="172">
        <v>0.44640000000000002</v>
      </c>
      <c r="F60" s="174"/>
      <c r="G60" s="175">
        <f t="shared" si="14"/>
        <v>0</v>
      </c>
      <c r="H60" s="174"/>
      <c r="I60" s="175">
        <f t="shared" si="15"/>
        <v>0</v>
      </c>
      <c r="J60" s="174"/>
      <c r="K60" s="175">
        <f t="shared" si="16"/>
        <v>0</v>
      </c>
      <c r="L60" s="175">
        <v>0</v>
      </c>
      <c r="M60" s="175">
        <f t="shared" si="17"/>
        <v>0</v>
      </c>
      <c r="N60" s="167">
        <v>0</v>
      </c>
      <c r="O60" s="167">
        <f t="shared" si="18"/>
        <v>0</v>
      </c>
      <c r="P60" s="167">
        <v>0</v>
      </c>
      <c r="Q60" s="167">
        <f t="shared" si="19"/>
        <v>0</v>
      </c>
      <c r="R60" s="167"/>
      <c r="S60" s="167"/>
      <c r="T60" s="168">
        <v>2.71</v>
      </c>
      <c r="U60" s="167">
        <f t="shared" si="20"/>
        <v>1.21</v>
      </c>
      <c r="V60" s="157"/>
      <c r="W60" s="157"/>
      <c r="X60" s="157"/>
      <c r="Y60" s="157"/>
      <c r="Z60" s="157"/>
      <c r="AA60" s="157"/>
      <c r="AB60" s="157"/>
      <c r="AC60" s="157"/>
      <c r="AD60" s="157"/>
      <c r="AE60" s="157" t="s">
        <v>104</v>
      </c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</row>
    <row r="61" spans="1:60" outlineLevel="1">
      <c r="A61" s="158">
        <v>47</v>
      </c>
      <c r="B61" s="164" t="s">
        <v>202</v>
      </c>
      <c r="C61" s="197" t="s">
        <v>203</v>
      </c>
      <c r="D61" s="166" t="s">
        <v>119</v>
      </c>
      <c r="E61" s="172">
        <v>2.0943999999999998</v>
      </c>
      <c r="F61" s="174"/>
      <c r="G61" s="175">
        <f t="shared" si="14"/>
        <v>0</v>
      </c>
      <c r="H61" s="174"/>
      <c r="I61" s="175">
        <f t="shared" si="15"/>
        <v>0</v>
      </c>
      <c r="J61" s="174"/>
      <c r="K61" s="175">
        <f t="shared" si="16"/>
        <v>0</v>
      </c>
      <c r="L61" s="175">
        <v>0</v>
      </c>
      <c r="M61" s="175">
        <f t="shared" si="17"/>
        <v>0</v>
      </c>
      <c r="N61" s="167">
        <v>0</v>
      </c>
      <c r="O61" s="167">
        <f t="shared" si="18"/>
        <v>0</v>
      </c>
      <c r="P61" s="167">
        <v>0</v>
      </c>
      <c r="Q61" s="167">
        <f t="shared" si="19"/>
        <v>0</v>
      </c>
      <c r="R61" s="167"/>
      <c r="S61" s="167"/>
      <c r="T61" s="168">
        <v>3.7349999999999999</v>
      </c>
      <c r="U61" s="167">
        <f t="shared" si="20"/>
        <v>7.82</v>
      </c>
      <c r="V61" s="157"/>
      <c r="W61" s="157"/>
      <c r="X61" s="157"/>
      <c r="Y61" s="157"/>
      <c r="Z61" s="157"/>
      <c r="AA61" s="157"/>
      <c r="AB61" s="157"/>
      <c r="AC61" s="157"/>
      <c r="AD61" s="157"/>
      <c r="AE61" s="157" t="s">
        <v>104</v>
      </c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</row>
    <row r="62" spans="1:60">
      <c r="A62" s="159" t="s">
        <v>99</v>
      </c>
      <c r="B62" s="165" t="s">
        <v>70</v>
      </c>
      <c r="C62" s="198" t="s">
        <v>71</v>
      </c>
      <c r="D62" s="169"/>
      <c r="E62" s="173"/>
      <c r="F62" s="176"/>
      <c r="G62" s="176">
        <f>SUMIF(AE63:AE65,"&lt;&gt;NOR",G63:G65)</f>
        <v>0</v>
      </c>
      <c r="H62" s="176"/>
      <c r="I62" s="176">
        <f>SUM(I63:I65)</f>
        <v>0</v>
      </c>
      <c r="J62" s="176"/>
      <c r="K62" s="176">
        <f>SUM(K63:K65)</f>
        <v>0</v>
      </c>
      <c r="L62" s="176"/>
      <c r="M62" s="176">
        <f>SUM(M63:M65)</f>
        <v>0</v>
      </c>
      <c r="N62" s="170"/>
      <c r="O62" s="170">
        <f>SUM(O63:O65)</f>
        <v>0</v>
      </c>
      <c r="P62" s="170"/>
      <c r="Q62" s="170">
        <f>SUM(Q63:Q65)</f>
        <v>0</v>
      </c>
      <c r="R62" s="170"/>
      <c r="S62" s="170"/>
      <c r="T62" s="171"/>
      <c r="U62" s="170">
        <f>SUM(U63:U65)</f>
        <v>0</v>
      </c>
      <c r="AE62" t="s">
        <v>100</v>
      </c>
    </row>
    <row r="63" spans="1:60" outlineLevel="1">
      <c r="A63" s="158">
        <v>48</v>
      </c>
      <c r="B63" s="164" t="s">
        <v>204</v>
      </c>
      <c r="C63" s="197" t="s">
        <v>205</v>
      </c>
      <c r="D63" s="166" t="s">
        <v>206</v>
      </c>
      <c r="E63" s="172">
        <v>24</v>
      </c>
      <c r="F63" s="174"/>
      <c r="G63" s="175">
        <f>ROUND(E63*F63,2)</f>
        <v>0</v>
      </c>
      <c r="H63" s="174"/>
      <c r="I63" s="175">
        <f>ROUND(E63*H63,2)</f>
        <v>0</v>
      </c>
      <c r="J63" s="174"/>
      <c r="K63" s="175">
        <f>ROUND(E63*J63,2)</f>
        <v>0</v>
      </c>
      <c r="L63" s="175">
        <v>0</v>
      </c>
      <c r="M63" s="175">
        <f>G63*(1+L63/100)</f>
        <v>0</v>
      </c>
      <c r="N63" s="167">
        <v>0</v>
      </c>
      <c r="O63" s="167">
        <f>ROUND(E63*N63,5)</f>
        <v>0</v>
      </c>
      <c r="P63" s="167">
        <v>0</v>
      </c>
      <c r="Q63" s="167">
        <f>ROUND(E63*P63,5)</f>
        <v>0</v>
      </c>
      <c r="R63" s="167"/>
      <c r="S63" s="167"/>
      <c r="T63" s="168">
        <v>0</v>
      </c>
      <c r="U63" s="167">
        <f>ROUND(E63*T63,2)</f>
        <v>0</v>
      </c>
      <c r="V63" s="157"/>
      <c r="W63" s="157"/>
      <c r="X63" s="157"/>
      <c r="Y63" s="157"/>
      <c r="Z63" s="157"/>
      <c r="AA63" s="157"/>
      <c r="AB63" s="157"/>
      <c r="AC63" s="157"/>
      <c r="AD63" s="157"/>
      <c r="AE63" s="157" t="s">
        <v>104</v>
      </c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</row>
    <row r="64" spans="1:60" outlineLevel="1">
      <c r="A64" s="158">
        <v>49</v>
      </c>
      <c r="B64" s="164" t="s">
        <v>207</v>
      </c>
      <c r="C64" s="197" t="s">
        <v>208</v>
      </c>
      <c r="D64" s="166" t="s">
        <v>206</v>
      </c>
      <c r="E64" s="172">
        <v>20</v>
      </c>
      <c r="F64" s="174"/>
      <c r="G64" s="175">
        <f>ROUND(E64*F64,2)</f>
        <v>0</v>
      </c>
      <c r="H64" s="174"/>
      <c r="I64" s="175">
        <f>ROUND(E64*H64,2)</f>
        <v>0</v>
      </c>
      <c r="J64" s="174"/>
      <c r="K64" s="175">
        <f>ROUND(E64*J64,2)</f>
        <v>0</v>
      </c>
      <c r="L64" s="175">
        <v>0</v>
      </c>
      <c r="M64" s="175">
        <f>G64*(1+L64/100)</f>
        <v>0</v>
      </c>
      <c r="N64" s="167">
        <v>0</v>
      </c>
      <c r="O64" s="167">
        <f>ROUND(E64*N64,5)</f>
        <v>0</v>
      </c>
      <c r="P64" s="167">
        <v>0</v>
      </c>
      <c r="Q64" s="167">
        <f>ROUND(E64*P64,5)</f>
        <v>0</v>
      </c>
      <c r="R64" s="167"/>
      <c r="S64" s="167"/>
      <c r="T64" s="168">
        <v>0</v>
      </c>
      <c r="U64" s="167">
        <f>ROUND(E64*T64,2)</f>
        <v>0</v>
      </c>
      <c r="V64" s="157"/>
      <c r="W64" s="157"/>
      <c r="X64" s="157"/>
      <c r="Y64" s="157"/>
      <c r="Z64" s="157"/>
      <c r="AA64" s="157"/>
      <c r="AB64" s="157"/>
      <c r="AC64" s="157"/>
      <c r="AD64" s="157"/>
      <c r="AE64" s="157" t="s">
        <v>104</v>
      </c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</row>
    <row r="65" spans="1:60" outlineLevel="1">
      <c r="A65" s="185">
        <v>50</v>
      </c>
      <c r="B65" s="186" t="s">
        <v>209</v>
      </c>
      <c r="C65" s="199" t="s">
        <v>210</v>
      </c>
      <c r="D65" s="187" t="s">
        <v>206</v>
      </c>
      <c r="E65" s="188">
        <v>20</v>
      </c>
      <c r="F65" s="189"/>
      <c r="G65" s="190">
        <f>ROUND(E65*F65,2)</f>
        <v>0</v>
      </c>
      <c r="H65" s="189"/>
      <c r="I65" s="190">
        <f>ROUND(E65*H65,2)</f>
        <v>0</v>
      </c>
      <c r="J65" s="189"/>
      <c r="K65" s="190">
        <f>ROUND(E65*J65,2)</f>
        <v>0</v>
      </c>
      <c r="L65" s="190">
        <v>0</v>
      </c>
      <c r="M65" s="190">
        <f>G65*(1+L65/100)</f>
        <v>0</v>
      </c>
      <c r="N65" s="191">
        <v>0</v>
      </c>
      <c r="O65" s="191">
        <f>ROUND(E65*N65,5)</f>
        <v>0</v>
      </c>
      <c r="P65" s="191">
        <v>0</v>
      </c>
      <c r="Q65" s="191">
        <f>ROUND(E65*P65,5)</f>
        <v>0</v>
      </c>
      <c r="R65" s="191"/>
      <c r="S65" s="191"/>
      <c r="T65" s="192">
        <v>0</v>
      </c>
      <c r="U65" s="191">
        <f>ROUND(E65*T65,2)</f>
        <v>0</v>
      </c>
      <c r="V65" s="157"/>
      <c r="W65" s="157"/>
      <c r="X65" s="157"/>
      <c r="Y65" s="157"/>
      <c r="Z65" s="157"/>
      <c r="AA65" s="157"/>
      <c r="AB65" s="157"/>
      <c r="AC65" s="157"/>
      <c r="AD65" s="157"/>
      <c r="AE65" s="157" t="s">
        <v>104</v>
      </c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</row>
    <row r="66" spans="1:60">
      <c r="A66" s="6"/>
      <c r="B66" s="7" t="s">
        <v>211</v>
      </c>
      <c r="C66" s="200" t="s">
        <v>211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AC66">
        <v>15</v>
      </c>
      <c r="AD66">
        <v>21</v>
      </c>
    </row>
    <row r="67" spans="1:60">
      <c r="A67" s="193"/>
      <c r="B67" s="194">
        <v>26</v>
      </c>
      <c r="C67" s="201" t="s">
        <v>211</v>
      </c>
      <c r="D67" s="195"/>
      <c r="E67" s="195"/>
      <c r="F67" s="195"/>
      <c r="G67" s="196">
        <f>G8+G10+G12+G18+G24+G38+G48+G62</f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AC67">
        <f>SUMIF(L7:L65,AC66,G7:G65)</f>
        <v>0</v>
      </c>
      <c r="AD67">
        <f>SUMIF(L7:L65,AD66,G7:G65)</f>
        <v>0</v>
      </c>
      <c r="AE67" t="s">
        <v>212</v>
      </c>
    </row>
    <row r="68" spans="1:60">
      <c r="A68" s="6"/>
      <c r="B68" s="7" t="s">
        <v>211</v>
      </c>
      <c r="C68" s="200" t="s">
        <v>211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60">
      <c r="A69" s="6"/>
      <c r="B69" s="7" t="s">
        <v>211</v>
      </c>
      <c r="C69" s="200" t="s">
        <v>211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60">
      <c r="A70" s="274">
        <v>33</v>
      </c>
      <c r="B70" s="274"/>
      <c r="C70" s="27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60">
      <c r="A71" s="255"/>
      <c r="B71" s="256"/>
      <c r="C71" s="257"/>
      <c r="D71" s="256"/>
      <c r="E71" s="256"/>
      <c r="F71" s="256"/>
      <c r="G71" s="25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AE71" t="s">
        <v>213</v>
      </c>
    </row>
    <row r="72" spans="1:60">
      <c r="A72" s="259"/>
      <c r="B72" s="260"/>
      <c r="C72" s="261"/>
      <c r="D72" s="260"/>
      <c r="E72" s="260"/>
      <c r="F72" s="260"/>
      <c r="G72" s="26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60">
      <c r="A73" s="259"/>
      <c r="B73" s="260"/>
      <c r="C73" s="261"/>
      <c r="D73" s="260"/>
      <c r="E73" s="260"/>
      <c r="F73" s="260"/>
      <c r="G73" s="26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60">
      <c r="A74" s="259"/>
      <c r="B74" s="260"/>
      <c r="C74" s="261"/>
      <c r="D74" s="260"/>
      <c r="E74" s="260"/>
      <c r="F74" s="260"/>
      <c r="G74" s="262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60">
      <c r="A75" s="263"/>
      <c r="B75" s="264"/>
      <c r="C75" s="265"/>
      <c r="D75" s="264"/>
      <c r="E75" s="264"/>
      <c r="F75" s="264"/>
      <c r="G75" s="26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60">
      <c r="A76" s="6"/>
      <c r="B76" s="7" t="s">
        <v>211</v>
      </c>
      <c r="C76" s="200" t="s">
        <v>211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60">
      <c r="C77" s="202"/>
      <c r="AE77" t="s">
        <v>214</v>
      </c>
    </row>
  </sheetData>
  <mergeCells count="6">
    <mergeCell ref="A71:G75"/>
    <mergeCell ref="A1:G1"/>
    <mergeCell ref="C2:G2"/>
    <mergeCell ref="C3:G3"/>
    <mergeCell ref="C4:G4"/>
    <mergeCell ref="A70:C70"/>
  </mergeCells>
  <pageMargins left="0.59055118110236204" right="0.39370078740157499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Stastny</dc:creator>
  <cp:lastModifiedBy>kolackova</cp:lastModifiedBy>
  <cp:lastPrinted>2018-09-18T13:13:04Z</cp:lastPrinted>
  <dcterms:created xsi:type="dcterms:W3CDTF">2009-04-08T07:15:50Z</dcterms:created>
  <dcterms:modified xsi:type="dcterms:W3CDTF">2018-09-18T13:13:36Z</dcterms:modified>
</cp:coreProperties>
</file>