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Komunikace" sheetId="2" r:id="rId2"/>
    <sheet name="02 - Kanalizace splašková" sheetId="3" r:id="rId3"/>
    <sheet name="03 - Kanalizace dešťová" sheetId="4" r:id="rId4"/>
    <sheet name="04 - VO" sheetId="5" r:id="rId5"/>
    <sheet name="05 - Vedlejší a ostatní n..." sheetId="6" r:id="rId6"/>
  </sheets>
  <definedNames>
    <definedName name="_xlnm.Print_Area" localSheetId="0">'Rekapitulace stavby'!$D$4:$AO$76,'Rekapitulace stavby'!$C$82:$AQ$107</definedName>
    <definedName name="_xlnm.Print_Titles" localSheetId="0">'Rekapitulace stavby'!$92:$92</definedName>
    <definedName name="_xlnm._FilterDatabase" localSheetId="1" hidden="1">'01 - Komunikace'!$C$123:$K$190</definedName>
    <definedName name="_xlnm.Print_Area" localSheetId="1">'01 - Komunikace'!$C$4:$J$76,'01 - Komunikace'!$C$82:$J$105,'01 - Komunikace'!$C$111:$K$190</definedName>
    <definedName name="_xlnm.Print_Titles" localSheetId="1">'01 - Komunikace'!$123:$123</definedName>
    <definedName name="_xlnm._FilterDatabase" localSheetId="2" hidden="1">'02 - Kanalizace splašková'!$C$119:$K$155</definedName>
    <definedName name="_xlnm.Print_Area" localSheetId="2">'02 - Kanalizace splašková'!$C$4:$J$76,'02 - Kanalizace splašková'!$C$82:$J$101,'02 - Kanalizace splašková'!$C$107:$K$155</definedName>
    <definedName name="_xlnm.Print_Titles" localSheetId="2">'02 - Kanalizace splašková'!$119:$119</definedName>
    <definedName name="_xlnm._FilterDatabase" localSheetId="3" hidden="1">'03 - Kanalizace dešťová'!$C$119:$K$155</definedName>
    <definedName name="_xlnm.Print_Area" localSheetId="3">'03 - Kanalizace dešťová'!$C$4:$J$76,'03 - Kanalizace dešťová'!$C$82:$J$101,'03 - Kanalizace dešťová'!$C$107:$K$155</definedName>
    <definedName name="_xlnm.Print_Titles" localSheetId="3">'03 - Kanalizace dešťová'!$119:$119</definedName>
    <definedName name="_xlnm._FilterDatabase" localSheetId="4" hidden="1">'04 - VO'!$C$116:$K$144</definedName>
    <definedName name="_xlnm.Print_Area" localSheetId="4">'04 - VO'!$C$4:$J$76,'04 - VO'!$C$82:$J$98,'04 - VO'!$C$104:$K$144</definedName>
    <definedName name="_xlnm.Print_Titles" localSheetId="4">'04 - VO'!$116:$116</definedName>
    <definedName name="_xlnm._FilterDatabase" localSheetId="5" hidden="1">'05 - Vedlejší a ostatní n...'!$C$121:$K$144</definedName>
    <definedName name="_xlnm.Print_Area" localSheetId="5">'05 - Vedlejší a ostatní n...'!$C$4:$J$76,'05 - Vedlejší a ostatní n...'!$C$82:$J$103,'05 - Vedlejší a ostatní n...'!$C$109:$K$144</definedName>
    <definedName name="_xlnm.Print_Titles" localSheetId="5">'05 - Vedlejší a ostatní n...'!$121:$121</definedName>
  </definedNames>
  <calcPr/>
</workbook>
</file>

<file path=xl/calcChain.xml><?xml version="1.0" encoding="utf-8"?>
<calcChain xmlns="http://schemas.openxmlformats.org/spreadsheetml/2006/main">
  <c i="6" r="J37"/>
  <c r="J36"/>
  <c i="1" r="AY99"/>
  <c i="6" r="J35"/>
  <c i="1" r="AX99"/>
  <c i="6" r="BI144"/>
  <c r="BH144"/>
  <c r="BG144"/>
  <c r="BF144"/>
  <c r="T144"/>
  <c r="T143"/>
  <c r="R144"/>
  <c r="R143"/>
  <c r="P144"/>
  <c r="P143"/>
  <c r="BK144"/>
  <c r="BK143"/>
  <c r="J143"/>
  <c r="J144"/>
  <c r="BE144"/>
  <c r="J102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T139"/>
  <c r="R140"/>
  <c r="R139"/>
  <c r="P140"/>
  <c r="P139"/>
  <c r="BK140"/>
  <c r="BK139"/>
  <c r="J139"/>
  <c r="J140"/>
  <c r="BE140"/>
  <c r="J101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T127"/>
  <c r="T126"/>
  <c r="R128"/>
  <c r="R127"/>
  <c r="R126"/>
  <c r="P128"/>
  <c r="P127"/>
  <c r="P126"/>
  <c r="BK128"/>
  <c r="BK127"/>
  <c r="J127"/>
  <c r="BK126"/>
  <c r="J126"/>
  <c r="J128"/>
  <c r="BE128"/>
  <c r="J100"/>
  <c r="J99"/>
  <c r="BI125"/>
  <c r="F37"/>
  <c i="1" r="BD99"/>
  <c i="6" r="BH125"/>
  <c r="F36"/>
  <c i="1" r="BC99"/>
  <c i="6" r="BG125"/>
  <c r="F35"/>
  <c i="1" r="BB99"/>
  <c i="6" r="BF125"/>
  <c r="J34"/>
  <c i="1" r="AW99"/>
  <c i="6" r="F34"/>
  <c i="1" r="BA99"/>
  <c i="6" r="T125"/>
  <c r="T124"/>
  <c r="T123"/>
  <c r="T122"/>
  <c r="R125"/>
  <c r="R124"/>
  <c r="R123"/>
  <c r="R122"/>
  <c r="P125"/>
  <c r="P124"/>
  <c r="P123"/>
  <c r="P122"/>
  <c i="1" r="AU99"/>
  <c i="6" r="BK125"/>
  <c r="BK124"/>
  <c r="J124"/>
  <c r="BK123"/>
  <c r="J123"/>
  <c r="BK122"/>
  <c r="J122"/>
  <c r="J96"/>
  <c r="J30"/>
  <c i="1" r="AG99"/>
  <c i="6" r="J125"/>
  <c r="BE125"/>
  <c r="J33"/>
  <c i="1" r="AV99"/>
  <c i="6" r="F33"/>
  <c i="1" r="AZ99"/>
  <c i="6" r="J98"/>
  <c r="J97"/>
  <c r="J119"/>
  <c r="J118"/>
  <c r="F116"/>
  <c r="E114"/>
  <c r="J92"/>
  <c r="J91"/>
  <c r="F89"/>
  <c r="E87"/>
  <c r="J39"/>
  <c r="J18"/>
  <c r="E18"/>
  <c r="F119"/>
  <c r="F92"/>
  <c r="J17"/>
  <c r="J15"/>
  <c r="E15"/>
  <c r="F118"/>
  <c r="F91"/>
  <c r="J14"/>
  <c r="J12"/>
  <c r="J116"/>
  <c r="J89"/>
  <c r="E7"/>
  <c r="E112"/>
  <c r="E85"/>
  <c i="5" r="J37"/>
  <c r="J36"/>
  <c i="1" r="AY98"/>
  <c i="5" r="J35"/>
  <c i="1" r="AX98"/>
  <c i="5"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9"/>
  <c r="F37"/>
  <c i="1" r="BD98"/>
  <c i="5" r="BH119"/>
  <c r="F36"/>
  <c i="1" r="BC98"/>
  <c i="5" r="BG119"/>
  <c r="F35"/>
  <c i="1" r="BB98"/>
  <c i="5" r="BF119"/>
  <c r="J34"/>
  <c i="1" r="AW98"/>
  <c i="5" r="F34"/>
  <c i="1" r="BA98"/>
  <c i="5" r="T119"/>
  <c r="T118"/>
  <c r="T117"/>
  <c r="R119"/>
  <c r="R118"/>
  <c r="R117"/>
  <c r="P119"/>
  <c r="P118"/>
  <c r="P117"/>
  <c i="1" r="AU98"/>
  <c i="5" r="BK119"/>
  <c r="BK118"/>
  <c r="J118"/>
  <c r="BK117"/>
  <c r="J117"/>
  <c r="J96"/>
  <c r="J30"/>
  <c i="1" r="AG98"/>
  <c i="5" r="J119"/>
  <c r="BE119"/>
  <c r="J33"/>
  <c i="1" r="AV98"/>
  <c i="5" r="F33"/>
  <c i="1" r="AZ98"/>
  <c i="5" r="J97"/>
  <c r="J114"/>
  <c r="J113"/>
  <c r="F111"/>
  <c r="E109"/>
  <c r="J92"/>
  <c r="J91"/>
  <c r="F89"/>
  <c r="E87"/>
  <c r="J39"/>
  <c r="J18"/>
  <c r="E18"/>
  <c r="F114"/>
  <c r="F92"/>
  <c r="J17"/>
  <c r="J15"/>
  <c r="E15"/>
  <c r="F113"/>
  <c r="F91"/>
  <c r="J14"/>
  <c r="J12"/>
  <c r="J111"/>
  <c r="J89"/>
  <c r="E7"/>
  <c r="E107"/>
  <c r="E85"/>
  <c i="4" r="J37"/>
  <c r="J36"/>
  <c i="1" r="AY97"/>
  <c i="4" r="J35"/>
  <c i="1" r="AX97"/>
  <c i="4" r="BI155"/>
  <c r="BH155"/>
  <c r="BG155"/>
  <c r="BF155"/>
  <c r="T155"/>
  <c r="T154"/>
  <c r="R155"/>
  <c r="R154"/>
  <c r="P155"/>
  <c r="P154"/>
  <c r="BK155"/>
  <c r="BK154"/>
  <c r="J154"/>
  <c r="J155"/>
  <c r="BE155"/>
  <c r="J100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9"/>
  <c r="BH149"/>
  <c r="BG149"/>
  <c r="BF149"/>
  <c r="T149"/>
  <c r="T148"/>
  <c r="R149"/>
  <c r="R148"/>
  <c r="P149"/>
  <c r="P148"/>
  <c r="BK149"/>
  <c r="BK148"/>
  <c r="J148"/>
  <c r="J149"/>
  <c r="BE149"/>
  <c r="J99"/>
  <c r="BI146"/>
  <c r="BH146"/>
  <c r="BG146"/>
  <c r="BF146"/>
  <c r="T146"/>
  <c r="R146"/>
  <c r="P146"/>
  <c r="BK146"/>
  <c r="J146"/>
  <c r="BE146"/>
  <c r="BI142"/>
  <c r="BH142"/>
  <c r="BG142"/>
  <c r="BF142"/>
  <c r="T142"/>
  <c r="R142"/>
  <c r="P142"/>
  <c r="BK142"/>
  <c r="J142"/>
  <c r="BE142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3"/>
  <c r="F37"/>
  <c i="1" r="BD97"/>
  <c i="4" r="BH123"/>
  <c r="F36"/>
  <c i="1" r="BC97"/>
  <c i="4" r="BG123"/>
  <c r="F35"/>
  <c i="1" r="BB97"/>
  <c i="4" r="BF123"/>
  <c r="J34"/>
  <c i="1" r="AW97"/>
  <c i="4" r="F34"/>
  <c i="1" r="BA97"/>
  <c i="4" r="T123"/>
  <c r="T122"/>
  <c r="T121"/>
  <c r="T120"/>
  <c r="R123"/>
  <c r="R122"/>
  <c r="R121"/>
  <c r="R120"/>
  <c r="P123"/>
  <c r="P122"/>
  <c r="P121"/>
  <c r="P120"/>
  <c i="1" r="AU97"/>
  <c i="4" r="BK123"/>
  <c r="BK122"/>
  <c r="J122"/>
  <c r="BK121"/>
  <c r="J121"/>
  <c r="BK120"/>
  <c r="J120"/>
  <c r="J96"/>
  <c r="J30"/>
  <c i="1" r="AG97"/>
  <c i="4" r="J123"/>
  <c r="BE123"/>
  <c r="J33"/>
  <c i="1" r="AV97"/>
  <c i="4" r="F33"/>
  <c i="1" r="AZ97"/>
  <c i="4" r="J98"/>
  <c r="J97"/>
  <c r="J117"/>
  <c r="J116"/>
  <c r="F114"/>
  <c r="E112"/>
  <c r="J92"/>
  <c r="J91"/>
  <c r="F89"/>
  <c r="E87"/>
  <c r="J39"/>
  <c r="J18"/>
  <c r="E18"/>
  <c r="F117"/>
  <c r="F92"/>
  <c r="J17"/>
  <c r="J15"/>
  <c r="E15"/>
  <c r="F116"/>
  <c r="F91"/>
  <c r="J14"/>
  <c r="J12"/>
  <c r="J114"/>
  <c r="J89"/>
  <c r="E7"/>
  <c r="E110"/>
  <c r="E85"/>
  <c i="3" r="J37"/>
  <c r="J36"/>
  <c i="1" r="AY96"/>
  <c i="3" r="J35"/>
  <c i="1" r="AX96"/>
  <c i="3" r="BI155"/>
  <c r="BH155"/>
  <c r="BG155"/>
  <c r="BF155"/>
  <c r="T155"/>
  <c r="T154"/>
  <c r="R155"/>
  <c r="R154"/>
  <c r="P155"/>
  <c r="P154"/>
  <c r="BK155"/>
  <c r="BK154"/>
  <c r="J154"/>
  <c r="J155"/>
  <c r="BE155"/>
  <c r="J100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9"/>
  <c r="BH149"/>
  <c r="BG149"/>
  <c r="BF149"/>
  <c r="T149"/>
  <c r="T148"/>
  <c r="R149"/>
  <c r="R148"/>
  <c r="P149"/>
  <c r="P148"/>
  <c r="BK149"/>
  <c r="BK148"/>
  <c r="J148"/>
  <c r="J149"/>
  <c r="BE149"/>
  <c r="J99"/>
  <c r="BI146"/>
  <c r="BH146"/>
  <c r="BG146"/>
  <c r="BF146"/>
  <c r="T146"/>
  <c r="R146"/>
  <c r="P146"/>
  <c r="BK146"/>
  <c r="J146"/>
  <c r="BE146"/>
  <c r="BI142"/>
  <c r="BH142"/>
  <c r="BG142"/>
  <c r="BF142"/>
  <c r="T142"/>
  <c r="R142"/>
  <c r="P142"/>
  <c r="BK142"/>
  <c r="J142"/>
  <c r="BE142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3"/>
  <c r="F37"/>
  <c i="1" r="BD96"/>
  <c i="3" r="BH123"/>
  <c r="F36"/>
  <c i="1" r="BC96"/>
  <c i="3" r="BG123"/>
  <c r="F35"/>
  <c i="1" r="BB96"/>
  <c i="3" r="BF123"/>
  <c r="J34"/>
  <c i="1" r="AW96"/>
  <c i="3" r="F34"/>
  <c i="1" r="BA96"/>
  <c i="3" r="T123"/>
  <c r="T122"/>
  <c r="T121"/>
  <c r="T120"/>
  <c r="R123"/>
  <c r="R122"/>
  <c r="R121"/>
  <c r="R120"/>
  <c r="P123"/>
  <c r="P122"/>
  <c r="P121"/>
  <c r="P120"/>
  <c i="1" r="AU96"/>
  <c i="3" r="BK123"/>
  <c r="BK122"/>
  <c r="J122"/>
  <c r="BK121"/>
  <c r="J121"/>
  <c r="BK120"/>
  <c r="J120"/>
  <c r="J96"/>
  <c r="J30"/>
  <c i="1" r="AG96"/>
  <c i="3" r="J123"/>
  <c r="BE123"/>
  <c r="J33"/>
  <c i="1" r="AV96"/>
  <c i="3" r="F33"/>
  <c i="1" r="AZ96"/>
  <c i="3" r="J98"/>
  <c r="J97"/>
  <c r="J117"/>
  <c r="J116"/>
  <c r="F114"/>
  <c r="E112"/>
  <c r="J92"/>
  <c r="J91"/>
  <c r="F89"/>
  <c r="E87"/>
  <c r="J39"/>
  <c r="J18"/>
  <c r="E18"/>
  <c r="F117"/>
  <c r="F92"/>
  <c r="J17"/>
  <c r="J15"/>
  <c r="E15"/>
  <c r="F116"/>
  <c r="F91"/>
  <c r="J14"/>
  <c r="J12"/>
  <c r="J114"/>
  <c r="J89"/>
  <c r="E7"/>
  <c r="E110"/>
  <c r="E85"/>
  <c i="2" r="J37"/>
  <c r="J36"/>
  <c i="1" r="AY95"/>
  <c i="2" r="J35"/>
  <c i="1" r="AX95"/>
  <c i="2" r="BI190"/>
  <c r="BH190"/>
  <c r="BG190"/>
  <c r="BF190"/>
  <c r="T190"/>
  <c r="T189"/>
  <c r="R190"/>
  <c r="R189"/>
  <c r="P190"/>
  <c r="P189"/>
  <c r="BK190"/>
  <c r="BK189"/>
  <c r="J189"/>
  <c r="J190"/>
  <c r="BE190"/>
  <c r="J104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T181"/>
  <c r="R182"/>
  <c r="R181"/>
  <c r="P182"/>
  <c r="P181"/>
  <c r="BK182"/>
  <c r="BK181"/>
  <c r="J181"/>
  <c r="J182"/>
  <c r="BE182"/>
  <c r="J103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T174"/>
  <c r="R175"/>
  <c r="R174"/>
  <c r="P175"/>
  <c r="P174"/>
  <c r="BK175"/>
  <c r="BK174"/>
  <c r="J174"/>
  <c r="J175"/>
  <c r="BE175"/>
  <c r="J102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4"/>
  <c r="BH154"/>
  <c r="BG154"/>
  <c r="BF154"/>
  <c r="T154"/>
  <c r="T153"/>
  <c r="R154"/>
  <c r="R153"/>
  <c r="P154"/>
  <c r="P153"/>
  <c r="BK154"/>
  <c r="BK153"/>
  <c r="J153"/>
  <c r="J154"/>
  <c r="BE154"/>
  <c r="J101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7"/>
  <c r="BH147"/>
  <c r="BG147"/>
  <c r="BF147"/>
  <c r="T147"/>
  <c r="T146"/>
  <c r="R147"/>
  <c r="R146"/>
  <c r="P147"/>
  <c r="P146"/>
  <c r="BK147"/>
  <c r="BK146"/>
  <c r="J146"/>
  <c r="J147"/>
  <c r="BE147"/>
  <c r="J100"/>
  <c r="BI145"/>
  <c r="BH145"/>
  <c r="BG145"/>
  <c r="BF145"/>
  <c r="T145"/>
  <c r="T144"/>
  <c r="R145"/>
  <c r="R144"/>
  <c r="P145"/>
  <c r="P144"/>
  <c r="BK145"/>
  <c r="BK144"/>
  <c r="J144"/>
  <c r="J145"/>
  <c r="BE145"/>
  <c r="J99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129"/>
  <c r="BH129"/>
  <c r="BG129"/>
  <c r="BF129"/>
  <c r="T129"/>
  <c r="R129"/>
  <c r="P129"/>
  <c r="BK129"/>
  <c r="J129"/>
  <c r="BE129"/>
  <c r="BI127"/>
  <c r="F37"/>
  <c i="1" r="BD95"/>
  <c i="2" r="BH127"/>
  <c r="F36"/>
  <c i="1" r="BC95"/>
  <c i="2" r="BG127"/>
  <c r="F35"/>
  <c i="1" r="BB95"/>
  <c i="2" r="BF127"/>
  <c r="J34"/>
  <c i="1" r="AW95"/>
  <c i="2" r="F34"/>
  <c i="1" r="BA95"/>
  <c i="2" r="T127"/>
  <c r="T126"/>
  <c r="T125"/>
  <c r="T124"/>
  <c r="R127"/>
  <c r="R126"/>
  <c r="R125"/>
  <c r="R124"/>
  <c r="P127"/>
  <c r="P126"/>
  <c r="P125"/>
  <c r="P124"/>
  <c i="1" r="AU95"/>
  <c i="2" r="BK127"/>
  <c r="BK126"/>
  <c r="J126"/>
  <c r="BK125"/>
  <c r="J125"/>
  <c r="BK124"/>
  <c r="J124"/>
  <c r="J96"/>
  <c r="J30"/>
  <c i="1" r="AG95"/>
  <c i="2" r="J127"/>
  <c r="BE127"/>
  <c r="J33"/>
  <c i="1" r="AV95"/>
  <c i="2" r="F33"/>
  <c i="1" r="AZ95"/>
  <c i="2" r="J98"/>
  <c r="J97"/>
  <c r="J121"/>
  <c r="J120"/>
  <c r="F118"/>
  <c r="E116"/>
  <c r="J92"/>
  <c r="J91"/>
  <c r="F89"/>
  <c r="E87"/>
  <c r="J39"/>
  <c r="J18"/>
  <c r="E18"/>
  <c r="F121"/>
  <c r="F92"/>
  <c r="J17"/>
  <c r="J15"/>
  <c r="E15"/>
  <c r="F120"/>
  <c r="F91"/>
  <c r="J14"/>
  <c r="J12"/>
  <c r="J118"/>
  <c r="J89"/>
  <c r="E7"/>
  <c r="E114"/>
  <c r="E85"/>
  <c i="1" r="CK105"/>
  <c r="CJ105"/>
  <c r="CI105"/>
  <c r="CH105"/>
  <c r="CG105"/>
  <c r="CF105"/>
  <c r="BZ105"/>
  <c r="CE105"/>
  <c r="CK104"/>
  <c r="CJ104"/>
  <c r="CI104"/>
  <c r="CH104"/>
  <c r="CG104"/>
  <c r="CF104"/>
  <c r="BZ104"/>
  <c r="CE104"/>
  <c r="CK103"/>
  <c r="CJ103"/>
  <c r="CI103"/>
  <c r="CH103"/>
  <c r="CG103"/>
  <c r="CF103"/>
  <c r="BZ103"/>
  <c r="CE103"/>
  <c r="CK102"/>
  <c r="CJ102"/>
  <c r="CI102"/>
  <c r="CH102"/>
  <c r="CG102"/>
  <c r="CF102"/>
  <c r="BZ102"/>
  <c r="CE102"/>
  <c r="BD94"/>
  <c r="W36"/>
  <c r="BC94"/>
  <c r="W35"/>
  <c r="BB94"/>
  <c r="W34"/>
  <c r="BA94"/>
  <c r="W33"/>
  <c r="AZ94"/>
  <c r="AY94"/>
  <c r="AX94"/>
  <c r="AW94"/>
  <c r="AK33"/>
  <c r="AV94"/>
  <c r="AU94"/>
  <c r="AT94"/>
  <c r="AS94"/>
  <c r="AG94"/>
  <c r="AK26"/>
  <c r="AG105"/>
  <c r="CD105"/>
  <c r="AV105"/>
  <c r="BY105"/>
  <c r="AN105"/>
  <c r="AG104"/>
  <c r="CD104"/>
  <c r="AV104"/>
  <c r="BY104"/>
  <c r="AN104"/>
  <c r="AG103"/>
  <c r="CD103"/>
  <c r="AV103"/>
  <c r="BY103"/>
  <c r="AN103"/>
  <c r="AG102"/>
  <c r="AG101"/>
  <c r="AK27"/>
  <c r="AK29"/>
  <c r="AG107"/>
  <c r="CD102"/>
  <c r="W32"/>
  <c r="AV102"/>
  <c r="BY102"/>
  <c r="AK32"/>
  <c r="AN102"/>
  <c r="AN101"/>
  <c r="AT99"/>
  <c r="AN99"/>
  <c r="AT98"/>
  <c r="AN98"/>
  <c r="AT97"/>
  <c r="AN97"/>
  <c r="AT96"/>
  <c r="AN96"/>
  <c r="AT95"/>
  <c r="AN95"/>
  <c r="AN94"/>
  <c r="AN107"/>
  <c r="L90"/>
  <c r="AM90"/>
  <c r="AM89"/>
  <c r="L89"/>
  <c r="AM87"/>
  <c r="L87"/>
  <c r="L85"/>
  <c r="L84"/>
  <c r="AK38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<sst xmlns="http://schemas.openxmlformats.org/spreadsheetml/2006/main">
  <si>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</si>
  <si>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</si>
  <si>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</si>
  <si>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</si>
  <si>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</si>
  <si>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{f25461bc-0b15-43f3-9d40-980e017c1119}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</si>
  <si>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</si>
  <si>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</si>
  <si>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</si>
  <si>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</si>
  <si>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</si>
  <si>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</si>
  <si>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</si>
  <si>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</si>
  <si>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2019/0003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</si>
  <si>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</si>
  <si>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</si>
  <si>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Bytová zona RD_infrastruktura</t>
  </si>
  <si>
    <t>KSO:</t>
  </si>
  <si>
    <t>CC-CZ:</t>
  </si>
  <si>
    <t>Místo:</t>
  </si>
  <si>
    <t>Veselá u Rokycan</t>
  </si>
  <si>
    <t>Datum:</t>
  </si>
  <si>
    <t>2. 5. 2019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</si>
  <si>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</si>
  <si>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</si>
  <si>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</si>
  <si>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</si>
  <si>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</si>
  <si>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</si>
  <si>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</si>
  <si>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Road Project s.r.o.</t>
  </si>
  <si>
    <t>True</t>
  </si>
  <si>
    <t>Zpracovatel:</t>
  </si>
  <si>
    <t>Area Projekt s.r.o.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</si>
  <si>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</si>
  <si>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</si>
  <si>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</si>
  <si>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</si>
  <si>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</si>
  <si>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</si>
  <si>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</si>
  <si>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</si>
  <si>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</si>
  <si>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</si>
  <si>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</si>
  <si>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</si>
  <si>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</si>
  <si>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</si>
  <si>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</si>
  <si>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</si>
  <si>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</si>
  <si>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</si>
  <si>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</si>
  <si>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</si>
  <si>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</si>
  <si>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</si>
  <si>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</si>
  <si>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</si>
  <si>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</si>
  <si>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</si>
  <si>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</si>
  <si>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</si>
  <si>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</si>
  <si>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</si>
  <si>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</si>
  <si>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</si>
  <si>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</si>
  <si>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</si>
  <si>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</si>
  <si>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</si>
  <si>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</si>
  <si>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</si>
  <si>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</si>
  <si>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</si>
  <si>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</si>
  <si>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</si>
  <si>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</si>
  <si>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</si>
  <si>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</si>
  <si>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</si>
  <si>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</si>
  <si>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</si>
  <si>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</si>
  <si>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Komunikace</t>
  </si>
  <si>
    <t>ING</t>
  </si>
  <si>
    <t>1</t>
  </si>
  <si>
    <t>{9c9c6f45-fade-460b-a2f7-847a6f57dfb6}</t>
  </si>
  <si>
    <t>2</t>
  </si>
  <si>
    <t>02</t>
  </si>
  <si>
    <t>Kanalizace splašková</t>
  </si>
  <si>
    <t>{f105a284-08a3-48fd-908b-619093b0baa6}</t>
  </si>
  <si>
    <t>03</t>
  </si>
  <si>
    <t>Kanalizace dešťová</t>
  </si>
  <si>
    <t>{077ab5c5-fc72-4714-be29-44a787472ffc}</t>
  </si>
  <si>
    <t>04</t>
  </si>
  <si>
    <t>VO</t>
  </si>
  <si>
    <t>{30d542b5-dbaa-4de7-adb2-f15e59b93c2a}</t>
  </si>
  <si>
    <t>05</t>
  </si>
  <si>
    <t>Vedlejší a ostatní náklady</t>
  </si>
  <si>
    <t>VON</t>
  </si>
  <si>
    <t>{9546915f-d4be-4429-be1a-bdeae1e93777}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</si>
  <si>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</si>
  <si>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</si>
  <si>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</si>
  <si>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</si>
  <si>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</si>
  <si>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</si>
  <si>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</si>
  <si>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</si>
  <si>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</si>
  <si>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</si>
  <si>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</si>
  <si>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>01 - Komunikace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</si>
  <si>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</si>
  <si>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</si>
  <si>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</si>
  <si>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</si>
  <si>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</si>
  <si>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</si>
  <si>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</si>
  <si>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</si>
  <si>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</si>
  <si>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</si>
  <si>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</si>
  <si>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</si>
  <si>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</si>
  <si>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</si>
  <si>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</si>
  <si>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</si>
  <si>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</si>
  <si>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</si>
  <si>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</si>
  <si>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</si>
  <si>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</si>
  <si>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</si>
  <si>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</si>
  <si>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</si>
  <si>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</si>
  <si>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</si>
  <si>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</si>
  <si>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</si>
  <si>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</si>
  <si>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</si>
  <si>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R</t>
  </si>
  <si>
    <t>110A0011</t>
  </si>
  <si>
    <t>Sejmutí ornice nebo lesní půdy</t>
  </si>
  <si>
    <t>m3</t>
  </si>
  <si>
    <t>ÚRS RYRO 2019 01</t>
  </si>
  <si>
    <t>4</t>
  </si>
  <si>
    <t>K</t>
  </si>
  <si>
    <t>-844548723</t>
  </si>
  <si>
    <t>VV</t>
  </si>
  <si>
    <t>0,15*1900</t>
  </si>
  <si>
    <t>130A0101</t>
  </si>
  <si>
    <t>Hloubení jam a zářezů nezapažených v hornině s malým obsahem kamene</t>
  </si>
  <si>
    <t>234889673</t>
  </si>
  <si>
    <t>"komunikace" 145,00</t>
  </si>
  <si>
    <t>"chodník" 20,0</t>
  </si>
  <si>
    <t>"vjezdy" 52,00</t>
  </si>
  <si>
    <t>"okraj při MK" 21,00</t>
  </si>
  <si>
    <t>Součet</t>
  </si>
  <si>
    <t>3</t>
  </si>
  <si>
    <t>160A0105</t>
  </si>
  <si>
    <t>Vodorovný odvoz výkopku nebo sypaniny na vzdálenost do 10000 m</t>
  </si>
  <si>
    <t>-1334904471</t>
  </si>
  <si>
    <t>P</t>
  </si>
  <si>
    <t xml:space="preserve">Poznámka k položce:_x000d_
Tato položka bude účtována (fakturována) dle skutečné vzdálenosti  dopravy a to prokazatelným doložením ze strany zhotovitele. Podle vzdálenosti se pro fakturaci použije příslušná položka z cenové soustavy URS Praha a cena za jednotku se upraví analogickým koeficientem, jaký byl použit v nabídce zhotovitele a jeho nabídkovém položkovém rozpočtu</t>
  </si>
  <si>
    <t>"skladka odhad Rumpold"185,95+74,50</t>
  </si>
  <si>
    <t>160A0301</t>
  </si>
  <si>
    <t>Poplatek za uložení sypaniny na skládce</t>
  </si>
  <si>
    <t>t</t>
  </si>
  <si>
    <t>-1595083841</t>
  </si>
  <si>
    <t>Poznámka k položce:_x000d_
Tato položka bude účtována pouze na základě prokazatelně doloženého uložení na skládce a v rozsahu množstevního uložení prokazatelně doloženého. Jinak nárok na účtování této položky zaniká.</t>
  </si>
  <si>
    <t>260,450*1,65</t>
  </si>
  <si>
    <t>5</t>
  </si>
  <si>
    <t>171111111</t>
  </si>
  <si>
    <t>Hutnění zeminy pro spodní stavbu železnic tl do 20 cm</t>
  </si>
  <si>
    <t>m2</t>
  </si>
  <si>
    <t>CS ÚRS 2019 01</t>
  </si>
  <si>
    <t>-2035986667</t>
  </si>
  <si>
    <t>Poznámka k položce:_x000d_
Zhutnění pláně:_x000d_
× modul přetvárnosti podloží zeminy E def,2 = 30 MPa jemnozrnné zeminy, 100 MPa_x000d_
hrubozrnné zeminy_x000d_
× Pod nepojížděnými plochami (chodníky) musí být Edef &gt;30 MPa_x000d_
× Zhutnění ochranné vrstvy na modul přetvárnosti E def,2 = 50 MPa_x000d_
× Zhutnění podkladních vrstev na modul přetvárnosti E def,2 = 60 MPa</t>
  </si>
  <si>
    <t>"hutnění pláně" (360+6+945+65)*1,15</t>
  </si>
  <si>
    <t>Zakládání</t>
  </si>
  <si>
    <t>6</t>
  </si>
  <si>
    <t>210A0001</t>
  </si>
  <si>
    <t>Trativod z drenážních trubek plastových flexibilních</t>
  </si>
  <si>
    <t>m</t>
  </si>
  <si>
    <t>99599667</t>
  </si>
  <si>
    <t>Vodorovné konstrukce</t>
  </si>
  <si>
    <t>7</t>
  </si>
  <si>
    <t>451311511</t>
  </si>
  <si>
    <t>Podklad pro dlažbu z betonu prostého mrazuvzdorného tř. C 25/30 vrstva tl do 100 mm</t>
  </si>
  <si>
    <t>269742977</t>
  </si>
  <si>
    <t>8</t>
  </si>
  <si>
    <t>452318510</t>
  </si>
  <si>
    <t>Zajišťovací práh z betonu prostého se zvýšenými nároky na prostředí</t>
  </si>
  <si>
    <t>-190947425</t>
  </si>
  <si>
    <t>2,5*2</t>
  </si>
  <si>
    <t>9</t>
  </si>
  <si>
    <t>457539110R1</t>
  </si>
  <si>
    <t>Těsnící vrstva</t>
  </si>
  <si>
    <t>997650789</t>
  </si>
  <si>
    <t>"propustek" 2,5*2</t>
  </si>
  <si>
    <t>10</t>
  </si>
  <si>
    <t>465513127</t>
  </si>
  <si>
    <t>Dlažba z lomového kamene na cementovou maltu s vyspárováním tl 200 mm</t>
  </si>
  <si>
    <t>-1714772255</t>
  </si>
  <si>
    <t>Komunikace pozemní</t>
  </si>
  <si>
    <t>11</t>
  </si>
  <si>
    <t>500A1335</t>
  </si>
  <si>
    <t>Chodník ze zámkových betonových dlaždic tl 80 mm jednobarevných podklad štěrkodrť tl 150 mm</t>
  </si>
  <si>
    <t>-99219458</t>
  </si>
  <si>
    <t>360,00+6,00</t>
  </si>
  <si>
    <t>12</t>
  </si>
  <si>
    <t>M</t>
  </si>
  <si>
    <t>LSV.100528</t>
  </si>
  <si>
    <t>dlažba PROMENÁDA SLEPECKÁ, 8 cm, červená</t>
  </si>
  <si>
    <t>-1378834977</t>
  </si>
  <si>
    <t>13</t>
  </si>
  <si>
    <t>500A2101</t>
  </si>
  <si>
    <t>Obslužná komunikace z asfaltového betonu tl 50 mm do recyklátu tl 50 mm podklad štěrkopísek tl 200mm</t>
  </si>
  <si>
    <t>-1058395871</t>
  </si>
  <si>
    <t>945,00</t>
  </si>
  <si>
    <t>14</t>
  </si>
  <si>
    <t>500A4001</t>
  </si>
  <si>
    <t>Obrubník silniční betonový prefabrikovaný do lože z betonu s boční opěrou</t>
  </si>
  <si>
    <t>301763620</t>
  </si>
  <si>
    <t>Poznámka k položce:_x000d_
150/250/1000 mm</t>
  </si>
  <si>
    <t>500A4001R1</t>
  </si>
  <si>
    <t xml:space="preserve">Obrubník silniční betonový prefabrikovaný do lože z betonu s boční opěrou </t>
  </si>
  <si>
    <t>-566572121</t>
  </si>
  <si>
    <t>Poznámka k položce:_x000d_
100/150/1000 mm</t>
  </si>
  <si>
    <t>16</t>
  </si>
  <si>
    <t>500A4011</t>
  </si>
  <si>
    <t>Obrubník chodníkový betonový prefabrikovaný do lože z betonu s boční opěrou</t>
  </si>
  <si>
    <t>340839443</t>
  </si>
  <si>
    <t>17</t>
  </si>
  <si>
    <t>500A9041</t>
  </si>
  <si>
    <t>Dopravní značka informační čtvercová rozměr 750 x 750 mm</t>
  </si>
  <si>
    <t>kus</t>
  </si>
  <si>
    <t>733056126</t>
  </si>
  <si>
    <t>18</t>
  </si>
  <si>
    <t>564831111</t>
  </si>
  <si>
    <t>Podklad ze štěrkodrtě ŠD tl 100 mm</t>
  </si>
  <si>
    <t>-1640479996</t>
  </si>
  <si>
    <t>Poznámka k položce:_x000d_
kamenivo musí plnit jakostní požadavky dané projektovou dokumentací</t>
  </si>
  <si>
    <t>"pod dlažbu" 360,00+6,00</t>
  </si>
  <si>
    <t>19</t>
  </si>
  <si>
    <t>564851111</t>
  </si>
  <si>
    <t>Podklad ze štěrkodrtě ŠD tl 150 mm 0/32 ŠDa</t>
  </si>
  <si>
    <t>2061052062</t>
  </si>
  <si>
    <t>20</t>
  </si>
  <si>
    <t>564851111R1</t>
  </si>
  <si>
    <t>Podklad ze štěrkodrtě ŠD tl 150 mm 0/63 ŠDa</t>
  </si>
  <si>
    <t>232071030</t>
  </si>
  <si>
    <t>571904111</t>
  </si>
  <si>
    <t>Posyp krytu kamenivem drceným nebo těženým do 20 kg/m2</t>
  </si>
  <si>
    <t>89227666</t>
  </si>
  <si>
    <t>Trubní vedení</t>
  </si>
  <si>
    <t>22</t>
  </si>
  <si>
    <t>800A2022</t>
  </si>
  <si>
    <t>Kanalizační přípojka z trub PVC DN 150 mm</t>
  </si>
  <si>
    <t>CS ÚRS RYRO 2015 01</t>
  </si>
  <si>
    <t>-629601745</t>
  </si>
  <si>
    <t>5*3,5</t>
  </si>
  <si>
    <t>23</t>
  </si>
  <si>
    <t>800A2022R01</t>
  </si>
  <si>
    <t>Napojení kanalizační přípojky od uliční vpusti na kanalizační řad</t>
  </si>
  <si>
    <t>ks</t>
  </si>
  <si>
    <t>1636491858</t>
  </si>
  <si>
    <t>Poznámka k položce:_x000d_
zemní práce, likivdce přebytku výkopku, navrtání prostupu do kanalizačního potrubí (jádrové), montáž odbočky, obsyp , zásyp nesedavým R-materiálem, hutnění,likvidace suti, poplatek</t>
  </si>
  <si>
    <t>24</t>
  </si>
  <si>
    <t>895941111</t>
  </si>
  <si>
    <t>Zřízení a dodávka vpusti kanalizační uliční z betonových dílců typ UV-50 normální</t>
  </si>
  <si>
    <t>CS ÚRS 2015 02</t>
  </si>
  <si>
    <t>1889569344</t>
  </si>
  <si>
    <t>Poznámka k položce:_x000d_
Uliční vpusť při komunikaci bude použita betonová prefabrikovaná s mříží 500x500 mm - zátěž. Třída D 400, s pachovým uzávěrem a sedimentačním prostorem. Uliční vpusti budou opatřeny ocelovým, žárově pozinkovaným kalovým košem DIN 4052-A4. _x000d_
Uliční vpusti při komunikaci budou použity betonové prefabrikované s mříží 500x500 mm – zátěž._x000d_
Třída D 400, s pachovým uzávěrem a sedimentačním prostorem. Uliční vpusti budou opatřeny_x000d_
ocelovým, žárově pozinkovaným kalovým košem DIN 4052-A4. Připojovací potrubí navrženo z PVC_x000d_
hrdlového kanalizačního potrubí DN 150. Toto se uloží do pískového obsypu. Zásyp výkopu_x000d_
výkopovou zeminou provádět hutněný po vrstvách od 300 m. Poloha a výšky uličních vpustí jsou_x000d_
patrné z výkresové dokumentace</t>
  </si>
  <si>
    <t>Ostatní konstrukce a práce, bourání</t>
  </si>
  <si>
    <t>25</t>
  </si>
  <si>
    <t>919521120</t>
  </si>
  <si>
    <t>Zřízení silničního propustku z trub betonových nebo ŽB DN 400</t>
  </si>
  <si>
    <t>783903302</t>
  </si>
  <si>
    <t>26</t>
  </si>
  <si>
    <t>59221001</t>
  </si>
  <si>
    <t>trouba železobetonová 8úhelníková, zesílená D40x100x8 cm</t>
  </si>
  <si>
    <t>-679309809</t>
  </si>
  <si>
    <t>27</t>
  </si>
  <si>
    <t>919535556</t>
  </si>
  <si>
    <t>Obetonování trubního propustku betonem se zvýšenými nároky na prostředí tř. C 25/30</t>
  </si>
  <si>
    <t>1886361829</t>
  </si>
  <si>
    <t>28</t>
  </si>
  <si>
    <t>919726202</t>
  </si>
  <si>
    <t>Geotextilie pro vyztužení, separaci a filtraci tkaná z PP podélná pevnost v tahu do 50 kN/m</t>
  </si>
  <si>
    <t>-559796343</t>
  </si>
  <si>
    <t>" pláň" (360+6+945+65)*1,15</t>
  </si>
  <si>
    <t>29</t>
  </si>
  <si>
    <t>938902112</t>
  </si>
  <si>
    <t>Čištění příkopů komunikací příkopovým rypadlem objem nánosu do 0,3 m3/m</t>
  </si>
  <si>
    <t>2039942018</t>
  </si>
  <si>
    <t>30</t>
  </si>
  <si>
    <t>966008111</t>
  </si>
  <si>
    <t>Bourání trubního propustku do DN 300</t>
  </si>
  <si>
    <t>1529402560</t>
  </si>
  <si>
    <t>998</t>
  </si>
  <si>
    <t>Přesun hmot</t>
  </si>
  <si>
    <t>31</t>
  </si>
  <si>
    <t>998225111</t>
  </si>
  <si>
    <t>Přesun hmot pro pozemní komunikace s krytem z kamene, monolitickým betonovým nebo živičným</t>
  </si>
  <si>
    <t>-1210837157</t>
  </si>
  <si>
    <t>02 - Kanalizace splašková</t>
  </si>
  <si>
    <t>130A0001</t>
  </si>
  <si>
    <t>Hloubení rýh v hornině s malým obsahem kamene</t>
  </si>
  <si>
    <t>698870644</t>
  </si>
  <si>
    <t>170,00*1,10*(2,50-0,37) "MK"</t>
  </si>
  <si>
    <t>75,60*2,0*0,60</t>
  </si>
  <si>
    <t>130A0201</t>
  </si>
  <si>
    <t>Hloubení šachet v hornině s malým obsahem kamene včetně svislého přesunu</t>
  </si>
  <si>
    <t>912600699</t>
  </si>
  <si>
    <t>6*2,0" zvětšení rýh pro šachty"</t>
  </si>
  <si>
    <t>150A0001</t>
  </si>
  <si>
    <t>Zřízení a odstranění příložného pažení včetně rozepření stěn rýh pro podzemní vedení</t>
  </si>
  <si>
    <t>414001403</t>
  </si>
  <si>
    <t>170*2,5</t>
  </si>
  <si>
    <t>1031004405</t>
  </si>
  <si>
    <t>"přebytek" 170*1,1*0,7</t>
  </si>
  <si>
    <t>-1945929700</t>
  </si>
  <si>
    <t>130,900*1,65</t>
  </si>
  <si>
    <t>170A0201</t>
  </si>
  <si>
    <t>Zásyp jam, šachet rýh nebo kolem objektů ze zhutněných zemin nebo sypanin</t>
  </si>
  <si>
    <t>665665970</t>
  </si>
  <si>
    <t>"přebytek" -170*1,1*0,7</t>
  </si>
  <si>
    <t>170A0301</t>
  </si>
  <si>
    <t>Obsyp potrubí ze zhutněných zemin nebo sypanin</t>
  </si>
  <si>
    <t>-671350083</t>
  </si>
  <si>
    <t>170,00*1,10*0,60-3,14*(0,15)^2 "kanal"</t>
  </si>
  <si>
    <t>"přípojky" 75,60*0,6*0,3</t>
  </si>
  <si>
    <t>170A0302</t>
  </si>
  <si>
    <t>Obsyp objektů ze zhutněných zemin nebo sypanin</t>
  </si>
  <si>
    <t>1660567390</t>
  </si>
  <si>
    <t>6*2,0"šachty"</t>
  </si>
  <si>
    <t>Kanalizační přípojka z trub plastových DN 150 mm</t>
  </si>
  <si>
    <t>-1139476074</t>
  </si>
  <si>
    <t>800A2024</t>
  </si>
  <si>
    <t>Kanalizační přípojka z trub plastových DN 250 mm</t>
  </si>
  <si>
    <t>-1619388276</t>
  </si>
  <si>
    <t>Poznámka k položce:_x000d_
SN 12 - 60,0 m_x000d_
SN 8 - 110,0 m</t>
  </si>
  <si>
    <t>170</t>
  </si>
  <si>
    <t>800A2302</t>
  </si>
  <si>
    <t>Kanalizační revizní šachta skružená z prefa dílců hloubky 3 m</t>
  </si>
  <si>
    <t>1282920934</t>
  </si>
  <si>
    <t>990A0301</t>
  </si>
  <si>
    <t xml:space="preserve">Přesun hmot </t>
  </si>
  <si>
    <t>%</t>
  </si>
  <si>
    <t>1800416895</t>
  </si>
  <si>
    <t>03 - Kanalizace dešťová</t>
  </si>
  <si>
    <t>-1955038409</t>
  </si>
  <si>
    <t>179,00*1,10*(1,70-0,37) "kce MK"</t>
  </si>
  <si>
    <t>4,40*1,4*0,60</t>
  </si>
  <si>
    <t>333066758</t>
  </si>
  <si>
    <t>-267770582</t>
  </si>
  <si>
    <t>179*1,7</t>
  </si>
  <si>
    <t>1598937362</t>
  </si>
  <si>
    <t>"přebytek" 179*1,1*0,7</t>
  </si>
  <si>
    <t>-757680624</t>
  </si>
  <si>
    <t>137,83*1,65</t>
  </si>
  <si>
    <t>574118128</t>
  </si>
  <si>
    <t>179,00*1,10*(1,700-0,37) "MK"</t>
  </si>
  <si>
    <t>"přebytek" -137,83</t>
  </si>
  <si>
    <t>921593614</t>
  </si>
  <si>
    <t>179,00*1,10*0,60-3,14*(0,15)^2 "kanal"</t>
  </si>
  <si>
    <t>565846266</t>
  </si>
  <si>
    <t>366996227</t>
  </si>
  <si>
    <t>1107215573</t>
  </si>
  <si>
    <t>Poznámka k položce:_x000d_
SN 16 - 52,0 m_x000d_
SN 12 - 36,0 m_x000d_
SN 8 - 91,0 m</t>
  </si>
  <si>
    <t>800A2301</t>
  </si>
  <si>
    <t>Kanalizační revizní šachta skružená z prefa dílců hloubky 2 m</t>
  </si>
  <si>
    <t>-370574808</t>
  </si>
  <si>
    <t>2068712865</t>
  </si>
  <si>
    <t>269587963</t>
  </si>
  <si>
    <t>04 - VO</t>
  </si>
  <si>
    <t>D1 - Osvětlení včetně montáže</t>
  </si>
  <si>
    <t>D1</t>
  </si>
  <si>
    <t>Osvětlení včetně montáže</t>
  </si>
  <si>
    <t>Pol1</t>
  </si>
  <si>
    <t>Dodávka a montáž svítidla , vypouklý difuzor, asymetrický reflektor včetně zdroje - vysokotlaká halogenidová výbojka HCI-TT 150W E40, včetně certifikátu</t>
  </si>
  <si>
    <t>64</t>
  </si>
  <si>
    <t>221217664</t>
  </si>
  <si>
    <t>Pol10</t>
  </si>
  <si>
    <t xml:space="preserve">D+M Uložení vč. Kabelu VO,  CYKY 4 x 16 mm2</t>
  </si>
  <si>
    <t>1m</t>
  </si>
  <si>
    <t>1763587867</t>
  </si>
  <si>
    <t>263,00+6*1,00*2+2,0</t>
  </si>
  <si>
    <t>Pol11</t>
  </si>
  <si>
    <t>D+M Uložení vč. krycí výstražné fólie B730BD červené 20x20cm</t>
  </si>
  <si>
    <t>-1775187116</t>
  </si>
  <si>
    <t>Pol12</t>
  </si>
  <si>
    <t>D+M Ukončení kabelů ve svítidle vč. průchodu</t>
  </si>
  <si>
    <t>383943798</t>
  </si>
  <si>
    <t>Pol13</t>
  </si>
  <si>
    <t>D+M Ostatní spojovacé a upevňovací materiál vč. instalece svítidel - kryty, apod.</t>
  </si>
  <si>
    <t>-1921295419</t>
  </si>
  <si>
    <t>Pol15</t>
  </si>
  <si>
    <t>Kabelové připojení ve stávajícím svítidle VO obce</t>
  </si>
  <si>
    <t>-1171164575</t>
  </si>
  <si>
    <t>Pol16</t>
  </si>
  <si>
    <t>Zaměření stávajícího skutečného stavu dotčené oblasti Stavební stav lokality - s ohledem na určení dispozičních možností instalace venkovního osvětlení - navazuijící na výstavbu trafostanice.</t>
  </si>
  <si>
    <t>2006248083</t>
  </si>
  <si>
    <t>Pol2</t>
  </si>
  <si>
    <t xml:space="preserve">Dodávka a montáž ocelového kompletního 4m stožáru PA6 a výložníkd PD1 Kompletně dodávka i montáž sloupu včetně osazení do terénu, zabetonování  - včetně kompletních zemních prací a připojení na PE zemnění a připojení na kabelový přívod - zasvorkování, osa</t>
  </si>
  <si>
    <t>519761723</t>
  </si>
  <si>
    <t>Pol24</t>
  </si>
  <si>
    <t>Zprovoznění, seřízení a vyzkoušení zařízení Před předáním. Dle kap. 9, ČSN 060830. Vyhotovení zápisu s popisem postupu zprovoznění, výsledků seřízení, výsledků zkoušek, atd. Zařízení musí být před předáním bez závad.</t>
  </si>
  <si>
    <t>525778858</t>
  </si>
  <si>
    <t>Pol25</t>
  </si>
  <si>
    <t xml:space="preserve">elektro část celého zařízení VO musí být prohlédnuta, přeměřena, vyzkoušena a bude podle této vyhlášky vypracována zpráva o výchozí revizi elektroinstalace včettně rozvaděče. Po dokončení výstavby musí být elektroinstalace podle vyhlášky 73/2010 Sb. část </t>
  </si>
  <si>
    <t>-847176731</t>
  </si>
  <si>
    <t>Pol26</t>
  </si>
  <si>
    <t>Zřízení a odstranění pracovní podlahy dle montáže, např. lešení, pomocné lešení, práce na žebříku, práce na plošině atd. mimo jiné dle NV č. 362/2005 Sb.</t>
  </si>
  <si>
    <t>-123238432</t>
  </si>
  <si>
    <t>Pol27</t>
  </si>
  <si>
    <t>Uvedení do provozu veškeré činnosti nutné pro uvedení dokončeného díla do provozního stavu včetně deklarace provozních parametrů investorovi</t>
  </si>
  <si>
    <t>1771443247</t>
  </si>
  <si>
    <t>Pol28</t>
  </si>
  <si>
    <t>Ostatní zúčtovatelný drobný, pomocný, doplňkový a ostatní materiál v potřebném rozsahu pro řádné dokončení díla + finanční rezerva např. přizpůsobování nových rozvodů a zařízení ostatním stávajícícm zařízením a stavební části, drobný materiál jako např. t</t>
  </si>
  <si>
    <t>807950899</t>
  </si>
  <si>
    <t>Pol29</t>
  </si>
  <si>
    <t>Ostatní zúčtovatelné stavební, montážní, pomocné a doplňkové práce v potřebném rozsahu např. přizpůsobování nových rozvodů a zařízení ostatním zařízením a stavební části, provádění funkčních zkoušek a montáže s vazbou na zkoušky a montá</t>
  </si>
  <si>
    <t>274485918</t>
  </si>
  <si>
    <t>Pol3</t>
  </si>
  <si>
    <t>D+M Hloubení rýhy 400 x 1100 mm</t>
  </si>
  <si>
    <t>518118255</t>
  </si>
  <si>
    <t>Pol30</t>
  </si>
  <si>
    <t>Likvidace odpadů Kompletní systém sběru, třídění, odvozu a likvidace odpadu v souladu se zák. č.185/2001 Sb. v platném znění a vyhl. č.381/2001 Sb. v platném znění</t>
  </si>
  <si>
    <t>794873145</t>
  </si>
  <si>
    <t>Pol31</t>
  </si>
  <si>
    <t>Závěrečný úklid Provedení komplexního úklidu po stavbě na úroveň min. původního stavu v návaznosti na likvidaci odpadů</t>
  </si>
  <si>
    <t>1820431553</t>
  </si>
  <si>
    <t>Pol4</t>
  </si>
  <si>
    <t>D+M Pískové lože do výšky 100 mm</t>
  </si>
  <si>
    <t>2127035858</t>
  </si>
  <si>
    <t>Pol5</t>
  </si>
  <si>
    <t>D+M Jemnozrný písek říční</t>
  </si>
  <si>
    <t>190433327</t>
  </si>
  <si>
    <t>Pol6</t>
  </si>
  <si>
    <t>D+M Obsyp tříděného štěrkopísku do výšky 300 mm</t>
  </si>
  <si>
    <t>-1624149815</t>
  </si>
  <si>
    <t>Pol7</t>
  </si>
  <si>
    <t>D+M Zásyp v rýze 400 x 1100 mm</t>
  </si>
  <si>
    <t>-1432100308</t>
  </si>
  <si>
    <t>Pol8</t>
  </si>
  <si>
    <t>D+M Chránička KOPOFLEX KD 09063 - vč. uložení</t>
  </si>
  <si>
    <t>-1303621413</t>
  </si>
  <si>
    <t>Pol9</t>
  </si>
  <si>
    <t>D+M Uložení vč. připojení a dodávka vodiče FeZn o 10 mm</t>
  </si>
  <si>
    <t>316533449</t>
  </si>
  <si>
    <t>Pol9R1</t>
  </si>
  <si>
    <t>D+M rozpojovací skříň VO</t>
  </si>
  <si>
    <t>-478147410</t>
  </si>
  <si>
    <t>Pol9R2</t>
  </si>
  <si>
    <t>D+M Rozvaděč VO u trafostanice</t>
  </si>
  <si>
    <t>186300659</t>
  </si>
  <si>
    <t>05 - Vedlejší a ostatní náklady</t>
  </si>
  <si>
    <t>M - Práce a dodávky M</t>
  </si>
  <si>
    <t xml:space="preserve">    46-M - Zemní práce při extr.mont.pracích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</si>
  <si>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</si>
  <si>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</si>
  <si>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</si>
  <si>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</si>
  <si>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Práce a dodávky M</t>
  </si>
  <si>
    <t>46-M</t>
  </si>
  <si>
    <t>Zemní práce při extr.mont.pracích</t>
  </si>
  <si>
    <t>460010025</t>
  </si>
  <si>
    <t>Vytyčení trasy inženýrských sítí v zastavěném prostoru</t>
  </si>
  <si>
    <t>km</t>
  </si>
  <si>
    <t>CS ÚRS 2018 02</t>
  </si>
  <si>
    <t>-1426780895</t>
  </si>
  <si>
    <t>VRN</t>
  </si>
  <si>
    <t>Vedlejší rozpočtové náklady</t>
  </si>
  <si>
    <t>VRN1</t>
  </si>
  <si>
    <t>Průzkumné, geodetické a projektové práce</t>
  </si>
  <si>
    <t>011103000</t>
  </si>
  <si>
    <t>Geologický průzkum bez rozlišení</t>
  </si>
  <si>
    <t>1024</t>
  </si>
  <si>
    <t>740940443</t>
  </si>
  <si>
    <t>"zářez 0,30 m pod kci silnice pro ověření kvality pláně" 4</t>
  </si>
  <si>
    <t>011114000</t>
  </si>
  <si>
    <t>Inženýrsko-geologický průzkum</t>
  </si>
  <si>
    <t>-190991909</t>
  </si>
  <si>
    <t>"kopané sondy na ověření polohy vedení, objemu 2,50 m3" 1</t>
  </si>
  <si>
    <t>012103000</t>
  </si>
  <si>
    <t>Geodetické práce před výstavbou</t>
  </si>
  <si>
    <t>661968992</t>
  </si>
  <si>
    <t>"vytyčení stavby a jejího obvodu" 1</t>
  </si>
  <si>
    <t>012203000</t>
  </si>
  <si>
    <t>Geodetické práce při provádění stavby</t>
  </si>
  <si>
    <t>718761497</t>
  </si>
  <si>
    <t>"zaměření skutečného provádění stavby"1,0</t>
  </si>
  <si>
    <t>012303000</t>
  </si>
  <si>
    <t>Geodetické práce po výstavbě</t>
  </si>
  <si>
    <t>-377977873</t>
  </si>
  <si>
    <t>"zaměření skutečného provedení, geometrický oddělovacíplán" 1,0</t>
  </si>
  <si>
    <t>013254000</t>
  </si>
  <si>
    <t>Dokumentace skutečného provedení stavby</t>
  </si>
  <si>
    <t>-828624282</t>
  </si>
  <si>
    <t>VRN3</t>
  </si>
  <si>
    <t>Zařízení staveniště</t>
  </si>
  <si>
    <t>030001000</t>
  </si>
  <si>
    <t>-861522171</t>
  </si>
  <si>
    <t>034002000</t>
  </si>
  <si>
    <t>Zabezpečení staveniště</t>
  </si>
  <si>
    <t>-838634301</t>
  </si>
  <si>
    <t>034303000</t>
  </si>
  <si>
    <t>Dopravní značení na staveništi</t>
  </si>
  <si>
    <t>1708980616</t>
  </si>
  <si>
    <t>VRN4</t>
  </si>
  <si>
    <t>Inženýrská činnost</t>
  </si>
  <si>
    <t>043134000</t>
  </si>
  <si>
    <t>Zkoušky zatěžovací</t>
  </si>
  <si>
    <t>913333551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</si>
</sst>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6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4" fillId="4" borderId="0" xfId="0" applyNumberFormat="1" applyFont="1" applyFill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ht="36.96" customHeight="1">
      <c r="AR2"/>
      <c r="BS2" s="15" t="s">
        <v>6</v>
      </c>
      <c r="BT2" s="15" t="s">
        <v>7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19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ht="12" customHeight="1">
      <c r="B8" s="19"/>
      <c r="C8" s="20"/>
      <c r="D8" s="30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22</v>
      </c>
      <c r="AL8" s="20"/>
      <c r="AM8" s="20"/>
      <c r="AN8" s="31" t="s">
        <v>23</v>
      </c>
      <c r="AO8" s="20"/>
      <c r="AP8" s="20"/>
      <c r="AQ8" s="20"/>
      <c r="AR8" s="18"/>
      <c r="BE8" s="29"/>
      <c r="BS8" s="15" t="s">
        <v>6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ht="12" customHeight="1">
      <c r="B10" s="19"/>
      <c r="C10" s="20"/>
      <c r="D10" s="30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25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ht="18.48" customHeight="1">
      <c r="B11" s="19"/>
      <c r="C11" s="20"/>
      <c r="D11" s="20"/>
      <c r="E11" s="25" t="s">
        <v>26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27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ht="12" customHeight="1">
      <c r="B13" s="19"/>
      <c r="C13" s="20"/>
      <c r="D13" s="30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25</v>
      </c>
      <c r="AL13" s="20"/>
      <c r="AM13" s="20"/>
      <c r="AN13" s="32" t="s">
        <v>29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27</v>
      </c>
      <c r="AL14" s="20"/>
      <c r="AM14" s="20"/>
      <c r="AN14" s="32" t="s">
        <v>29</v>
      </c>
      <c r="AO14" s="20"/>
      <c r="AP14" s="20"/>
      <c r="AQ14" s="20"/>
      <c r="AR14" s="18"/>
      <c r="BE14" s="29"/>
      <c r="BS14" s="15" t="s">
        <v>6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ht="12" customHeight="1">
      <c r="B16" s="19"/>
      <c r="C16" s="20"/>
      <c r="D16" s="30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ht="18.48" customHeight="1">
      <c r="B17" s="19"/>
      <c r="C17" s="20"/>
      <c r="D17" s="20"/>
      <c r="E17" s="25" t="s">
        <v>31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27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32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ht="12" customHeight="1">
      <c r="B19" s="19"/>
      <c r="C19" s="20"/>
      <c r="D19" s="30" t="s">
        <v>33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ht="18.48" customHeight="1">
      <c r="B20" s="19"/>
      <c r="C20" s="20"/>
      <c r="D20" s="20"/>
      <c r="E20" s="25" t="s">
        <v>34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27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32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ht="12" customHeight="1">
      <c r="B22" s="19"/>
      <c r="C22" s="20"/>
      <c r="D22" s="30" t="s">
        <v>35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ht="14.4" customHeight="1">
      <c r="B26" s="19"/>
      <c r="C26" s="20"/>
      <c r="D26" s="36" t="s">
        <v>36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37">
        <f>ROUND(AG94,2)</f>
        <v>0</v>
      </c>
      <c r="AL26" s="20"/>
      <c r="AM26" s="20"/>
      <c r="AN26" s="20"/>
      <c r="AO26" s="20"/>
      <c r="AP26" s="20"/>
      <c r="AQ26" s="20"/>
      <c r="AR26" s="18"/>
      <c r="BE26" s="29"/>
    </row>
    <row r="27" ht="14.4" customHeight="1">
      <c r="B27" s="19"/>
      <c r="C27" s="20"/>
      <c r="D27" s="36" t="s">
        <v>37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37">
        <f>ROUND(AG101, 2)</f>
        <v>0</v>
      </c>
      <c r="AL27" s="37"/>
      <c r="AM27" s="37"/>
      <c r="AN27" s="37"/>
      <c r="AO27" s="37"/>
      <c r="AP27" s="20"/>
      <c r="AQ27" s="20"/>
      <c r="AR27" s="18"/>
      <c r="BE27" s="29"/>
    </row>
    <row r="28" s="1" customFormat="1" ht="6.96" customHeigh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40"/>
      <c r="BE28" s="29"/>
    </row>
    <row r="29" s="1" customFormat="1" ht="25.92" customHeight="1">
      <c r="B29" s="38"/>
      <c r="C29" s="39"/>
      <c r="D29" s="41" t="s">
        <v>38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3">
        <f>ROUND(AK26 + AK27, 2)</f>
        <v>0</v>
      </c>
      <c r="AL29" s="42"/>
      <c r="AM29" s="42"/>
      <c r="AN29" s="42"/>
      <c r="AO29" s="42"/>
      <c r="AP29" s="39"/>
      <c r="AQ29" s="39"/>
      <c r="AR29" s="40"/>
      <c r="BE29" s="29"/>
    </row>
    <row r="30" s="1" customFormat="1" ht="6.96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40"/>
      <c r="BE30" s="29"/>
    </row>
    <row r="31" s="1" customFormat="1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44" t="s">
        <v>39</v>
      </c>
      <c r="M31" s="44"/>
      <c r="N31" s="44"/>
      <c r="O31" s="44"/>
      <c r="P31" s="44"/>
      <c r="Q31" s="39"/>
      <c r="R31" s="39"/>
      <c r="S31" s="39"/>
      <c r="T31" s="39"/>
      <c r="U31" s="39"/>
      <c r="V31" s="39"/>
      <c r="W31" s="44" t="s">
        <v>40</v>
      </c>
      <c r="X31" s="44"/>
      <c r="Y31" s="44"/>
      <c r="Z31" s="44"/>
      <c r="AA31" s="44"/>
      <c r="AB31" s="44"/>
      <c r="AC31" s="44"/>
      <c r="AD31" s="44"/>
      <c r="AE31" s="44"/>
      <c r="AF31" s="39"/>
      <c r="AG31" s="39"/>
      <c r="AH31" s="39"/>
      <c r="AI31" s="39"/>
      <c r="AJ31" s="39"/>
      <c r="AK31" s="44" t="s">
        <v>41</v>
      </c>
      <c r="AL31" s="44"/>
      <c r="AM31" s="44"/>
      <c r="AN31" s="44"/>
      <c r="AO31" s="44"/>
      <c r="AP31" s="39"/>
      <c r="AQ31" s="39"/>
      <c r="AR31" s="40"/>
      <c r="BE31" s="29"/>
    </row>
    <row r="32" s="2" customFormat="1" ht="14.4" customHeight="1">
      <c r="B32" s="45"/>
      <c r="C32" s="46"/>
      <c r="D32" s="30" t="s">
        <v>42</v>
      </c>
      <c r="E32" s="46"/>
      <c r="F32" s="30" t="s">
        <v>43</v>
      </c>
      <c r="G32" s="46"/>
      <c r="H32" s="46"/>
      <c r="I32" s="46"/>
      <c r="J32" s="46"/>
      <c r="K32" s="46"/>
      <c r="L32" s="47">
        <v>0.20999999999999999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ROUND(AZ94 + SUM(CD101:CD105),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f>ROUND(AV94 + SUM(BY101:BY105), 2)</f>
        <v>0</v>
      </c>
      <c r="AL32" s="46"/>
      <c r="AM32" s="46"/>
      <c r="AN32" s="46"/>
      <c r="AO32" s="46"/>
      <c r="AP32" s="46"/>
      <c r="AQ32" s="46"/>
      <c r="AR32" s="49"/>
      <c r="BE32" s="50"/>
    </row>
    <row r="33" s="2" customFormat="1" ht="14.4" customHeight="1">
      <c r="B33" s="45"/>
      <c r="C33" s="46"/>
      <c r="D33" s="46"/>
      <c r="E33" s="46"/>
      <c r="F33" s="30" t="s">
        <v>44</v>
      </c>
      <c r="G33" s="46"/>
      <c r="H33" s="46"/>
      <c r="I33" s="46"/>
      <c r="J33" s="46"/>
      <c r="K33" s="46"/>
      <c r="L33" s="47">
        <v>0.14999999999999999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ROUND(BA94 + SUM(CE101:CE105),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f>ROUND(AW94 + SUM(BZ101:BZ105), 2)</f>
        <v>0</v>
      </c>
      <c r="AL33" s="46"/>
      <c r="AM33" s="46"/>
      <c r="AN33" s="46"/>
      <c r="AO33" s="46"/>
      <c r="AP33" s="46"/>
      <c r="AQ33" s="46"/>
      <c r="AR33" s="49"/>
      <c r="BE33" s="50"/>
    </row>
    <row r="34" hidden="1" s="2" customFormat="1" ht="14.4" customHeight="1">
      <c r="B34" s="45"/>
      <c r="C34" s="46"/>
      <c r="D34" s="46"/>
      <c r="E34" s="46"/>
      <c r="F34" s="30" t="s">
        <v>45</v>
      </c>
      <c r="G34" s="46"/>
      <c r="H34" s="46"/>
      <c r="I34" s="46"/>
      <c r="J34" s="46"/>
      <c r="K34" s="46"/>
      <c r="L34" s="47">
        <v>0.20999999999999999</v>
      </c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8">
        <f>ROUND(BB94 + SUM(CF101:CF105), 2)</f>
        <v>0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8">
        <v>0</v>
      </c>
      <c r="AL34" s="46"/>
      <c r="AM34" s="46"/>
      <c r="AN34" s="46"/>
      <c r="AO34" s="46"/>
      <c r="AP34" s="46"/>
      <c r="AQ34" s="46"/>
      <c r="AR34" s="49"/>
      <c r="BE34" s="50"/>
    </row>
    <row r="35" hidden="1" s="2" customFormat="1" ht="14.4" customHeight="1">
      <c r="B35" s="45"/>
      <c r="C35" s="46"/>
      <c r="D35" s="46"/>
      <c r="E35" s="46"/>
      <c r="F35" s="30" t="s">
        <v>46</v>
      </c>
      <c r="G35" s="46"/>
      <c r="H35" s="46"/>
      <c r="I35" s="46"/>
      <c r="J35" s="46"/>
      <c r="K35" s="46"/>
      <c r="L35" s="47">
        <v>0.14999999999999999</v>
      </c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8">
        <f>ROUND(BC94 + SUM(CG101:CG105), 2)</f>
        <v>0</v>
      </c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8">
        <v>0</v>
      </c>
      <c r="AL35" s="46"/>
      <c r="AM35" s="46"/>
      <c r="AN35" s="46"/>
      <c r="AO35" s="46"/>
      <c r="AP35" s="46"/>
      <c r="AQ35" s="46"/>
      <c r="AR35" s="49"/>
    </row>
    <row r="36" hidden="1" s="2" customFormat="1" ht="14.4" customHeight="1">
      <c r="B36" s="45"/>
      <c r="C36" s="46"/>
      <c r="D36" s="46"/>
      <c r="E36" s="46"/>
      <c r="F36" s="30" t="s">
        <v>47</v>
      </c>
      <c r="G36" s="46"/>
      <c r="H36" s="46"/>
      <c r="I36" s="46"/>
      <c r="J36" s="46"/>
      <c r="K36" s="46"/>
      <c r="L36" s="47">
        <v>0</v>
      </c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8">
        <f>ROUND(BD94 + SUM(CH101:CH105), 2)</f>
        <v>0</v>
      </c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8">
        <v>0</v>
      </c>
      <c r="AL36" s="46"/>
      <c r="AM36" s="46"/>
      <c r="AN36" s="46"/>
      <c r="AO36" s="46"/>
      <c r="AP36" s="46"/>
      <c r="AQ36" s="46"/>
      <c r="AR36" s="49"/>
    </row>
    <row r="37" s="1" customFormat="1" ht="6.96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0"/>
    </row>
    <row r="38" s="1" customFormat="1" ht="25.92" customHeight="1">
      <c r="B38" s="38"/>
      <c r="C38" s="51"/>
      <c r="D38" s="52" t="s">
        <v>48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 t="s">
        <v>49</v>
      </c>
      <c r="U38" s="53"/>
      <c r="V38" s="53"/>
      <c r="W38" s="53"/>
      <c r="X38" s="55" t="s">
        <v>50</v>
      </c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6">
        <f>SUM(AK29:AK36)</f>
        <v>0</v>
      </c>
      <c r="AL38" s="53"/>
      <c r="AM38" s="53"/>
      <c r="AN38" s="53"/>
      <c r="AO38" s="57"/>
      <c r="AP38" s="51"/>
      <c r="AQ38" s="51"/>
      <c r="AR38" s="40"/>
    </row>
    <row r="39" s="1" customFormat="1" ht="6.96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0"/>
    </row>
    <row r="40" s="1" customFormat="1" ht="14.4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40"/>
    </row>
    <row r="4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1" customFormat="1" ht="14.4" customHeight="1">
      <c r="B49" s="38"/>
      <c r="C49" s="39"/>
      <c r="D49" s="58" t="s">
        <v>51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52</v>
      </c>
      <c r="AI49" s="59"/>
      <c r="AJ49" s="59"/>
      <c r="AK49" s="59"/>
      <c r="AL49" s="59"/>
      <c r="AM49" s="59"/>
      <c r="AN49" s="59"/>
      <c r="AO49" s="59"/>
      <c r="AP49" s="39"/>
      <c r="AQ49" s="39"/>
      <c r="AR49" s="40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1" customFormat="1">
      <c r="B60" s="38"/>
      <c r="C60" s="39"/>
      <c r="D60" s="60" t="s">
        <v>53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0" t="s">
        <v>54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0" t="s">
        <v>53</v>
      </c>
      <c r="AI60" s="42"/>
      <c r="AJ60" s="42"/>
      <c r="AK60" s="42"/>
      <c r="AL60" s="42"/>
      <c r="AM60" s="60" t="s">
        <v>54</v>
      </c>
      <c r="AN60" s="42"/>
      <c r="AO60" s="42"/>
      <c r="AP60" s="39"/>
      <c r="AQ60" s="39"/>
      <c r="AR60" s="40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1" customFormat="1">
      <c r="B64" s="38"/>
      <c r="C64" s="39"/>
      <c r="D64" s="58" t="s">
        <v>55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8" t="s">
        <v>56</v>
      </c>
      <c r="AI64" s="59"/>
      <c r="AJ64" s="59"/>
      <c r="AK64" s="59"/>
      <c r="AL64" s="59"/>
      <c r="AM64" s="59"/>
      <c r="AN64" s="59"/>
      <c r="AO64" s="59"/>
      <c r="AP64" s="39"/>
      <c r="AQ64" s="39"/>
      <c r="AR64" s="40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1" customFormat="1">
      <c r="B75" s="38"/>
      <c r="C75" s="39"/>
      <c r="D75" s="60" t="s">
        <v>53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0" t="s">
        <v>54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0" t="s">
        <v>53</v>
      </c>
      <c r="AI75" s="42"/>
      <c r="AJ75" s="42"/>
      <c r="AK75" s="42"/>
      <c r="AL75" s="42"/>
      <c r="AM75" s="60" t="s">
        <v>54</v>
      </c>
      <c r="AN75" s="42"/>
      <c r="AO75" s="42"/>
      <c r="AP75" s="39"/>
      <c r="AQ75" s="39"/>
      <c r="AR75" s="40"/>
    </row>
    <row r="76" s="1" customFormat="1"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0"/>
    </row>
    <row r="77" s="1" customFormat="1" ht="6.96" customHeight="1"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40"/>
    </row>
    <row r="81" s="1" customFormat="1" ht="6.96" customHeight="1"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40"/>
    </row>
    <row r="82" s="1" customFormat="1" ht="24.96" customHeight="1">
      <c r="B82" s="38"/>
      <c r="C82" s="21" t="s">
        <v>57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0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0"/>
    </row>
    <row r="84" s="3" customFormat="1" ht="12" customHeight="1">
      <c r="B84" s="65"/>
      <c r="C84" s="30" t="s">
        <v>13</v>
      </c>
      <c r="D84" s="66"/>
      <c r="E84" s="66"/>
      <c r="F84" s="66"/>
      <c r="G84" s="66"/>
      <c r="H84" s="66"/>
      <c r="I84" s="66"/>
      <c r="J84" s="66"/>
      <c r="K84" s="66"/>
      <c r="L84" s="66" t="str">
        <f>K5</f>
        <v>2019/0003</v>
      </c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7"/>
    </row>
    <row r="85" s="4" customFormat="1" ht="36.96" customHeight="1">
      <c r="B85" s="68"/>
      <c r="C85" s="69" t="s">
        <v>16</v>
      </c>
      <c r="D85" s="70"/>
      <c r="E85" s="70"/>
      <c r="F85" s="70"/>
      <c r="G85" s="70"/>
      <c r="H85" s="70"/>
      <c r="I85" s="70"/>
      <c r="J85" s="70"/>
      <c r="K85" s="70"/>
      <c r="L85" s="71" t="str">
        <f>K6</f>
        <v>Bytová zona RD_infrastruktura</v>
      </c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2"/>
    </row>
    <row r="86" s="1" customFormat="1" ht="6.96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0"/>
    </row>
    <row r="87" s="1" customFormat="1" ht="12" customHeight="1">
      <c r="B87" s="38"/>
      <c r="C87" s="30" t="s">
        <v>20</v>
      </c>
      <c r="D87" s="39"/>
      <c r="E87" s="39"/>
      <c r="F87" s="39"/>
      <c r="G87" s="39"/>
      <c r="H87" s="39"/>
      <c r="I87" s="39"/>
      <c r="J87" s="39"/>
      <c r="K87" s="39"/>
      <c r="L87" s="73" t="str">
        <f>IF(K8="","",K8)</f>
        <v>Veselá u Rokycan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0" t="s">
        <v>22</v>
      </c>
      <c r="AJ87" s="39"/>
      <c r="AK87" s="39"/>
      <c r="AL87" s="39"/>
      <c r="AM87" s="74" t="str">
        <f>IF(AN8= "","",AN8)</f>
        <v>2. 5. 2019</v>
      </c>
      <c r="AN87" s="74"/>
      <c r="AO87" s="39"/>
      <c r="AP87" s="39"/>
      <c r="AQ87" s="39"/>
      <c r="AR87" s="40"/>
    </row>
    <row r="88" s="1" customFormat="1" ht="6.96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0"/>
    </row>
    <row r="89" s="1" customFormat="1" ht="15.15" customHeight="1">
      <c r="B89" s="38"/>
      <c r="C89" s="30" t="s">
        <v>24</v>
      </c>
      <c r="D89" s="39"/>
      <c r="E89" s="39"/>
      <c r="F89" s="39"/>
      <c r="G89" s="39"/>
      <c r="H89" s="39"/>
      <c r="I89" s="39"/>
      <c r="J89" s="39"/>
      <c r="K89" s="39"/>
      <c r="L89" s="66" t="str">
        <f>IF(E11= "","",E11)</f>
        <v xml:space="preserve"> 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0" t="s">
        <v>30</v>
      </c>
      <c r="AJ89" s="39"/>
      <c r="AK89" s="39"/>
      <c r="AL89" s="39"/>
      <c r="AM89" s="75" t="str">
        <f>IF(E17="","",E17)</f>
        <v>Road Project s.r.o.</v>
      </c>
      <c r="AN89" s="66"/>
      <c r="AO89" s="66"/>
      <c r="AP89" s="66"/>
      <c r="AQ89" s="39"/>
      <c r="AR89" s="40"/>
      <c r="AS89" s="76" t="s">
        <v>58</v>
      </c>
      <c r="AT89" s="77"/>
      <c r="AU89" s="78"/>
      <c r="AV89" s="78"/>
      <c r="AW89" s="78"/>
      <c r="AX89" s="78"/>
      <c r="AY89" s="78"/>
      <c r="AZ89" s="78"/>
      <c r="BA89" s="78"/>
      <c r="BB89" s="78"/>
      <c r="BC89" s="78"/>
      <c r="BD89" s="79"/>
    </row>
    <row r="90" s="1" customFormat="1" ht="15.15" customHeight="1">
      <c r="B90" s="38"/>
      <c r="C90" s="30" t="s">
        <v>28</v>
      </c>
      <c r="D90" s="39"/>
      <c r="E90" s="39"/>
      <c r="F90" s="39"/>
      <c r="G90" s="39"/>
      <c r="H90" s="39"/>
      <c r="I90" s="39"/>
      <c r="J90" s="39"/>
      <c r="K90" s="39"/>
      <c r="L90" s="66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0" t="s">
        <v>33</v>
      </c>
      <c r="AJ90" s="39"/>
      <c r="AK90" s="39"/>
      <c r="AL90" s="39"/>
      <c r="AM90" s="75" t="str">
        <f>IF(E20="","",E20)</f>
        <v>Area Projekt s.r.o.</v>
      </c>
      <c r="AN90" s="66"/>
      <c r="AO90" s="66"/>
      <c r="AP90" s="66"/>
      <c r="AQ90" s="39"/>
      <c r="AR90" s="40"/>
      <c r="AS90" s="80"/>
      <c r="AT90" s="81"/>
      <c r="AU90" s="82"/>
      <c r="AV90" s="82"/>
      <c r="AW90" s="82"/>
      <c r="AX90" s="82"/>
      <c r="AY90" s="82"/>
      <c r="AZ90" s="82"/>
      <c r="BA90" s="82"/>
      <c r="BB90" s="82"/>
      <c r="BC90" s="82"/>
      <c r="BD90" s="83"/>
    </row>
    <row r="91" s="1" customFormat="1" ht="10.8" customHeight="1"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0"/>
      <c r="AS91" s="84"/>
      <c r="AT91" s="85"/>
      <c r="AU91" s="86"/>
      <c r="AV91" s="86"/>
      <c r="AW91" s="86"/>
      <c r="AX91" s="86"/>
      <c r="AY91" s="86"/>
      <c r="AZ91" s="86"/>
      <c r="BA91" s="86"/>
      <c r="BB91" s="86"/>
      <c r="BC91" s="86"/>
      <c r="BD91" s="87"/>
    </row>
    <row r="92" s="1" customFormat="1" ht="29.28" customHeight="1">
      <c r="B92" s="38"/>
      <c r="C92" s="88" t="s">
        <v>59</v>
      </c>
      <c r="D92" s="89"/>
      <c r="E92" s="89"/>
      <c r="F92" s="89"/>
      <c r="G92" s="89"/>
      <c r="H92" s="90"/>
      <c r="I92" s="91" t="s">
        <v>60</v>
      </c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92" t="s">
        <v>61</v>
      </c>
      <c r="AH92" s="89"/>
      <c r="AI92" s="89"/>
      <c r="AJ92" s="89"/>
      <c r="AK92" s="89"/>
      <c r="AL92" s="89"/>
      <c r="AM92" s="89"/>
      <c r="AN92" s="91" t="s">
        <v>62</v>
      </c>
      <c r="AO92" s="89"/>
      <c r="AP92" s="93"/>
      <c r="AQ92" s="94" t="s">
        <v>63</v>
      </c>
      <c r="AR92" s="40"/>
      <c r="AS92" s="95" t="s">
        <v>64</v>
      </c>
      <c r="AT92" s="96" t="s">
        <v>65</v>
      </c>
      <c r="AU92" s="96" t="s">
        <v>66</v>
      </c>
      <c r="AV92" s="96" t="s">
        <v>67</v>
      </c>
      <c r="AW92" s="96" t="s">
        <v>68</v>
      </c>
      <c r="AX92" s="96" t="s">
        <v>69</v>
      </c>
      <c r="AY92" s="96" t="s">
        <v>70</v>
      </c>
      <c r="AZ92" s="96" t="s">
        <v>71</v>
      </c>
      <c r="BA92" s="96" t="s">
        <v>72</v>
      </c>
      <c r="BB92" s="96" t="s">
        <v>73</v>
      </c>
      <c r="BC92" s="96" t="s">
        <v>74</v>
      </c>
      <c r="BD92" s="97" t="s">
        <v>75</v>
      </c>
    </row>
    <row r="93" s="1" customFormat="1" ht="10.8" customHeight="1"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0"/>
      <c r="AS93" s="98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100"/>
    </row>
    <row r="94" s="5" customFormat="1" ht="32.4" customHeight="1">
      <c r="B94" s="101"/>
      <c r="C94" s="102" t="s">
        <v>76</v>
      </c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4">
        <f>ROUND(SUM(AG95:AG99),2)</f>
        <v>0</v>
      </c>
      <c r="AH94" s="104"/>
      <c r="AI94" s="104"/>
      <c r="AJ94" s="104"/>
      <c r="AK94" s="104"/>
      <c r="AL94" s="104"/>
      <c r="AM94" s="104"/>
      <c r="AN94" s="105">
        <f>SUM(AG94,AT94)</f>
        <v>0</v>
      </c>
      <c r="AO94" s="105"/>
      <c r="AP94" s="105"/>
      <c r="AQ94" s="106" t="s">
        <v>1</v>
      </c>
      <c r="AR94" s="107"/>
      <c r="AS94" s="108">
        <f>ROUND(SUM(AS95:AS99),2)</f>
        <v>0</v>
      </c>
      <c r="AT94" s="109">
        <f>ROUND(SUM(AV94:AW94),2)</f>
        <v>0</v>
      </c>
      <c r="AU94" s="110">
        <f>ROUND(SUM(AU95:AU99),5)</f>
        <v>0</v>
      </c>
      <c r="AV94" s="109">
        <f>ROUND(AZ94*L32,2)</f>
        <v>0</v>
      </c>
      <c r="AW94" s="109">
        <f>ROUND(BA94*L33,2)</f>
        <v>0</v>
      </c>
      <c r="AX94" s="109">
        <f>ROUND(BB94*L32,2)</f>
        <v>0</v>
      </c>
      <c r="AY94" s="109">
        <f>ROUND(BC94*L33,2)</f>
        <v>0</v>
      </c>
      <c r="AZ94" s="109">
        <f>ROUND(SUM(AZ95:AZ99),2)</f>
        <v>0</v>
      </c>
      <c r="BA94" s="109">
        <f>ROUND(SUM(BA95:BA99),2)</f>
        <v>0</v>
      </c>
      <c r="BB94" s="109">
        <f>ROUND(SUM(BB95:BB99),2)</f>
        <v>0</v>
      </c>
      <c r="BC94" s="109">
        <f>ROUND(SUM(BC95:BC99),2)</f>
        <v>0</v>
      </c>
      <c r="BD94" s="111">
        <f>ROUND(SUM(BD95:BD99),2)</f>
        <v>0</v>
      </c>
      <c r="BS94" s="112" t="s">
        <v>77</v>
      </c>
      <c r="BT94" s="112" t="s">
        <v>78</v>
      </c>
      <c r="BU94" s="113" t="s">
        <v>79</v>
      </c>
      <c r="BV94" s="112" t="s">
        <v>80</v>
      </c>
      <c r="BW94" s="112" t="s">
        <v>5</v>
      </c>
      <c r="BX94" s="112" t="s">
        <v>81</v>
      </c>
      <c r="CL94" s="112" t="s">
        <v>1</v>
      </c>
    </row>
    <row r="95" s="6" customFormat="1" ht="16.5" customHeight="1">
      <c r="A95" s="114" t="s">
        <v>82</v>
      </c>
      <c r="B95" s="115"/>
      <c r="C95" s="116"/>
      <c r="D95" s="117" t="s">
        <v>83</v>
      </c>
      <c r="E95" s="117"/>
      <c r="F95" s="117"/>
      <c r="G95" s="117"/>
      <c r="H95" s="117"/>
      <c r="I95" s="118"/>
      <c r="J95" s="117" t="s">
        <v>84</v>
      </c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9">
        <f>'01 - Komunikace'!J30</f>
        <v>0</v>
      </c>
      <c r="AH95" s="118"/>
      <c r="AI95" s="118"/>
      <c r="AJ95" s="118"/>
      <c r="AK95" s="118"/>
      <c r="AL95" s="118"/>
      <c r="AM95" s="118"/>
      <c r="AN95" s="119">
        <f>SUM(AG95,AT95)</f>
        <v>0</v>
      </c>
      <c r="AO95" s="118"/>
      <c r="AP95" s="118"/>
      <c r="AQ95" s="120" t="s">
        <v>85</v>
      </c>
      <c r="AR95" s="121"/>
      <c r="AS95" s="122">
        <v>0</v>
      </c>
      <c r="AT95" s="123">
        <f>ROUND(SUM(AV95:AW95),2)</f>
        <v>0</v>
      </c>
      <c r="AU95" s="124">
        <f>'01 - Komunikace'!P124</f>
        <v>0</v>
      </c>
      <c r="AV95" s="123">
        <f>'01 - Komunikace'!J33</f>
        <v>0</v>
      </c>
      <c r="AW95" s="123">
        <f>'01 - Komunikace'!J34</f>
        <v>0</v>
      </c>
      <c r="AX95" s="123">
        <f>'01 - Komunikace'!J35</f>
        <v>0</v>
      </c>
      <c r="AY95" s="123">
        <f>'01 - Komunikace'!J36</f>
        <v>0</v>
      </c>
      <c r="AZ95" s="123">
        <f>'01 - Komunikace'!F33</f>
        <v>0</v>
      </c>
      <c r="BA95" s="123">
        <f>'01 - Komunikace'!F34</f>
        <v>0</v>
      </c>
      <c r="BB95" s="123">
        <f>'01 - Komunikace'!F35</f>
        <v>0</v>
      </c>
      <c r="BC95" s="123">
        <f>'01 - Komunikace'!F36</f>
        <v>0</v>
      </c>
      <c r="BD95" s="125">
        <f>'01 - Komunikace'!F37</f>
        <v>0</v>
      </c>
      <c r="BT95" s="126" t="s">
        <v>86</v>
      </c>
      <c r="BV95" s="126" t="s">
        <v>80</v>
      </c>
      <c r="BW95" s="126" t="s">
        <v>87</v>
      </c>
      <c r="BX95" s="126" t="s">
        <v>5</v>
      </c>
      <c r="CL95" s="126" t="s">
        <v>1</v>
      </c>
      <c r="CM95" s="126" t="s">
        <v>88</v>
      </c>
    </row>
    <row r="96" s="6" customFormat="1" ht="16.5" customHeight="1">
      <c r="A96" s="114" t="s">
        <v>82</v>
      </c>
      <c r="B96" s="115"/>
      <c r="C96" s="116"/>
      <c r="D96" s="117" t="s">
        <v>89</v>
      </c>
      <c r="E96" s="117"/>
      <c r="F96" s="117"/>
      <c r="G96" s="117"/>
      <c r="H96" s="117"/>
      <c r="I96" s="118"/>
      <c r="J96" s="117" t="s">
        <v>90</v>
      </c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9">
        <f>'02 - Kanalizace splašková'!J30</f>
        <v>0</v>
      </c>
      <c r="AH96" s="118"/>
      <c r="AI96" s="118"/>
      <c r="AJ96" s="118"/>
      <c r="AK96" s="118"/>
      <c r="AL96" s="118"/>
      <c r="AM96" s="118"/>
      <c r="AN96" s="119">
        <f>SUM(AG96,AT96)</f>
        <v>0</v>
      </c>
      <c r="AO96" s="118"/>
      <c r="AP96" s="118"/>
      <c r="AQ96" s="120" t="s">
        <v>85</v>
      </c>
      <c r="AR96" s="121"/>
      <c r="AS96" s="122">
        <v>0</v>
      </c>
      <c r="AT96" s="123">
        <f>ROUND(SUM(AV96:AW96),2)</f>
        <v>0</v>
      </c>
      <c r="AU96" s="124">
        <f>'02 - Kanalizace splašková'!P120</f>
        <v>0</v>
      </c>
      <c r="AV96" s="123">
        <f>'02 - Kanalizace splašková'!J33</f>
        <v>0</v>
      </c>
      <c r="AW96" s="123">
        <f>'02 - Kanalizace splašková'!J34</f>
        <v>0</v>
      </c>
      <c r="AX96" s="123">
        <f>'02 - Kanalizace splašková'!J35</f>
        <v>0</v>
      </c>
      <c r="AY96" s="123">
        <f>'02 - Kanalizace splašková'!J36</f>
        <v>0</v>
      </c>
      <c r="AZ96" s="123">
        <f>'02 - Kanalizace splašková'!F33</f>
        <v>0</v>
      </c>
      <c r="BA96" s="123">
        <f>'02 - Kanalizace splašková'!F34</f>
        <v>0</v>
      </c>
      <c r="BB96" s="123">
        <f>'02 - Kanalizace splašková'!F35</f>
        <v>0</v>
      </c>
      <c r="BC96" s="123">
        <f>'02 - Kanalizace splašková'!F36</f>
        <v>0</v>
      </c>
      <c r="BD96" s="125">
        <f>'02 - Kanalizace splašková'!F37</f>
        <v>0</v>
      </c>
      <c r="BT96" s="126" t="s">
        <v>86</v>
      </c>
      <c r="BV96" s="126" t="s">
        <v>80</v>
      </c>
      <c r="BW96" s="126" t="s">
        <v>91</v>
      </c>
      <c r="BX96" s="126" t="s">
        <v>5</v>
      </c>
      <c r="CL96" s="126" t="s">
        <v>1</v>
      </c>
      <c r="CM96" s="126" t="s">
        <v>88</v>
      </c>
    </row>
    <row r="97" s="6" customFormat="1" ht="16.5" customHeight="1">
      <c r="A97" s="114" t="s">
        <v>82</v>
      </c>
      <c r="B97" s="115"/>
      <c r="C97" s="116"/>
      <c r="D97" s="117" t="s">
        <v>92</v>
      </c>
      <c r="E97" s="117"/>
      <c r="F97" s="117"/>
      <c r="G97" s="117"/>
      <c r="H97" s="117"/>
      <c r="I97" s="118"/>
      <c r="J97" s="117" t="s">
        <v>93</v>
      </c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9">
        <f>'03 - Kanalizace dešťová'!J30</f>
        <v>0</v>
      </c>
      <c r="AH97" s="118"/>
      <c r="AI97" s="118"/>
      <c r="AJ97" s="118"/>
      <c r="AK97" s="118"/>
      <c r="AL97" s="118"/>
      <c r="AM97" s="118"/>
      <c r="AN97" s="119">
        <f>SUM(AG97,AT97)</f>
        <v>0</v>
      </c>
      <c r="AO97" s="118"/>
      <c r="AP97" s="118"/>
      <c r="AQ97" s="120" t="s">
        <v>85</v>
      </c>
      <c r="AR97" s="121"/>
      <c r="AS97" s="122">
        <v>0</v>
      </c>
      <c r="AT97" s="123">
        <f>ROUND(SUM(AV97:AW97),2)</f>
        <v>0</v>
      </c>
      <c r="AU97" s="124">
        <f>'03 - Kanalizace dešťová'!P120</f>
        <v>0</v>
      </c>
      <c r="AV97" s="123">
        <f>'03 - Kanalizace dešťová'!J33</f>
        <v>0</v>
      </c>
      <c r="AW97" s="123">
        <f>'03 - Kanalizace dešťová'!J34</f>
        <v>0</v>
      </c>
      <c r="AX97" s="123">
        <f>'03 - Kanalizace dešťová'!J35</f>
        <v>0</v>
      </c>
      <c r="AY97" s="123">
        <f>'03 - Kanalizace dešťová'!J36</f>
        <v>0</v>
      </c>
      <c r="AZ97" s="123">
        <f>'03 - Kanalizace dešťová'!F33</f>
        <v>0</v>
      </c>
      <c r="BA97" s="123">
        <f>'03 - Kanalizace dešťová'!F34</f>
        <v>0</v>
      </c>
      <c r="BB97" s="123">
        <f>'03 - Kanalizace dešťová'!F35</f>
        <v>0</v>
      </c>
      <c r="BC97" s="123">
        <f>'03 - Kanalizace dešťová'!F36</f>
        <v>0</v>
      </c>
      <c r="BD97" s="125">
        <f>'03 - Kanalizace dešťová'!F37</f>
        <v>0</v>
      </c>
      <c r="BT97" s="126" t="s">
        <v>86</v>
      </c>
      <c r="BV97" s="126" t="s">
        <v>80</v>
      </c>
      <c r="BW97" s="126" t="s">
        <v>94</v>
      </c>
      <c r="BX97" s="126" t="s">
        <v>5</v>
      </c>
      <c r="CL97" s="126" t="s">
        <v>1</v>
      </c>
      <c r="CM97" s="126" t="s">
        <v>88</v>
      </c>
    </row>
    <row r="98" s="6" customFormat="1" ht="16.5" customHeight="1">
      <c r="A98" s="114" t="s">
        <v>82</v>
      </c>
      <c r="B98" s="115"/>
      <c r="C98" s="116"/>
      <c r="D98" s="117" t="s">
        <v>95</v>
      </c>
      <c r="E98" s="117"/>
      <c r="F98" s="117"/>
      <c r="G98" s="117"/>
      <c r="H98" s="117"/>
      <c r="I98" s="118"/>
      <c r="J98" s="117" t="s">
        <v>96</v>
      </c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9">
        <f>'04 - VO'!J30</f>
        <v>0</v>
      </c>
      <c r="AH98" s="118"/>
      <c r="AI98" s="118"/>
      <c r="AJ98" s="118"/>
      <c r="AK98" s="118"/>
      <c r="AL98" s="118"/>
      <c r="AM98" s="118"/>
      <c r="AN98" s="119">
        <f>SUM(AG98,AT98)</f>
        <v>0</v>
      </c>
      <c r="AO98" s="118"/>
      <c r="AP98" s="118"/>
      <c r="AQ98" s="120" t="s">
        <v>85</v>
      </c>
      <c r="AR98" s="121"/>
      <c r="AS98" s="122">
        <v>0</v>
      </c>
      <c r="AT98" s="123">
        <f>ROUND(SUM(AV98:AW98),2)</f>
        <v>0</v>
      </c>
      <c r="AU98" s="124">
        <f>'04 - VO'!P117</f>
        <v>0</v>
      </c>
      <c r="AV98" s="123">
        <f>'04 - VO'!J33</f>
        <v>0</v>
      </c>
      <c r="AW98" s="123">
        <f>'04 - VO'!J34</f>
        <v>0</v>
      </c>
      <c r="AX98" s="123">
        <f>'04 - VO'!J35</f>
        <v>0</v>
      </c>
      <c r="AY98" s="123">
        <f>'04 - VO'!J36</f>
        <v>0</v>
      </c>
      <c r="AZ98" s="123">
        <f>'04 - VO'!F33</f>
        <v>0</v>
      </c>
      <c r="BA98" s="123">
        <f>'04 - VO'!F34</f>
        <v>0</v>
      </c>
      <c r="BB98" s="123">
        <f>'04 - VO'!F35</f>
        <v>0</v>
      </c>
      <c r="BC98" s="123">
        <f>'04 - VO'!F36</f>
        <v>0</v>
      </c>
      <c r="BD98" s="125">
        <f>'04 - VO'!F37</f>
        <v>0</v>
      </c>
      <c r="BT98" s="126" t="s">
        <v>86</v>
      </c>
      <c r="BV98" s="126" t="s">
        <v>80</v>
      </c>
      <c r="BW98" s="126" t="s">
        <v>97</v>
      </c>
      <c r="BX98" s="126" t="s">
        <v>5</v>
      </c>
      <c r="CL98" s="126" t="s">
        <v>1</v>
      </c>
      <c r="CM98" s="126" t="s">
        <v>88</v>
      </c>
    </row>
    <row r="99" s="6" customFormat="1" ht="16.5" customHeight="1">
      <c r="A99" s="114" t="s">
        <v>82</v>
      </c>
      <c r="B99" s="115"/>
      <c r="C99" s="116"/>
      <c r="D99" s="117" t="s">
        <v>98</v>
      </c>
      <c r="E99" s="117"/>
      <c r="F99" s="117"/>
      <c r="G99" s="117"/>
      <c r="H99" s="117"/>
      <c r="I99" s="118"/>
      <c r="J99" s="117" t="s">
        <v>99</v>
      </c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9">
        <f>'05 - Vedlejší a ostatní n...'!J30</f>
        <v>0</v>
      </c>
      <c r="AH99" s="118"/>
      <c r="AI99" s="118"/>
      <c r="AJ99" s="118"/>
      <c r="AK99" s="118"/>
      <c r="AL99" s="118"/>
      <c r="AM99" s="118"/>
      <c r="AN99" s="119">
        <f>SUM(AG99,AT99)</f>
        <v>0</v>
      </c>
      <c r="AO99" s="118"/>
      <c r="AP99" s="118"/>
      <c r="AQ99" s="120" t="s">
        <v>100</v>
      </c>
      <c r="AR99" s="121"/>
      <c r="AS99" s="127">
        <v>0</v>
      </c>
      <c r="AT99" s="128">
        <f>ROUND(SUM(AV99:AW99),2)</f>
        <v>0</v>
      </c>
      <c r="AU99" s="129">
        <f>'05 - Vedlejší a ostatní n...'!P122</f>
        <v>0</v>
      </c>
      <c r="AV99" s="128">
        <f>'05 - Vedlejší a ostatní n...'!J33</f>
        <v>0</v>
      </c>
      <c r="AW99" s="128">
        <f>'05 - Vedlejší a ostatní n...'!J34</f>
        <v>0</v>
      </c>
      <c r="AX99" s="128">
        <f>'05 - Vedlejší a ostatní n...'!J35</f>
        <v>0</v>
      </c>
      <c r="AY99" s="128">
        <f>'05 - Vedlejší a ostatní n...'!J36</f>
        <v>0</v>
      </c>
      <c r="AZ99" s="128">
        <f>'05 - Vedlejší a ostatní n...'!F33</f>
        <v>0</v>
      </c>
      <c r="BA99" s="128">
        <f>'05 - Vedlejší a ostatní n...'!F34</f>
        <v>0</v>
      </c>
      <c r="BB99" s="128">
        <f>'05 - Vedlejší a ostatní n...'!F35</f>
        <v>0</v>
      </c>
      <c r="BC99" s="128">
        <f>'05 - Vedlejší a ostatní n...'!F36</f>
        <v>0</v>
      </c>
      <c r="BD99" s="130">
        <f>'05 - Vedlejší a ostatní n...'!F37</f>
        <v>0</v>
      </c>
      <c r="BT99" s="126" t="s">
        <v>86</v>
      </c>
      <c r="BV99" s="126" t="s">
        <v>80</v>
      </c>
      <c r="BW99" s="126" t="s">
        <v>101</v>
      </c>
      <c r="BX99" s="126" t="s">
        <v>5</v>
      </c>
      <c r="CL99" s="126" t="s">
        <v>1</v>
      </c>
      <c r="CM99" s="126" t="s">
        <v>88</v>
      </c>
    </row>
    <row r="100">
      <c r="B100" s="1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18"/>
    </row>
    <row r="101" s="1" customFormat="1" ht="30" customHeight="1">
      <c r="B101" s="38"/>
      <c r="C101" s="102" t="s">
        <v>102</v>
      </c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105">
        <f>ROUND(SUM(AG102:AG105), 2)</f>
        <v>0</v>
      </c>
      <c r="AH101" s="105"/>
      <c r="AI101" s="105"/>
      <c r="AJ101" s="105"/>
      <c r="AK101" s="105"/>
      <c r="AL101" s="105"/>
      <c r="AM101" s="105"/>
      <c r="AN101" s="105">
        <f>ROUND(SUM(AN102:AN105), 2)</f>
        <v>0</v>
      </c>
      <c r="AO101" s="105"/>
      <c r="AP101" s="105"/>
      <c r="AQ101" s="131"/>
      <c r="AR101" s="40"/>
      <c r="AS101" s="95" t="s">
        <v>103</v>
      </c>
      <c r="AT101" s="96" t="s">
        <v>104</v>
      </c>
      <c r="AU101" s="96" t="s">
        <v>42</v>
      </c>
      <c r="AV101" s="97" t="s">
        <v>65</v>
      </c>
    </row>
    <row r="102" s="1" customFormat="1" ht="19.92" customHeight="1">
      <c r="B102" s="38"/>
      <c r="C102" s="39"/>
      <c r="D102" s="132" t="s">
        <v>105</v>
      </c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39"/>
      <c r="AD102" s="39"/>
      <c r="AE102" s="39"/>
      <c r="AF102" s="39"/>
      <c r="AG102" s="133">
        <f>ROUND(AG94 * AS102, 2)</f>
        <v>0</v>
      </c>
      <c r="AH102" s="134"/>
      <c r="AI102" s="134"/>
      <c r="AJ102" s="134"/>
      <c r="AK102" s="134"/>
      <c r="AL102" s="134"/>
      <c r="AM102" s="134"/>
      <c r="AN102" s="134">
        <f>ROUND(AG102 + AV102, 2)</f>
        <v>0</v>
      </c>
      <c r="AO102" s="134"/>
      <c r="AP102" s="134"/>
      <c r="AQ102" s="39"/>
      <c r="AR102" s="40"/>
      <c r="AS102" s="135">
        <v>0</v>
      </c>
      <c r="AT102" s="136" t="s">
        <v>106</v>
      </c>
      <c r="AU102" s="136" t="s">
        <v>43</v>
      </c>
      <c r="AV102" s="137">
        <f>ROUND(IF(AU102="základní",AG102*L32,IF(AU102="snížená",AG102*L33,0)), 2)</f>
        <v>0</v>
      </c>
      <c r="BV102" s="15" t="s">
        <v>107</v>
      </c>
      <c r="BY102" s="138">
        <f>IF(AU102="základní",AV102,0)</f>
        <v>0</v>
      </c>
      <c r="BZ102" s="138">
        <f>IF(AU102="snížená",AV102,0)</f>
        <v>0</v>
      </c>
      <c r="CA102" s="138">
        <v>0</v>
      </c>
      <c r="CB102" s="138">
        <v>0</v>
      </c>
      <c r="CC102" s="138">
        <v>0</v>
      </c>
      <c r="CD102" s="138">
        <f>IF(AU102="základní",AG102,0)</f>
        <v>0</v>
      </c>
      <c r="CE102" s="138">
        <f>IF(AU102="snížená",AG102,0)</f>
        <v>0</v>
      </c>
      <c r="CF102" s="138">
        <f>IF(AU102="zákl. přenesená",AG102,0)</f>
        <v>0</v>
      </c>
      <c r="CG102" s="138">
        <f>IF(AU102="sníž. přenesená",AG102,0)</f>
        <v>0</v>
      </c>
      <c r="CH102" s="138">
        <f>IF(AU102="nulová",AG102,0)</f>
        <v>0</v>
      </c>
      <c r="CI102" s="15">
        <f>IF(AU102="základní",1,IF(AU102="snížená",2,IF(AU102="zákl. přenesená",4,IF(AU102="sníž. přenesená",5,3))))</f>
        <v>1</v>
      </c>
      <c r="CJ102" s="15">
        <f>IF(AT102="stavební čast",1,IF(AT102="investiční čast",2,3))</f>
        <v>1</v>
      </c>
      <c r="CK102" s="15" t="str">
        <f>IF(D102="Vyplň vlastní","","x")</f>
        <v>x</v>
      </c>
    </row>
    <row r="103" s="1" customFormat="1" ht="19.92" customHeight="1">
      <c r="B103" s="38"/>
      <c r="C103" s="39"/>
      <c r="D103" s="139" t="s">
        <v>108</v>
      </c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39"/>
      <c r="AD103" s="39"/>
      <c r="AE103" s="39"/>
      <c r="AF103" s="39"/>
      <c r="AG103" s="133">
        <f>ROUND(AG94 * AS103, 2)</f>
        <v>0</v>
      </c>
      <c r="AH103" s="134"/>
      <c r="AI103" s="134"/>
      <c r="AJ103" s="134"/>
      <c r="AK103" s="134"/>
      <c r="AL103" s="134"/>
      <c r="AM103" s="134"/>
      <c r="AN103" s="134">
        <f>ROUND(AG103 + AV103, 2)</f>
        <v>0</v>
      </c>
      <c r="AO103" s="134"/>
      <c r="AP103" s="134"/>
      <c r="AQ103" s="39"/>
      <c r="AR103" s="40"/>
      <c r="AS103" s="135">
        <v>0</v>
      </c>
      <c r="AT103" s="136" t="s">
        <v>106</v>
      </c>
      <c r="AU103" s="136" t="s">
        <v>43</v>
      </c>
      <c r="AV103" s="137">
        <f>ROUND(IF(AU103="základní",AG103*L32,IF(AU103="snížená",AG103*L33,0)), 2)</f>
        <v>0</v>
      </c>
      <c r="BV103" s="15" t="s">
        <v>109</v>
      </c>
      <c r="BY103" s="138">
        <f>IF(AU103="základní",AV103,0)</f>
        <v>0</v>
      </c>
      <c r="BZ103" s="138">
        <f>IF(AU103="snížená",AV103,0)</f>
        <v>0</v>
      </c>
      <c r="CA103" s="138">
        <v>0</v>
      </c>
      <c r="CB103" s="138">
        <v>0</v>
      </c>
      <c r="CC103" s="138">
        <v>0</v>
      </c>
      <c r="CD103" s="138">
        <f>IF(AU103="základní",AG103,0)</f>
        <v>0</v>
      </c>
      <c r="CE103" s="138">
        <f>IF(AU103="snížená",AG103,0)</f>
        <v>0</v>
      </c>
      <c r="CF103" s="138">
        <f>IF(AU103="zákl. přenesená",AG103,0)</f>
        <v>0</v>
      </c>
      <c r="CG103" s="138">
        <f>IF(AU103="sníž. přenesená",AG103,0)</f>
        <v>0</v>
      </c>
      <c r="CH103" s="138">
        <f>IF(AU103="nulová",AG103,0)</f>
        <v>0</v>
      </c>
      <c r="CI103" s="15">
        <f>IF(AU103="základní",1,IF(AU103="snížená",2,IF(AU103="zákl. přenesená",4,IF(AU103="sníž. přenesená",5,3))))</f>
        <v>1</v>
      </c>
      <c r="CJ103" s="15">
        <f>IF(AT103="stavební čast",1,IF(AT103="investiční čast",2,3))</f>
        <v>1</v>
      </c>
      <c r="CK103" s="15" t="str">
        <f>IF(D103="Vyplň vlastní","","x")</f>
        <v/>
      </c>
    </row>
    <row r="104" s="1" customFormat="1" ht="19.92" customHeight="1">
      <c r="B104" s="38"/>
      <c r="C104" s="39"/>
      <c r="D104" s="139" t="s">
        <v>108</v>
      </c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39"/>
      <c r="AD104" s="39"/>
      <c r="AE104" s="39"/>
      <c r="AF104" s="39"/>
      <c r="AG104" s="133">
        <f>ROUND(AG94 * AS104, 2)</f>
        <v>0</v>
      </c>
      <c r="AH104" s="134"/>
      <c r="AI104" s="134"/>
      <c r="AJ104" s="134"/>
      <c r="AK104" s="134"/>
      <c r="AL104" s="134"/>
      <c r="AM104" s="134"/>
      <c r="AN104" s="134">
        <f>ROUND(AG104 + AV104, 2)</f>
        <v>0</v>
      </c>
      <c r="AO104" s="134"/>
      <c r="AP104" s="134"/>
      <c r="AQ104" s="39"/>
      <c r="AR104" s="40"/>
      <c r="AS104" s="135">
        <v>0</v>
      </c>
      <c r="AT104" s="136" t="s">
        <v>106</v>
      </c>
      <c r="AU104" s="136" t="s">
        <v>43</v>
      </c>
      <c r="AV104" s="137">
        <f>ROUND(IF(AU104="základní",AG104*L32,IF(AU104="snížená",AG104*L33,0)), 2)</f>
        <v>0</v>
      </c>
      <c r="BV104" s="15" t="s">
        <v>109</v>
      </c>
      <c r="BY104" s="138">
        <f>IF(AU104="základní",AV104,0)</f>
        <v>0</v>
      </c>
      <c r="BZ104" s="138">
        <f>IF(AU104="snížená",AV104,0)</f>
        <v>0</v>
      </c>
      <c r="CA104" s="138">
        <v>0</v>
      </c>
      <c r="CB104" s="138">
        <v>0</v>
      </c>
      <c r="CC104" s="138">
        <v>0</v>
      </c>
      <c r="CD104" s="138">
        <f>IF(AU104="základní",AG104,0)</f>
        <v>0</v>
      </c>
      <c r="CE104" s="138">
        <f>IF(AU104="snížená",AG104,0)</f>
        <v>0</v>
      </c>
      <c r="CF104" s="138">
        <f>IF(AU104="zákl. přenesená",AG104,0)</f>
        <v>0</v>
      </c>
      <c r="CG104" s="138">
        <f>IF(AU104="sníž. přenesená",AG104,0)</f>
        <v>0</v>
      </c>
      <c r="CH104" s="138">
        <f>IF(AU104="nulová",AG104,0)</f>
        <v>0</v>
      </c>
      <c r="CI104" s="15">
        <f>IF(AU104="základní",1,IF(AU104="snížená",2,IF(AU104="zákl. přenesená",4,IF(AU104="sníž. přenesená",5,3))))</f>
        <v>1</v>
      </c>
      <c r="CJ104" s="15">
        <f>IF(AT104="stavební čast",1,IF(AT104="investiční čast",2,3))</f>
        <v>1</v>
      </c>
      <c r="CK104" s="15" t="str">
        <f>IF(D104="Vyplň vlastní","","x")</f>
        <v/>
      </c>
    </row>
    <row r="105" s="1" customFormat="1" ht="19.92" customHeight="1">
      <c r="B105" s="38"/>
      <c r="C105" s="39"/>
      <c r="D105" s="139" t="s">
        <v>108</v>
      </c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39"/>
      <c r="AD105" s="39"/>
      <c r="AE105" s="39"/>
      <c r="AF105" s="39"/>
      <c r="AG105" s="133">
        <f>ROUND(AG94 * AS105, 2)</f>
        <v>0</v>
      </c>
      <c r="AH105" s="134"/>
      <c r="AI105" s="134"/>
      <c r="AJ105" s="134"/>
      <c r="AK105" s="134"/>
      <c r="AL105" s="134"/>
      <c r="AM105" s="134"/>
      <c r="AN105" s="134">
        <f>ROUND(AG105 + AV105, 2)</f>
        <v>0</v>
      </c>
      <c r="AO105" s="134"/>
      <c r="AP105" s="134"/>
      <c r="AQ105" s="39"/>
      <c r="AR105" s="40"/>
      <c r="AS105" s="140">
        <v>0</v>
      </c>
      <c r="AT105" s="141" t="s">
        <v>106</v>
      </c>
      <c r="AU105" s="141" t="s">
        <v>43</v>
      </c>
      <c r="AV105" s="142">
        <f>ROUND(IF(AU105="základní",AG105*L32,IF(AU105="snížená",AG105*L33,0)), 2)</f>
        <v>0</v>
      </c>
      <c r="BV105" s="15" t="s">
        <v>109</v>
      </c>
      <c r="BY105" s="138">
        <f>IF(AU105="základní",AV105,0)</f>
        <v>0</v>
      </c>
      <c r="BZ105" s="138">
        <f>IF(AU105="snížená",AV105,0)</f>
        <v>0</v>
      </c>
      <c r="CA105" s="138">
        <v>0</v>
      </c>
      <c r="CB105" s="138">
        <v>0</v>
      </c>
      <c r="CC105" s="138">
        <v>0</v>
      </c>
      <c r="CD105" s="138">
        <f>IF(AU105="základní",AG105,0)</f>
        <v>0</v>
      </c>
      <c r="CE105" s="138">
        <f>IF(AU105="snížená",AG105,0)</f>
        <v>0</v>
      </c>
      <c r="CF105" s="138">
        <f>IF(AU105="zákl. přenesená",AG105,0)</f>
        <v>0</v>
      </c>
      <c r="CG105" s="138">
        <f>IF(AU105="sníž. přenesená",AG105,0)</f>
        <v>0</v>
      </c>
      <c r="CH105" s="138">
        <f>IF(AU105="nulová",AG105,0)</f>
        <v>0</v>
      </c>
      <c r="CI105" s="15">
        <f>IF(AU105="základní",1,IF(AU105="snížená",2,IF(AU105="zákl. přenesená",4,IF(AU105="sníž. přenesená",5,3))))</f>
        <v>1</v>
      </c>
      <c r="CJ105" s="15">
        <f>IF(AT105="stavební čast",1,IF(AT105="investiční čast",2,3))</f>
        <v>1</v>
      </c>
      <c r="CK105" s="15" t="str">
        <f>IF(D105="Vyplň vlastní","","x")</f>
        <v/>
      </c>
    </row>
    <row r="106" s="1" customFormat="1" ht="10.8" customHeight="1"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40"/>
    </row>
    <row r="107" s="1" customFormat="1" ht="30" customHeight="1">
      <c r="B107" s="38"/>
      <c r="C107" s="143" t="s">
        <v>110</v>
      </c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5">
        <f>ROUND(AG94 + AG101, 2)</f>
        <v>0</v>
      </c>
      <c r="AH107" s="145"/>
      <c r="AI107" s="145"/>
      <c r="AJ107" s="145"/>
      <c r="AK107" s="145"/>
      <c r="AL107" s="145"/>
      <c r="AM107" s="145"/>
      <c r="AN107" s="145">
        <f>ROUND(AN94 + AN101, 2)</f>
        <v>0</v>
      </c>
      <c r="AO107" s="145"/>
      <c r="AP107" s="145"/>
      <c r="AQ107" s="144"/>
      <c r="AR107" s="40"/>
    </row>
    <row r="108" s="1" customFormat="1" ht="6.96" customHeight="1"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40"/>
    </row>
  </sheetData>
  <sheetProtection sheet="1" formatColumns="0" formatRows="0" objects="1" scenarios="1" spinCount="100000" saltValue="jxbPHfcl5LEoWgINXyON/4I1x5uTTW9PKqCL1Se4Y/sSD1f4//qv/QVlaVKIf0NfY/d/OHwDiQmmqzPC63FsTQ==" hashValue="QUCyboO2jiYdrU08Qqo9e4snjQzz46DIqYk3+iQr3+zvVXv2wAldlkNoULjRdciHIkfV4n9i8v/ykC+VBCrQsg==" algorithmName="SHA-512" password="CC35"/>
  <mergeCells count="76">
    <mergeCell ref="X38:AB38"/>
    <mergeCell ref="W33:AE33"/>
    <mergeCell ref="AK26:AO26"/>
    <mergeCell ref="AK27:AO27"/>
    <mergeCell ref="AK29:AO29"/>
    <mergeCell ref="W32:AE32"/>
    <mergeCell ref="AK32:AO32"/>
    <mergeCell ref="AK33:AO33"/>
    <mergeCell ref="W34:AE34"/>
    <mergeCell ref="AK34:AO34"/>
    <mergeCell ref="W35:AE35"/>
    <mergeCell ref="AK35:AO35"/>
    <mergeCell ref="W36:AE36"/>
    <mergeCell ref="AK36:AO36"/>
    <mergeCell ref="AK38:AO38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31:P31"/>
    <mergeCell ref="W31:AE31"/>
    <mergeCell ref="AK31:AO31"/>
    <mergeCell ref="L32:P32"/>
    <mergeCell ref="L33:P33"/>
    <mergeCell ref="L34:P34"/>
    <mergeCell ref="L35:P35"/>
    <mergeCell ref="L36:P36"/>
    <mergeCell ref="AG103:AM103"/>
    <mergeCell ref="AG102:AM102"/>
    <mergeCell ref="AN102:AP102"/>
    <mergeCell ref="AN103:AP103"/>
    <mergeCell ref="AG104:AM104"/>
    <mergeCell ref="AN104:AP104"/>
    <mergeCell ref="AG105:AM105"/>
    <mergeCell ref="AN105:AP105"/>
    <mergeCell ref="AG101:AM101"/>
    <mergeCell ref="AN101:AP101"/>
    <mergeCell ref="AG107:AM107"/>
    <mergeCell ref="AN107:AP107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D99:H99"/>
    <mergeCell ref="J99:AF99"/>
    <mergeCell ref="D102:AB102"/>
    <mergeCell ref="D103:AB103"/>
    <mergeCell ref="D104:AB104"/>
    <mergeCell ref="D105:AB105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N98:AP98"/>
    <mergeCell ref="AG98:AM98"/>
    <mergeCell ref="AN99:AP99"/>
    <mergeCell ref="AG99:AM99"/>
    <mergeCell ref="AG94:AM94"/>
    <mergeCell ref="AN94:AP94"/>
    <mergeCell ref="AR2:BE2"/>
    <mergeCell ref="BE5:BE34"/>
  </mergeCells>
  <dataValidations count="2">
    <dataValidation type="list" allowBlank="1" showInputMessage="1" showErrorMessage="1" error="Povoleny jsou hodnoty základní, snížená, zákl. přenesená, sníž. přenesená, nulová." sqref="AU101:AU10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101:AT105">
      <formula1>"stavební čast, technologická čast, investiční čast"</formula1>
    </dataValidation>
  </dataValidations>
  <hyperlinks>
    <hyperlink ref="A95" location="'01 - Komunikace'!C2" display="/"/>
    <hyperlink ref="A96" location="'02 - Kanalizace splašková'!C2" display="/"/>
    <hyperlink ref="A97" location="'03 - Kanalizace dešťová'!C2" display="/"/>
    <hyperlink ref="A98" location="'04 - VO'!C2" display="/"/>
    <hyperlink ref="A99" location="'05 - Vedlejší a ostatní 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6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87</v>
      </c>
    </row>
    <row r="3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18"/>
      <c r="AT3" s="15" t="s">
        <v>88</v>
      </c>
    </row>
    <row r="4" ht="24.96" customHeight="1">
      <c r="B4" s="18"/>
      <c r="D4" s="150" t="s">
        <v>111</v>
      </c>
      <c r="L4" s="18"/>
      <c r="M4" s="151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52" t="s">
        <v>16</v>
      </c>
      <c r="L6" s="18"/>
    </row>
    <row r="7" ht="16.5" customHeight="1">
      <c r="B7" s="18"/>
      <c r="E7" s="153" t="str">
        <f>'Rekapitulace stavby'!K6</f>
        <v>Bytová zona RD_infrastruktura</v>
      </c>
      <c r="F7" s="152"/>
      <c r="G7" s="152"/>
      <c r="H7" s="152"/>
      <c r="L7" s="18"/>
    </row>
    <row r="8" s="1" customFormat="1" ht="12" customHeight="1">
      <c r="B8" s="40"/>
      <c r="D8" s="152" t="s">
        <v>112</v>
      </c>
      <c r="I8" s="154"/>
      <c r="L8" s="40"/>
    </row>
    <row r="9" s="1" customFormat="1" ht="36.96" customHeight="1">
      <c r="B9" s="40"/>
      <c r="E9" s="155" t="s">
        <v>113</v>
      </c>
      <c r="F9" s="1"/>
      <c r="G9" s="1"/>
      <c r="H9" s="1"/>
      <c r="I9" s="154"/>
      <c r="L9" s="40"/>
    </row>
    <row r="10" s="1" customFormat="1">
      <c r="B10" s="40"/>
      <c r="I10" s="154"/>
      <c r="L10" s="40"/>
    </row>
    <row r="11" s="1" customFormat="1" ht="12" customHeight="1">
      <c r="B11" s="40"/>
      <c r="D11" s="152" t="s">
        <v>18</v>
      </c>
      <c r="F11" s="156" t="s">
        <v>1</v>
      </c>
      <c r="I11" s="157" t="s">
        <v>19</v>
      </c>
      <c r="J11" s="156" t="s">
        <v>1</v>
      </c>
      <c r="L11" s="40"/>
    </row>
    <row r="12" s="1" customFormat="1" ht="12" customHeight="1">
      <c r="B12" s="40"/>
      <c r="D12" s="152" t="s">
        <v>20</v>
      </c>
      <c r="F12" s="156" t="s">
        <v>21</v>
      </c>
      <c r="I12" s="157" t="s">
        <v>22</v>
      </c>
      <c r="J12" s="158" t="str">
        <f>'Rekapitulace stavby'!AN8</f>
        <v>2. 5. 2019</v>
      </c>
      <c r="L12" s="40"/>
    </row>
    <row r="13" s="1" customFormat="1" ht="10.8" customHeight="1">
      <c r="B13" s="40"/>
      <c r="I13" s="154"/>
      <c r="L13" s="40"/>
    </row>
    <row r="14" s="1" customFormat="1" ht="12" customHeight="1">
      <c r="B14" s="40"/>
      <c r="D14" s="152" t="s">
        <v>24</v>
      </c>
      <c r="I14" s="157" t="s">
        <v>25</v>
      </c>
      <c r="J14" s="156" t="str">
        <f>IF('Rekapitulace stavby'!AN10="","",'Rekapitulace stavby'!AN10)</f>
        <v/>
      </c>
      <c r="L14" s="40"/>
    </row>
    <row r="15" s="1" customFormat="1" ht="18" customHeight="1">
      <c r="B15" s="40"/>
      <c r="E15" s="156" t="str">
        <f>IF('Rekapitulace stavby'!E11="","",'Rekapitulace stavby'!E11)</f>
        <v xml:space="preserve"> </v>
      </c>
      <c r="I15" s="157" t="s">
        <v>27</v>
      </c>
      <c r="J15" s="156" t="str">
        <f>IF('Rekapitulace stavby'!AN11="","",'Rekapitulace stavby'!AN11)</f>
        <v/>
      </c>
      <c r="L15" s="40"/>
    </row>
    <row r="16" s="1" customFormat="1" ht="6.96" customHeight="1">
      <c r="B16" s="40"/>
      <c r="I16" s="154"/>
      <c r="L16" s="40"/>
    </row>
    <row r="17" s="1" customFormat="1" ht="12" customHeight="1">
      <c r="B17" s="40"/>
      <c r="D17" s="152" t="s">
        <v>28</v>
      </c>
      <c r="I17" s="157" t="s">
        <v>25</v>
      </c>
      <c r="J17" s="31" t="str">
        <f>'Rekapitulace stavby'!AN13</f>
        <v>Vyplň údaj</v>
      </c>
      <c r="L17" s="40"/>
    </row>
    <row r="18" s="1" customFormat="1" ht="18" customHeight="1">
      <c r="B18" s="40"/>
      <c r="E18" s="31" t="str">
        <f>'Rekapitulace stavby'!E14</f>
        <v>Vyplň údaj</v>
      </c>
      <c r="F18" s="156"/>
      <c r="G18" s="156"/>
      <c r="H18" s="156"/>
      <c r="I18" s="157" t="s">
        <v>27</v>
      </c>
      <c r="J18" s="31" t="str">
        <f>'Rekapitulace stavby'!AN14</f>
        <v>Vyplň údaj</v>
      </c>
      <c r="L18" s="40"/>
    </row>
    <row r="19" s="1" customFormat="1" ht="6.96" customHeight="1">
      <c r="B19" s="40"/>
      <c r="I19" s="154"/>
      <c r="L19" s="40"/>
    </row>
    <row r="20" s="1" customFormat="1" ht="12" customHeight="1">
      <c r="B20" s="40"/>
      <c r="D20" s="152" t="s">
        <v>30</v>
      </c>
      <c r="I20" s="157" t="s">
        <v>25</v>
      </c>
      <c r="J20" s="156" t="s">
        <v>1</v>
      </c>
      <c r="L20" s="40"/>
    </row>
    <row r="21" s="1" customFormat="1" ht="18" customHeight="1">
      <c r="B21" s="40"/>
      <c r="E21" s="156" t="s">
        <v>31</v>
      </c>
      <c r="I21" s="157" t="s">
        <v>27</v>
      </c>
      <c r="J21" s="156" t="s">
        <v>1</v>
      </c>
      <c r="L21" s="40"/>
    </row>
    <row r="22" s="1" customFormat="1" ht="6.96" customHeight="1">
      <c r="B22" s="40"/>
      <c r="I22" s="154"/>
      <c r="L22" s="40"/>
    </row>
    <row r="23" s="1" customFormat="1" ht="12" customHeight="1">
      <c r="B23" s="40"/>
      <c r="D23" s="152" t="s">
        <v>33</v>
      </c>
      <c r="I23" s="157" t="s">
        <v>25</v>
      </c>
      <c r="J23" s="156" t="s">
        <v>1</v>
      </c>
      <c r="L23" s="40"/>
    </row>
    <row r="24" s="1" customFormat="1" ht="18" customHeight="1">
      <c r="B24" s="40"/>
      <c r="E24" s="156" t="s">
        <v>34</v>
      </c>
      <c r="I24" s="157" t="s">
        <v>27</v>
      </c>
      <c r="J24" s="156" t="s">
        <v>1</v>
      </c>
      <c r="L24" s="40"/>
    </row>
    <row r="25" s="1" customFormat="1" ht="6.96" customHeight="1">
      <c r="B25" s="40"/>
      <c r="I25" s="154"/>
      <c r="L25" s="40"/>
    </row>
    <row r="26" s="1" customFormat="1" ht="12" customHeight="1">
      <c r="B26" s="40"/>
      <c r="D26" s="152" t="s">
        <v>35</v>
      </c>
      <c r="I26" s="154"/>
      <c r="L26" s="40"/>
    </row>
    <row r="27" s="7" customFormat="1" ht="16.5" customHeight="1">
      <c r="B27" s="159"/>
      <c r="E27" s="160" t="s">
        <v>1</v>
      </c>
      <c r="F27" s="160"/>
      <c r="G27" s="160"/>
      <c r="H27" s="160"/>
      <c r="I27" s="161"/>
      <c r="L27" s="159"/>
    </row>
    <row r="28" s="1" customFormat="1" ht="6.96" customHeight="1">
      <c r="B28" s="40"/>
      <c r="I28" s="154"/>
      <c r="L28" s="40"/>
    </row>
    <row r="29" s="1" customFormat="1" ht="6.96" customHeight="1">
      <c r="B29" s="40"/>
      <c r="D29" s="78"/>
      <c r="E29" s="78"/>
      <c r="F29" s="78"/>
      <c r="G29" s="78"/>
      <c r="H29" s="78"/>
      <c r="I29" s="162"/>
      <c r="J29" s="78"/>
      <c r="K29" s="78"/>
      <c r="L29" s="40"/>
    </row>
    <row r="30" s="1" customFormat="1" ht="25.44" customHeight="1">
      <c r="B30" s="40"/>
      <c r="D30" s="163" t="s">
        <v>38</v>
      </c>
      <c r="I30" s="154"/>
      <c r="J30" s="164">
        <f>ROUND(J124, 2)</f>
        <v>0</v>
      </c>
      <c r="L30" s="40"/>
    </row>
    <row r="31" s="1" customFormat="1" ht="6.96" customHeight="1">
      <c r="B31" s="40"/>
      <c r="D31" s="78"/>
      <c r="E31" s="78"/>
      <c r="F31" s="78"/>
      <c r="G31" s="78"/>
      <c r="H31" s="78"/>
      <c r="I31" s="162"/>
      <c r="J31" s="78"/>
      <c r="K31" s="78"/>
      <c r="L31" s="40"/>
    </row>
    <row r="32" s="1" customFormat="1" ht="14.4" customHeight="1">
      <c r="B32" s="40"/>
      <c r="F32" s="165" t="s">
        <v>40</v>
      </c>
      <c r="I32" s="166" t="s">
        <v>39</v>
      </c>
      <c r="J32" s="165" t="s">
        <v>41</v>
      </c>
      <c r="L32" s="40"/>
    </row>
    <row r="33" s="1" customFormat="1" ht="14.4" customHeight="1">
      <c r="B33" s="40"/>
      <c r="D33" s="167" t="s">
        <v>42</v>
      </c>
      <c r="E33" s="152" t="s">
        <v>43</v>
      </c>
      <c r="F33" s="168">
        <f>ROUND((SUM(BE124:BE190)),  2)</f>
        <v>0</v>
      </c>
      <c r="I33" s="169">
        <v>0.20999999999999999</v>
      </c>
      <c r="J33" s="168">
        <f>ROUND(((SUM(BE124:BE190))*I33),  2)</f>
        <v>0</v>
      </c>
      <c r="L33" s="40"/>
    </row>
    <row r="34" s="1" customFormat="1" ht="14.4" customHeight="1">
      <c r="B34" s="40"/>
      <c r="E34" s="152" t="s">
        <v>44</v>
      </c>
      <c r="F34" s="168">
        <f>ROUND((SUM(BF124:BF190)),  2)</f>
        <v>0</v>
      </c>
      <c r="I34" s="169">
        <v>0.14999999999999999</v>
      </c>
      <c r="J34" s="168">
        <f>ROUND(((SUM(BF124:BF190))*I34),  2)</f>
        <v>0</v>
      </c>
      <c r="L34" s="40"/>
    </row>
    <row r="35" hidden="1" s="1" customFormat="1" ht="14.4" customHeight="1">
      <c r="B35" s="40"/>
      <c r="E35" s="152" t="s">
        <v>45</v>
      </c>
      <c r="F35" s="168">
        <f>ROUND((SUM(BG124:BG190)),  2)</f>
        <v>0</v>
      </c>
      <c r="I35" s="169">
        <v>0.20999999999999999</v>
      </c>
      <c r="J35" s="168">
        <f>0</f>
        <v>0</v>
      </c>
      <c r="L35" s="40"/>
    </row>
    <row r="36" hidden="1" s="1" customFormat="1" ht="14.4" customHeight="1">
      <c r="B36" s="40"/>
      <c r="E36" s="152" t="s">
        <v>46</v>
      </c>
      <c r="F36" s="168">
        <f>ROUND((SUM(BH124:BH190)),  2)</f>
        <v>0</v>
      </c>
      <c r="I36" s="169">
        <v>0.14999999999999999</v>
      </c>
      <c r="J36" s="168">
        <f>0</f>
        <v>0</v>
      </c>
      <c r="L36" s="40"/>
    </row>
    <row r="37" hidden="1" s="1" customFormat="1" ht="14.4" customHeight="1">
      <c r="B37" s="40"/>
      <c r="E37" s="152" t="s">
        <v>47</v>
      </c>
      <c r="F37" s="168">
        <f>ROUND((SUM(BI124:BI190)),  2)</f>
        <v>0</v>
      </c>
      <c r="I37" s="169">
        <v>0</v>
      </c>
      <c r="J37" s="168">
        <f>0</f>
        <v>0</v>
      </c>
      <c r="L37" s="40"/>
    </row>
    <row r="38" s="1" customFormat="1" ht="6.96" customHeight="1">
      <c r="B38" s="40"/>
      <c r="I38" s="154"/>
      <c r="L38" s="40"/>
    </row>
    <row r="39" s="1" customFormat="1" ht="25.44" customHeight="1">
      <c r="B39" s="40"/>
      <c r="C39" s="170"/>
      <c r="D39" s="171" t="s">
        <v>48</v>
      </c>
      <c r="E39" s="172"/>
      <c r="F39" s="172"/>
      <c r="G39" s="173" t="s">
        <v>49</v>
      </c>
      <c r="H39" s="174" t="s">
        <v>50</v>
      </c>
      <c r="I39" s="175"/>
      <c r="J39" s="176">
        <f>SUM(J30:J37)</f>
        <v>0</v>
      </c>
      <c r="K39" s="177"/>
      <c r="L39" s="40"/>
    </row>
    <row r="40" s="1" customFormat="1" ht="14.4" customHeight="1">
      <c r="B40" s="40"/>
      <c r="I40" s="154"/>
      <c r="L40" s="40"/>
    </row>
    <row r="41" ht="14.4" customHeight="1">
      <c r="B41" s="18"/>
      <c r="L41" s="18"/>
    </row>
    <row r="42" ht="14.4" customHeight="1">
      <c r="B42" s="18"/>
      <c r="L42" s="18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0"/>
      <c r="D50" s="178" t="s">
        <v>51</v>
      </c>
      <c r="E50" s="179"/>
      <c r="F50" s="179"/>
      <c r="G50" s="178" t="s">
        <v>52</v>
      </c>
      <c r="H50" s="179"/>
      <c r="I50" s="180"/>
      <c r="J50" s="179"/>
      <c r="K50" s="179"/>
      <c r="L50" s="40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0"/>
      <c r="D61" s="181" t="s">
        <v>53</v>
      </c>
      <c r="E61" s="182"/>
      <c r="F61" s="183" t="s">
        <v>54</v>
      </c>
      <c r="G61" s="181" t="s">
        <v>53</v>
      </c>
      <c r="H61" s="182"/>
      <c r="I61" s="184"/>
      <c r="J61" s="185" t="s">
        <v>54</v>
      </c>
      <c r="K61" s="182"/>
      <c r="L61" s="40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0"/>
      <c r="D65" s="178" t="s">
        <v>55</v>
      </c>
      <c r="E65" s="179"/>
      <c r="F65" s="179"/>
      <c r="G65" s="178" t="s">
        <v>56</v>
      </c>
      <c r="H65" s="179"/>
      <c r="I65" s="180"/>
      <c r="J65" s="179"/>
      <c r="K65" s="179"/>
      <c r="L65" s="40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0"/>
      <c r="D76" s="181" t="s">
        <v>53</v>
      </c>
      <c r="E76" s="182"/>
      <c r="F76" s="183" t="s">
        <v>54</v>
      </c>
      <c r="G76" s="181" t="s">
        <v>53</v>
      </c>
      <c r="H76" s="182"/>
      <c r="I76" s="184"/>
      <c r="J76" s="185" t="s">
        <v>54</v>
      </c>
      <c r="K76" s="182"/>
      <c r="L76" s="40"/>
    </row>
    <row r="77" s="1" customFormat="1" ht="14.4" customHeight="1">
      <c r="B77" s="186"/>
      <c r="C77" s="187"/>
      <c r="D77" s="187"/>
      <c r="E77" s="187"/>
      <c r="F77" s="187"/>
      <c r="G77" s="187"/>
      <c r="H77" s="187"/>
      <c r="I77" s="188"/>
      <c r="J77" s="187"/>
      <c r="K77" s="187"/>
      <c r="L77" s="40"/>
    </row>
    <row r="81" s="1" customFormat="1" ht="6.96" customHeight="1">
      <c r="B81" s="189"/>
      <c r="C81" s="190"/>
      <c r="D81" s="190"/>
      <c r="E81" s="190"/>
      <c r="F81" s="190"/>
      <c r="G81" s="190"/>
      <c r="H81" s="190"/>
      <c r="I81" s="191"/>
      <c r="J81" s="190"/>
      <c r="K81" s="190"/>
      <c r="L81" s="40"/>
    </row>
    <row r="82" s="1" customFormat="1" ht="24.96" customHeight="1">
      <c r="B82" s="38"/>
      <c r="C82" s="21" t="s">
        <v>114</v>
      </c>
      <c r="D82" s="39"/>
      <c r="E82" s="39"/>
      <c r="F82" s="39"/>
      <c r="G82" s="39"/>
      <c r="H82" s="39"/>
      <c r="I82" s="154"/>
      <c r="J82" s="39"/>
      <c r="K82" s="39"/>
      <c r="L82" s="40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54"/>
      <c r="J83" s="39"/>
      <c r="K83" s="39"/>
      <c r="L83" s="40"/>
    </row>
    <row r="84" s="1" customFormat="1" ht="12" customHeight="1">
      <c r="B84" s="38"/>
      <c r="C84" s="30" t="s">
        <v>16</v>
      </c>
      <c r="D84" s="39"/>
      <c r="E84" s="39"/>
      <c r="F84" s="39"/>
      <c r="G84" s="39"/>
      <c r="H84" s="39"/>
      <c r="I84" s="154"/>
      <c r="J84" s="39"/>
      <c r="K84" s="39"/>
      <c r="L84" s="40"/>
    </row>
    <row r="85" s="1" customFormat="1" ht="16.5" customHeight="1">
      <c r="B85" s="38"/>
      <c r="C85" s="39"/>
      <c r="D85" s="39"/>
      <c r="E85" s="192" t="str">
        <f>E7</f>
        <v>Bytová zona RD_infrastruktura</v>
      </c>
      <c r="F85" s="30"/>
      <c r="G85" s="30"/>
      <c r="H85" s="30"/>
      <c r="I85" s="154"/>
      <c r="J85" s="39"/>
      <c r="K85" s="39"/>
      <c r="L85" s="40"/>
    </row>
    <row r="86" s="1" customFormat="1" ht="12" customHeight="1">
      <c r="B86" s="38"/>
      <c r="C86" s="30" t="s">
        <v>112</v>
      </c>
      <c r="D86" s="39"/>
      <c r="E86" s="39"/>
      <c r="F86" s="39"/>
      <c r="G86" s="39"/>
      <c r="H86" s="39"/>
      <c r="I86" s="154"/>
      <c r="J86" s="39"/>
      <c r="K86" s="39"/>
      <c r="L86" s="40"/>
    </row>
    <row r="87" s="1" customFormat="1" ht="16.5" customHeight="1">
      <c r="B87" s="38"/>
      <c r="C87" s="39"/>
      <c r="D87" s="39"/>
      <c r="E87" s="71" t="str">
        <f>E9</f>
        <v>01 - Komunikace</v>
      </c>
      <c r="F87" s="39"/>
      <c r="G87" s="39"/>
      <c r="H87" s="39"/>
      <c r="I87" s="154"/>
      <c r="J87" s="39"/>
      <c r="K87" s="39"/>
      <c r="L87" s="40"/>
    </row>
    <row r="88" s="1" customFormat="1" ht="6.96" customHeight="1">
      <c r="B88" s="38"/>
      <c r="C88" s="39"/>
      <c r="D88" s="39"/>
      <c r="E88" s="39"/>
      <c r="F88" s="39"/>
      <c r="G88" s="39"/>
      <c r="H88" s="39"/>
      <c r="I88" s="154"/>
      <c r="J88" s="39"/>
      <c r="K88" s="39"/>
      <c r="L88" s="40"/>
    </row>
    <row r="89" s="1" customFormat="1" ht="12" customHeight="1">
      <c r="B89" s="38"/>
      <c r="C89" s="30" t="s">
        <v>20</v>
      </c>
      <c r="D89" s="39"/>
      <c r="E89" s="39"/>
      <c r="F89" s="25" t="str">
        <f>F12</f>
        <v>Veselá u Rokycan</v>
      </c>
      <c r="G89" s="39"/>
      <c r="H89" s="39"/>
      <c r="I89" s="157" t="s">
        <v>22</v>
      </c>
      <c r="J89" s="74" t="str">
        <f>IF(J12="","",J12)</f>
        <v>2. 5. 2019</v>
      </c>
      <c r="K89" s="39"/>
      <c r="L89" s="40"/>
    </row>
    <row r="90" s="1" customFormat="1" ht="6.96" customHeight="1">
      <c r="B90" s="38"/>
      <c r="C90" s="39"/>
      <c r="D90" s="39"/>
      <c r="E90" s="39"/>
      <c r="F90" s="39"/>
      <c r="G90" s="39"/>
      <c r="H90" s="39"/>
      <c r="I90" s="154"/>
      <c r="J90" s="39"/>
      <c r="K90" s="39"/>
      <c r="L90" s="40"/>
    </row>
    <row r="91" s="1" customFormat="1" ht="15.15" customHeight="1">
      <c r="B91" s="38"/>
      <c r="C91" s="30" t="s">
        <v>24</v>
      </c>
      <c r="D91" s="39"/>
      <c r="E91" s="39"/>
      <c r="F91" s="25" t="str">
        <f>E15</f>
        <v xml:space="preserve"> </v>
      </c>
      <c r="G91" s="39"/>
      <c r="H91" s="39"/>
      <c r="I91" s="157" t="s">
        <v>30</v>
      </c>
      <c r="J91" s="34" t="str">
        <f>E21</f>
        <v>Road Project s.r.o.</v>
      </c>
      <c r="K91" s="39"/>
      <c r="L91" s="40"/>
    </row>
    <row r="92" s="1" customFormat="1" ht="15.15" customHeight="1">
      <c r="B92" s="38"/>
      <c r="C92" s="30" t="s">
        <v>28</v>
      </c>
      <c r="D92" s="39"/>
      <c r="E92" s="39"/>
      <c r="F92" s="25" t="str">
        <f>IF(E18="","",E18)</f>
        <v>Vyplň údaj</v>
      </c>
      <c r="G92" s="39"/>
      <c r="H92" s="39"/>
      <c r="I92" s="157" t="s">
        <v>33</v>
      </c>
      <c r="J92" s="34" t="str">
        <f>E24</f>
        <v>Area Projekt s.r.o.</v>
      </c>
      <c r="K92" s="39"/>
      <c r="L92" s="40"/>
    </row>
    <row r="93" s="1" customFormat="1" ht="10.32" customHeight="1">
      <c r="B93" s="38"/>
      <c r="C93" s="39"/>
      <c r="D93" s="39"/>
      <c r="E93" s="39"/>
      <c r="F93" s="39"/>
      <c r="G93" s="39"/>
      <c r="H93" s="39"/>
      <c r="I93" s="154"/>
      <c r="J93" s="39"/>
      <c r="K93" s="39"/>
      <c r="L93" s="40"/>
    </row>
    <row r="94" s="1" customFormat="1" ht="29.28" customHeight="1">
      <c r="B94" s="38"/>
      <c r="C94" s="193" t="s">
        <v>115</v>
      </c>
      <c r="D94" s="144"/>
      <c r="E94" s="144"/>
      <c r="F94" s="144"/>
      <c r="G94" s="144"/>
      <c r="H94" s="144"/>
      <c r="I94" s="194"/>
      <c r="J94" s="195" t="s">
        <v>116</v>
      </c>
      <c r="K94" s="144"/>
      <c r="L94" s="40"/>
    </row>
    <row r="95" s="1" customFormat="1" ht="10.32" customHeight="1">
      <c r="B95" s="38"/>
      <c r="C95" s="39"/>
      <c r="D95" s="39"/>
      <c r="E95" s="39"/>
      <c r="F95" s="39"/>
      <c r="G95" s="39"/>
      <c r="H95" s="39"/>
      <c r="I95" s="154"/>
      <c r="J95" s="39"/>
      <c r="K95" s="39"/>
      <c r="L95" s="40"/>
    </row>
    <row r="96" s="1" customFormat="1" ht="22.8" customHeight="1">
      <c r="B96" s="38"/>
      <c r="C96" s="196" t="s">
        <v>117</v>
      </c>
      <c r="D96" s="39"/>
      <c r="E96" s="39"/>
      <c r="F96" s="39"/>
      <c r="G96" s="39"/>
      <c r="H96" s="39"/>
      <c r="I96" s="154"/>
      <c r="J96" s="105">
        <f>J124</f>
        <v>0</v>
      </c>
      <c r="K96" s="39"/>
      <c r="L96" s="40"/>
      <c r="AU96" s="15" t="s">
        <v>118</v>
      </c>
    </row>
    <row r="97" s="8" customFormat="1" ht="24.96" customHeight="1">
      <c r="B97" s="197"/>
      <c r="C97" s="198"/>
      <c r="D97" s="199" t="s">
        <v>119</v>
      </c>
      <c r="E97" s="200"/>
      <c r="F97" s="200"/>
      <c r="G97" s="200"/>
      <c r="H97" s="200"/>
      <c r="I97" s="201"/>
      <c r="J97" s="202">
        <f>J125</f>
        <v>0</v>
      </c>
      <c r="K97" s="198"/>
      <c r="L97" s="203"/>
    </row>
    <row r="98" s="9" customFormat="1" ht="19.92" customHeight="1">
      <c r="B98" s="204"/>
      <c r="C98" s="205"/>
      <c r="D98" s="206" t="s">
        <v>120</v>
      </c>
      <c r="E98" s="207"/>
      <c r="F98" s="207"/>
      <c r="G98" s="207"/>
      <c r="H98" s="207"/>
      <c r="I98" s="208"/>
      <c r="J98" s="209">
        <f>J126</f>
        <v>0</v>
      </c>
      <c r="K98" s="205"/>
      <c r="L98" s="210"/>
    </row>
    <row r="99" s="9" customFormat="1" ht="19.92" customHeight="1">
      <c r="B99" s="204"/>
      <c r="C99" s="205"/>
      <c r="D99" s="206" t="s">
        <v>121</v>
      </c>
      <c r="E99" s="207"/>
      <c r="F99" s="207"/>
      <c r="G99" s="207"/>
      <c r="H99" s="207"/>
      <c r="I99" s="208"/>
      <c r="J99" s="209">
        <f>J144</f>
        <v>0</v>
      </c>
      <c r="K99" s="205"/>
      <c r="L99" s="210"/>
    </row>
    <row r="100" s="9" customFormat="1" ht="19.92" customHeight="1">
      <c r="B100" s="204"/>
      <c r="C100" s="205"/>
      <c r="D100" s="206" t="s">
        <v>122</v>
      </c>
      <c r="E100" s="207"/>
      <c r="F100" s="207"/>
      <c r="G100" s="207"/>
      <c r="H100" s="207"/>
      <c r="I100" s="208"/>
      <c r="J100" s="209">
        <f>J146</f>
        <v>0</v>
      </c>
      <c r="K100" s="205"/>
      <c r="L100" s="210"/>
    </row>
    <row r="101" s="9" customFormat="1" ht="19.92" customHeight="1">
      <c r="B101" s="204"/>
      <c r="C101" s="205"/>
      <c r="D101" s="206" t="s">
        <v>123</v>
      </c>
      <c r="E101" s="207"/>
      <c r="F101" s="207"/>
      <c r="G101" s="207"/>
      <c r="H101" s="207"/>
      <c r="I101" s="208"/>
      <c r="J101" s="209">
        <f>J153</f>
        <v>0</v>
      </c>
      <c r="K101" s="205"/>
      <c r="L101" s="210"/>
    </row>
    <row r="102" s="9" customFormat="1" ht="19.92" customHeight="1">
      <c r="B102" s="204"/>
      <c r="C102" s="205"/>
      <c r="D102" s="206" t="s">
        <v>124</v>
      </c>
      <c r="E102" s="207"/>
      <c r="F102" s="207"/>
      <c r="G102" s="207"/>
      <c r="H102" s="207"/>
      <c r="I102" s="208"/>
      <c r="J102" s="209">
        <f>J174</f>
        <v>0</v>
      </c>
      <c r="K102" s="205"/>
      <c r="L102" s="210"/>
    </row>
    <row r="103" s="9" customFormat="1" ht="19.92" customHeight="1">
      <c r="B103" s="204"/>
      <c r="C103" s="205"/>
      <c r="D103" s="206" t="s">
        <v>125</v>
      </c>
      <c r="E103" s="207"/>
      <c r="F103" s="207"/>
      <c r="G103" s="207"/>
      <c r="H103" s="207"/>
      <c r="I103" s="208"/>
      <c r="J103" s="209">
        <f>J181</f>
        <v>0</v>
      </c>
      <c r="K103" s="205"/>
      <c r="L103" s="210"/>
    </row>
    <row r="104" s="9" customFormat="1" ht="19.92" customHeight="1">
      <c r="B104" s="204"/>
      <c r="C104" s="205"/>
      <c r="D104" s="206" t="s">
        <v>126</v>
      </c>
      <c r="E104" s="207"/>
      <c r="F104" s="207"/>
      <c r="G104" s="207"/>
      <c r="H104" s="207"/>
      <c r="I104" s="208"/>
      <c r="J104" s="209">
        <f>J189</f>
        <v>0</v>
      </c>
      <c r="K104" s="205"/>
      <c r="L104" s="210"/>
    </row>
    <row r="105" s="1" customFormat="1" ht="21.84" customHeight="1">
      <c r="B105" s="38"/>
      <c r="C105" s="39"/>
      <c r="D105" s="39"/>
      <c r="E105" s="39"/>
      <c r="F105" s="39"/>
      <c r="G105" s="39"/>
      <c r="H105" s="39"/>
      <c r="I105" s="154"/>
      <c r="J105" s="39"/>
      <c r="K105" s="39"/>
      <c r="L105" s="40"/>
    </row>
    <row r="106" s="1" customFormat="1" ht="6.96" customHeight="1">
      <c r="B106" s="61"/>
      <c r="C106" s="62"/>
      <c r="D106" s="62"/>
      <c r="E106" s="62"/>
      <c r="F106" s="62"/>
      <c r="G106" s="62"/>
      <c r="H106" s="62"/>
      <c r="I106" s="188"/>
      <c r="J106" s="62"/>
      <c r="K106" s="62"/>
      <c r="L106" s="40"/>
    </row>
    <row r="110" s="1" customFormat="1" ht="6.96" customHeight="1">
      <c r="B110" s="63"/>
      <c r="C110" s="64"/>
      <c r="D110" s="64"/>
      <c r="E110" s="64"/>
      <c r="F110" s="64"/>
      <c r="G110" s="64"/>
      <c r="H110" s="64"/>
      <c r="I110" s="191"/>
      <c r="J110" s="64"/>
      <c r="K110" s="64"/>
      <c r="L110" s="40"/>
    </row>
    <row r="111" s="1" customFormat="1" ht="24.96" customHeight="1">
      <c r="B111" s="38"/>
      <c r="C111" s="21" t="s">
        <v>127</v>
      </c>
      <c r="D111" s="39"/>
      <c r="E111" s="39"/>
      <c r="F111" s="39"/>
      <c r="G111" s="39"/>
      <c r="H111" s="39"/>
      <c r="I111" s="154"/>
      <c r="J111" s="39"/>
      <c r="K111" s="39"/>
      <c r="L111" s="40"/>
    </row>
    <row r="112" s="1" customFormat="1" ht="6.96" customHeight="1">
      <c r="B112" s="38"/>
      <c r="C112" s="39"/>
      <c r="D112" s="39"/>
      <c r="E112" s="39"/>
      <c r="F112" s="39"/>
      <c r="G112" s="39"/>
      <c r="H112" s="39"/>
      <c r="I112" s="154"/>
      <c r="J112" s="39"/>
      <c r="K112" s="39"/>
      <c r="L112" s="40"/>
    </row>
    <row r="113" s="1" customFormat="1" ht="12" customHeight="1">
      <c r="B113" s="38"/>
      <c r="C113" s="30" t="s">
        <v>16</v>
      </c>
      <c r="D113" s="39"/>
      <c r="E113" s="39"/>
      <c r="F113" s="39"/>
      <c r="G113" s="39"/>
      <c r="H113" s="39"/>
      <c r="I113" s="154"/>
      <c r="J113" s="39"/>
      <c r="K113" s="39"/>
      <c r="L113" s="40"/>
    </row>
    <row r="114" s="1" customFormat="1" ht="16.5" customHeight="1">
      <c r="B114" s="38"/>
      <c r="C114" s="39"/>
      <c r="D114" s="39"/>
      <c r="E114" s="192" t="str">
        <f>E7</f>
        <v>Bytová zona RD_infrastruktura</v>
      </c>
      <c r="F114" s="30"/>
      <c r="G114" s="30"/>
      <c r="H114" s="30"/>
      <c r="I114" s="154"/>
      <c r="J114" s="39"/>
      <c r="K114" s="39"/>
      <c r="L114" s="40"/>
    </row>
    <row r="115" s="1" customFormat="1" ht="12" customHeight="1">
      <c r="B115" s="38"/>
      <c r="C115" s="30" t="s">
        <v>112</v>
      </c>
      <c r="D115" s="39"/>
      <c r="E115" s="39"/>
      <c r="F115" s="39"/>
      <c r="G115" s="39"/>
      <c r="H115" s="39"/>
      <c r="I115" s="154"/>
      <c r="J115" s="39"/>
      <c r="K115" s="39"/>
      <c r="L115" s="40"/>
    </row>
    <row r="116" s="1" customFormat="1" ht="16.5" customHeight="1">
      <c r="B116" s="38"/>
      <c r="C116" s="39"/>
      <c r="D116" s="39"/>
      <c r="E116" s="71" t="str">
        <f>E9</f>
        <v>01 - Komunikace</v>
      </c>
      <c r="F116" s="39"/>
      <c r="G116" s="39"/>
      <c r="H116" s="39"/>
      <c r="I116" s="154"/>
      <c r="J116" s="39"/>
      <c r="K116" s="39"/>
      <c r="L116" s="40"/>
    </row>
    <row r="117" s="1" customFormat="1" ht="6.96" customHeight="1">
      <c r="B117" s="38"/>
      <c r="C117" s="39"/>
      <c r="D117" s="39"/>
      <c r="E117" s="39"/>
      <c r="F117" s="39"/>
      <c r="G117" s="39"/>
      <c r="H117" s="39"/>
      <c r="I117" s="154"/>
      <c r="J117" s="39"/>
      <c r="K117" s="39"/>
      <c r="L117" s="40"/>
    </row>
    <row r="118" s="1" customFormat="1" ht="12" customHeight="1">
      <c r="B118" s="38"/>
      <c r="C118" s="30" t="s">
        <v>20</v>
      </c>
      <c r="D118" s="39"/>
      <c r="E118" s="39"/>
      <c r="F118" s="25" t="str">
        <f>F12</f>
        <v>Veselá u Rokycan</v>
      </c>
      <c r="G118" s="39"/>
      <c r="H118" s="39"/>
      <c r="I118" s="157" t="s">
        <v>22</v>
      </c>
      <c r="J118" s="74" t="str">
        <f>IF(J12="","",J12)</f>
        <v>2. 5. 2019</v>
      </c>
      <c r="K118" s="39"/>
      <c r="L118" s="40"/>
    </row>
    <row r="119" s="1" customFormat="1" ht="6.96" customHeight="1">
      <c r="B119" s="38"/>
      <c r="C119" s="39"/>
      <c r="D119" s="39"/>
      <c r="E119" s="39"/>
      <c r="F119" s="39"/>
      <c r="G119" s="39"/>
      <c r="H119" s="39"/>
      <c r="I119" s="154"/>
      <c r="J119" s="39"/>
      <c r="K119" s="39"/>
      <c r="L119" s="40"/>
    </row>
    <row r="120" s="1" customFormat="1" ht="15.15" customHeight="1">
      <c r="B120" s="38"/>
      <c r="C120" s="30" t="s">
        <v>24</v>
      </c>
      <c r="D120" s="39"/>
      <c r="E120" s="39"/>
      <c r="F120" s="25" t="str">
        <f>E15</f>
        <v xml:space="preserve"> </v>
      </c>
      <c r="G120" s="39"/>
      <c r="H120" s="39"/>
      <c r="I120" s="157" t="s">
        <v>30</v>
      </c>
      <c r="J120" s="34" t="str">
        <f>E21</f>
        <v>Road Project s.r.o.</v>
      </c>
      <c r="K120" s="39"/>
      <c r="L120" s="40"/>
    </row>
    <row r="121" s="1" customFormat="1" ht="15.15" customHeight="1">
      <c r="B121" s="38"/>
      <c r="C121" s="30" t="s">
        <v>28</v>
      </c>
      <c r="D121" s="39"/>
      <c r="E121" s="39"/>
      <c r="F121" s="25" t="str">
        <f>IF(E18="","",E18)</f>
        <v>Vyplň údaj</v>
      </c>
      <c r="G121" s="39"/>
      <c r="H121" s="39"/>
      <c r="I121" s="157" t="s">
        <v>33</v>
      </c>
      <c r="J121" s="34" t="str">
        <f>E24</f>
        <v>Area Projekt s.r.o.</v>
      </c>
      <c r="K121" s="39"/>
      <c r="L121" s="40"/>
    </row>
    <row r="122" s="1" customFormat="1" ht="10.32" customHeight="1">
      <c r="B122" s="38"/>
      <c r="C122" s="39"/>
      <c r="D122" s="39"/>
      <c r="E122" s="39"/>
      <c r="F122" s="39"/>
      <c r="G122" s="39"/>
      <c r="H122" s="39"/>
      <c r="I122" s="154"/>
      <c r="J122" s="39"/>
      <c r="K122" s="39"/>
      <c r="L122" s="40"/>
    </row>
    <row r="123" s="10" customFormat="1" ht="29.28" customHeight="1">
      <c r="B123" s="211"/>
      <c r="C123" s="212" t="s">
        <v>128</v>
      </c>
      <c r="D123" s="213" t="s">
        <v>63</v>
      </c>
      <c r="E123" s="213" t="s">
        <v>59</v>
      </c>
      <c r="F123" s="213" t="s">
        <v>60</v>
      </c>
      <c r="G123" s="213" t="s">
        <v>129</v>
      </c>
      <c r="H123" s="213" t="s">
        <v>130</v>
      </c>
      <c r="I123" s="214" t="s">
        <v>131</v>
      </c>
      <c r="J123" s="213" t="s">
        <v>116</v>
      </c>
      <c r="K123" s="215" t="s">
        <v>132</v>
      </c>
      <c r="L123" s="216"/>
      <c r="M123" s="95" t="s">
        <v>1</v>
      </c>
      <c r="N123" s="96" t="s">
        <v>42</v>
      </c>
      <c r="O123" s="96" t="s">
        <v>133</v>
      </c>
      <c r="P123" s="96" t="s">
        <v>134</v>
      </c>
      <c r="Q123" s="96" t="s">
        <v>135</v>
      </c>
      <c r="R123" s="96" t="s">
        <v>136</v>
      </c>
      <c r="S123" s="96" t="s">
        <v>137</v>
      </c>
      <c r="T123" s="97" t="s">
        <v>138</v>
      </c>
    </row>
    <row r="124" s="1" customFormat="1" ht="22.8" customHeight="1">
      <c r="B124" s="38"/>
      <c r="C124" s="102" t="s">
        <v>139</v>
      </c>
      <c r="D124" s="39"/>
      <c r="E124" s="39"/>
      <c r="F124" s="39"/>
      <c r="G124" s="39"/>
      <c r="H124" s="39"/>
      <c r="I124" s="154"/>
      <c r="J124" s="217">
        <f>BK124</f>
        <v>0</v>
      </c>
      <c r="K124" s="39"/>
      <c r="L124" s="40"/>
      <c r="M124" s="98"/>
      <c r="N124" s="99"/>
      <c r="O124" s="99"/>
      <c r="P124" s="218">
        <f>P125</f>
        <v>0</v>
      </c>
      <c r="Q124" s="99"/>
      <c r="R124" s="218">
        <f>R125</f>
        <v>45.673611999999999</v>
      </c>
      <c r="S124" s="99"/>
      <c r="T124" s="219">
        <f>T125</f>
        <v>9.8019999999999996</v>
      </c>
      <c r="AT124" s="15" t="s">
        <v>77</v>
      </c>
      <c r="AU124" s="15" t="s">
        <v>118</v>
      </c>
      <c r="BK124" s="220">
        <f>BK125</f>
        <v>0</v>
      </c>
    </row>
    <row r="125" s="11" customFormat="1" ht="25.92" customHeight="1">
      <c r="B125" s="221"/>
      <c r="C125" s="222"/>
      <c r="D125" s="223" t="s">
        <v>77</v>
      </c>
      <c r="E125" s="224" t="s">
        <v>140</v>
      </c>
      <c r="F125" s="224" t="s">
        <v>141</v>
      </c>
      <c r="G125" s="222"/>
      <c r="H125" s="222"/>
      <c r="I125" s="225"/>
      <c r="J125" s="226">
        <f>BK125</f>
        <v>0</v>
      </c>
      <c r="K125" s="222"/>
      <c r="L125" s="227"/>
      <c r="M125" s="228"/>
      <c r="N125" s="229"/>
      <c r="O125" s="229"/>
      <c r="P125" s="230">
        <f>P126+P144+P146+P153+P174+P181+P189</f>
        <v>0</v>
      </c>
      <c r="Q125" s="229"/>
      <c r="R125" s="230">
        <f>R126+R144+R146+R153+R174+R181+R189</f>
        <v>45.673611999999999</v>
      </c>
      <c r="S125" s="229"/>
      <c r="T125" s="231">
        <f>T126+T144+T146+T153+T174+T181+T189</f>
        <v>9.8019999999999996</v>
      </c>
      <c r="AR125" s="232" t="s">
        <v>86</v>
      </c>
      <c r="AT125" s="233" t="s">
        <v>77</v>
      </c>
      <c r="AU125" s="233" t="s">
        <v>78</v>
      </c>
      <c r="AY125" s="232" t="s">
        <v>142</v>
      </c>
      <c r="BK125" s="234">
        <f>BK126+BK144+BK146+BK153+BK174+BK181+BK189</f>
        <v>0</v>
      </c>
    </row>
    <row r="126" s="11" customFormat="1" ht="22.8" customHeight="1">
      <c r="B126" s="221"/>
      <c r="C126" s="222"/>
      <c r="D126" s="223" t="s">
        <v>77</v>
      </c>
      <c r="E126" s="235" t="s">
        <v>86</v>
      </c>
      <c r="F126" s="235" t="s">
        <v>143</v>
      </c>
      <c r="G126" s="222"/>
      <c r="H126" s="222"/>
      <c r="I126" s="225"/>
      <c r="J126" s="236">
        <f>BK126</f>
        <v>0</v>
      </c>
      <c r="K126" s="222"/>
      <c r="L126" s="227"/>
      <c r="M126" s="228"/>
      <c r="N126" s="229"/>
      <c r="O126" s="229"/>
      <c r="P126" s="230">
        <f>SUM(P127:P143)</f>
        <v>0</v>
      </c>
      <c r="Q126" s="229"/>
      <c r="R126" s="230">
        <f>SUM(R127:R143)</f>
        <v>0</v>
      </c>
      <c r="S126" s="229"/>
      <c r="T126" s="231">
        <f>SUM(T127:T143)</f>
        <v>0</v>
      </c>
      <c r="AR126" s="232" t="s">
        <v>86</v>
      </c>
      <c r="AT126" s="233" t="s">
        <v>77</v>
      </c>
      <c r="AU126" s="233" t="s">
        <v>86</v>
      </c>
      <c r="AY126" s="232" t="s">
        <v>142</v>
      </c>
      <c r="BK126" s="234">
        <f>SUM(BK127:BK143)</f>
        <v>0</v>
      </c>
    </row>
    <row r="127" s="1" customFormat="1" ht="16.5" customHeight="1">
      <c r="B127" s="38"/>
      <c r="C127" s="237" t="s">
        <v>86</v>
      </c>
      <c r="D127" s="237" t="s">
        <v>144</v>
      </c>
      <c r="E127" s="238" t="s">
        <v>145</v>
      </c>
      <c r="F127" s="239" t="s">
        <v>146</v>
      </c>
      <c r="G127" s="240" t="s">
        <v>147</v>
      </c>
      <c r="H127" s="241">
        <v>285</v>
      </c>
      <c r="I127" s="242"/>
      <c r="J127" s="243">
        <f>ROUND(I127*H127,2)</f>
        <v>0</v>
      </c>
      <c r="K127" s="239" t="s">
        <v>148</v>
      </c>
      <c r="L127" s="40"/>
      <c r="M127" s="244" t="s">
        <v>1</v>
      </c>
      <c r="N127" s="245" t="s">
        <v>43</v>
      </c>
      <c r="O127" s="86"/>
      <c r="P127" s="246">
        <f>O127*H127</f>
        <v>0</v>
      </c>
      <c r="Q127" s="246">
        <v>0</v>
      </c>
      <c r="R127" s="246">
        <f>Q127*H127</f>
        <v>0</v>
      </c>
      <c r="S127" s="246">
        <v>0</v>
      </c>
      <c r="T127" s="247">
        <f>S127*H127</f>
        <v>0</v>
      </c>
      <c r="AR127" s="248" t="s">
        <v>149</v>
      </c>
      <c r="AT127" s="248" t="s">
        <v>150</v>
      </c>
      <c r="AU127" s="248" t="s">
        <v>88</v>
      </c>
      <c r="AY127" s="15" t="s">
        <v>142</v>
      </c>
      <c r="BE127" s="138">
        <f>IF(N127="základní",J127,0)</f>
        <v>0</v>
      </c>
      <c r="BF127" s="138">
        <f>IF(N127="snížená",J127,0)</f>
        <v>0</v>
      </c>
      <c r="BG127" s="138">
        <f>IF(N127="zákl. přenesená",J127,0)</f>
        <v>0</v>
      </c>
      <c r="BH127" s="138">
        <f>IF(N127="sníž. přenesená",J127,0)</f>
        <v>0</v>
      </c>
      <c r="BI127" s="138">
        <f>IF(N127="nulová",J127,0)</f>
        <v>0</v>
      </c>
      <c r="BJ127" s="15" t="s">
        <v>86</v>
      </c>
      <c r="BK127" s="138">
        <f>ROUND(I127*H127,2)</f>
        <v>0</v>
      </c>
      <c r="BL127" s="15" t="s">
        <v>149</v>
      </c>
      <c r="BM127" s="248" t="s">
        <v>151</v>
      </c>
    </row>
    <row r="128" s="12" customFormat="1">
      <c r="B128" s="249"/>
      <c r="C128" s="250"/>
      <c r="D128" s="251" t="s">
        <v>152</v>
      </c>
      <c r="E128" s="252" t="s">
        <v>1</v>
      </c>
      <c r="F128" s="253" t="s">
        <v>153</v>
      </c>
      <c r="G128" s="250"/>
      <c r="H128" s="254">
        <v>285</v>
      </c>
      <c r="I128" s="255"/>
      <c r="J128" s="250"/>
      <c r="K128" s="250"/>
      <c r="L128" s="256"/>
      <c r="M128" s="257"/>
      <c r="N128" s="258"/>
      <c r="O128" s="258"/>
      <c r="P128" s="258"/>
      <c r="Q128" s="258"/>
      <c r="R128" s="258"/>
      <c r="S128" s="258"/>
      <c r="T128" s="259"/>
      <c r="AT128" s="260" t="s">
        <v>152</v>
      </c>
      <c r="AU128" s="260" t="s">
        <v>88</v>
      </c>
      <c r="AV128" s="12" t="s">
        <v>88</v>
      </c>
      <c r="AW128" s="12" t="s">
        <v>32</v>
      </c>
      <c r="AX128" s="12" t="s">
        <v>86</v>
      </c>
      <c r="AY128" s="260" t="s">
        <v>142</v>
      </c>
    </row>
    <row r="129" s="1" customFormat="1" ht="24" customHeight="1">
      <c r="B129" s="38"/>
      <c r="C129" s="237" t="s">
        <v>88</v>
      </c>
      <c r="D129" s="237" t="s">
        <v>144</v>
      </c>
      <c r="E129" s="238" t="s">
        <v>154</v>
      </c>
      <c r="F129" s="239" t="s">
        <v>155</v>
      </c>
      <c r="G129" s="240" t="s">
        <v>147</v>
      </c>
      <c r="H129" s="241">
        <v>238</v>
      </c>
      <c r="I129" s="242"/>
      <c r="J129" s="243">
        <f>ROUND(I129*H129,2)</f>
        <v>0</v>
      </c>
      <c r="K129" s="239" t="s">
        <v>148</v>
      </c>
      <c r="L129" s="40"/>
      <c r="M129" s="244" t="s">
        <v>1</v>
      </c>
      <c r="N129" s="245" t="s">
        <v>43</v>
      </c>
      <c r="O129" s="86"/>
      <c r="P129" s="246">
        <f>O129*H129</f>
        <v>0</v>
      </c>
      <c r="Q129" s="246">
        <v>0</v>
      </c>
      <c r="R129" s="246">
        <f>Q129*H129</f>
        <v>0</v>
      </c>
      <c r="S129" s="246">
        <v>0</v>
      </c>
      <c r="T129" s="247">
        <f>S129*H129</f>
        <v>0</v>
      </c>
      <c r="AR129" s="248" t="s">
        <v>149</v>
      </c>
      <c r="AT129" s="248" t="s">
        <v>150</v>
      </c>
      <c r="AU129" s="248" t="s">
        <v>88</v>
      </c>
      <c r="AY129" s="15" t="s">
        <v>142</v>
      </c>
      <c r="BE129" s="138">
        <f>IF(N129="základní",J129,0)</f>
        <v>0</v>
      </c>
      <c r="BF129" s="138">
        <f>IF(N129="snížená",J129,0)</f>
        <v>0</v>
      </c>
      <c r="BG129" s="138">
        <f>IF(N129="zákl. přenesená",J129,0)</f>
        <v>0</v>
      </c>
      <c r="BH129" s="138">
        <f>IF(N129="sníž. přenesená",J129,0)</f>
        <v>0</v>
      </c>
      <c r="BI129" s="138">
        <f>IF(N129="nulová",J129,0)</f>
        <v>0</v>
      </c>
      <c r="BJ129" s="15" t="s">
        <v>86</v>
      </c>
      <c r="BK129" s="138">
        <f>ROUND(I129*H129,2)</f>
        <v>0</v>
      </c>
      <c r="BL129" s="15" t="s">
        <v>149</v>
      </c>
      <c r="BM129" s="248" t="s">
        <v>156</v>
      </c>
    </row>
    <row r="130" s="12" customFormat="1">
      <c r="B130" s="249"/>
      <c r="C130" s="250"/>
      <c r="D130" s="251" t="s">
        <v>152</v>
      </c>
      <c r="E130" s="252" t="s">
        <v>1</v>
      </c>
      <c r="F130" s="253" t="s">
        <v>157</v>
      </c>
      <c r="G130" s="250"/>
      <c r="H130" s="254">
        <v>145</v>
      </c>
      <c r="I130" s="255"/>
      <c r="J130" s="250"/>
      <c r="K130" s="250"/>
      <c r="L130" s="256"/>
      <c r="M130" s="257"/>
      <c r="N130" s="258"/>
      <c r="O130" s="258"/>
      <c r="P130" s="258"/>
      <c r="Q130" s="258"/>
      <c r="R130" s="258"/>
      <c r="S130" s="258"/>
      <c r="T130" s="259"/>
      <c r="AT130" s="260" t="s">
        <v>152</v>
      </c>
      <c r="AU130" s="260" t="s">
        <v>88</v>
      </c>
      <c r="AV130" s="12" t="s">
        <v>88</v>
      </c>
      <c r="AW130" s="12" t="s">
        <v>32</v>
      </c>
      <c r="AX130" s="12" t="s">
        <v>78</v>
      </c>
      <c r="AY130" s="260" t="s">
        <v>142</v>
      </c>
    </row>
    <row r="131" s="12" customFormat="1">
      <c r="B131" s="249"/>
      <c r="C131" s="250"/>
      <c r="D131" s="251" t="s">
        <v>152</v>
      </c>
      <c r="E131" s="252" t="s">
        <v>1</v>
      </c>
      <c r="F131" s="253" t="s">
        <v>158</v>
      </c>
      <c r="G131" s="250"/>
      <c r="H131" s="254">
        <v>20</v>
      </c>
      <c r="I131" s="255"/>
      <c r="J131" s="250"/>
      <c r="K131" s="250"/>
      <c r="L131" s="256"/>
      <c r="M131" s="257"/>
      <c r="N131" s="258"/>
      <c r="O131" s="258"/>
      <c r="P131" s="258"/>
      <c r="Q131" s="258"/>
      <c r="R131" s="258"/>
      <c r="S131" s="258"/>
      <c r="T131" s="259"/>
      <c r="AT131" s="260" t="s">
        <v>152</v>
      </c>
      <c r="AU131" s="260" t="s">
        <v>88</v>
      </c>
      <c r="AV131" s="12" t="s">
        <v>88</v>
      </c>
      <c r="AW131" s="12" t="s">
        <v>32</v>
      </c>
      <c r="AX131" s="12" t="s">
        <v>78</v>
      </c>
      <c r="AY131" s="260" t="s">
        <v>142</v>
      </c>
    </row>
    <row r="132" s="12" customFormat="1">
      <c r="B132" s="249"/>
      <c r="C132" s="250"/>
      <c r="D132" s="251" t="s">
        <v>152</v>
      </c>
      <c r="E132" s="252" t="s">
        <v>1</v>
      </c>
      <c r="F132" s="253" t="s">
        <v>159</v>
      </c>
      <c r="G132" s="250"/>
      <c r="H132" s="254">
        <v>52</v>
      </c>
      <c r="I132" s="255"/>
      <c r="J132" s="250"/>
      <c r="K132" s="250"/>
      <c r="L132" s="256"/>
      <c r="M132" s="257"/>
      <c r="N132" s="258"/>
      <c r="O132" s="258"/>
      <c r="P132" s="258"/>
      <c r="Q132" s="258"/>
      <c r="R132" s="258"/>
      <c r="S132" s="258"/>
      <c r="T132" s="259"/>
      <c r="AT132" s="260" t="s">
        <v>152</v>
      </c>
      <c r="AU132" s="260" t="s">
        <v>88</v>
      </c>
      <c r="AV132" s="12" t="s">
        <v>88</v>
      </c>
      <c r="AW132" s="12" t="s">
        <v>32</v>
      </c>
      <c r="AX132" s="12" t="s">
        <v>78</v>
      </c>
      <c r="AY132" s="260" t="s">
        <v>142</v>
      </c>
    </row>
    <row r="133" s="12" customFormat="1">
      <c r="B133" s="249"/>
      <c r="C133" s="250"/>
      <c r="D133" s="251" t="s">
        <v>152</v>
      </c>
      <c r="E133" s="252" t="s">
        <v>1</v>
      </c>
      <c r="F133" s="253" t="s">
        <v>160</v>
      </c>
      <c r="G133" s="250"/>
      <c r="H133" s="254">
        <v>21</v>
      </c>
      <c r="I133" s="255"/>
      <c r="J133" s="250"/>
      <c r="K133" s="250"/>
      <c r="L133" s="256"/>
      <c r="M133" s="257"/>
      <c r="N133" s="258"/>
      <c r="O133" s="258"/>
      <c r="P133" s="258"/>
      <c r="Q133" s="258"/>
      <c r="R133" s="258"/>
      <c r="S133" s="258"/>
      <c r="T133" s="259"/>
      <c r="AT133" s="260" t="s">
        <v>152</v>
      </c>
      <c r="AU133" s="260" t="s">
        <v>88</v>
      </c>
      <c r="AV133" s="12" t="s">
        <v>88</v>
      </c>
      <c r="AW133" s="12" t="s">
        <v>32</v>
      </c>
      <c r="AX133" s="12" t="s">
        <v>78</v>
      </c>
      <c r="AY133" s="260" t="s">
        <v>142</v>
      </c>
    </row>
    <row r="134" s="13" customFormat="1">
      <c r="B134" s="261"/>
      <c r="C134" s="262"/>
      <c r="D134" s="251" t="s">
        <v>152</v>
      </c>
      <c r="E134" s="263" t="s">
        <v>1</v>
      </c>
      <c r="F134" s="264" t="s">
        <v>161</v>
      </c>
      <c r="G134" s="262"/>
      <c r="H134" s="265">
        <v>238</v>
      </c>
      <c r="I134" s="266"/>
      <c r="J134" s="262"/>
      <c r="K134" s="262"/>
      <c r="L134" s="267"/>
      <c r="M134" s="268"/>
      <c r="N134" s="269"/>
      <c r="O134" s="269"/>
      <c r="P134" s="269"/>
      <c r="Q134" s="269"/>
      <c r="R134" s="269"/>
      <c r="S134" s="269"/>
      <c r="T134" s="270"/>
      <c r="AT134" s="271" t="s">
        <v>152</v>
      </c>
      <c r="AU134" s="271" t="s">
        <v>88</v>
      </c>
      <c r="AV134" s="13" t="s">
        <v>149</v>
      </c>
      <c r="AW134" s="13" t="s">
        <v>32</v>
      </c>
      <c r="AX134" s="13" t="s">
        <v>86</v>
      </c>
      <c r="AY134" s="271" t="s">
        <v>142</v>
      </c>
    </row>
    <row r="135" s="1" customFormat="1" ht="24" customHeight="1">
      <c r="B135" s="38"/>
      <c r="C135" s="237" t="s">
        <v>162</v>
      </c>
      <c r="D135" s="237" t="s">
        <v>144</v>
      </c>
      <c r="E135" s="238" t="s">
        <v>163</v>
      </c>
      <c r="F135" s="239" t="s">
        <v>164</v>
      </c>
      <c r="G135" s="240" t="s">
        <v>147</v>
      </c>
      <c r="H135" s="241">
        <v>260.44999999999999</v>
      </c>
      <c r="I135" s="242"/>
      <c r="J135" s="243">
        <f>ROUND(I135*H135,2)</f>
        <v>0</v>
      </c>
      <c r="K135" s="239" t="s">
        <v>148</v>
      </c>
      <c r="L135" s="40"/>
      <c r="M135" s="244" t="s">
        <v>1</v>
      </c>
      <c r="N135" s="245" t="s">
        <v>43</v>
      </c>
      <c r="O135" s="86"/>
      <c r="P135" s="246">
        <f>O135*H135</f>
        <v>0</v>
      </c>
      <c r="Q135" s="246">
        <v>0</v>
      </c>
      <c r="R135" s="246">
        <f>Q135*H135</f>
        <v>0</v>
      </c>
      <c r="S135" s="246">
        <v>0</v>
      </c>
      <c r="T135" s="247">
        <f>S135*H135</f>
        <v>0</v>
      </c>
      <c r="AR135" s="248" t="s">
        <v>149</v>
      </c>
      <c r="AT135" s="248" t="s">
        <v>150</v>
      </c>
      <c r="AU135" s="248" t="s">
        <v>88</v>
      </c>
      <c r="AY135" s="15" t="s">
        <v>142</v>
      </c>
      <c r="BE135" s="138">
        <f>IF(N135="základní",J135,0)</f>
        <v>0</v>
      </c>
      <c r="BF135" s="138">
        <f>IF(N135="snížená",J135,0)</f>
        <v>0</v>
      </c>
      <c r="BG135" s="138">
        <f>IF(N135="zákl. přenesená",J135,0)</f>
        <v>0</v>
      </c>
      <c r="BH135" s="138">
        <f>IF(N135="sníž. přenesená",J135,0)</f>
        <v>0</v>
      </c>
      <c r="BI135" s="138">
        <f>IF(N135="nulová",J135,0)</f>
        <v>0</v>
      </c>
      <c r="BJ135" s="15" t="s">
        <v>86</v>
      </c>
      <c r="BK135" s="138">
        <f>ROUND(I135*H135,2)</f>
        <v>0</v>
      </c>
      <c r="BL135" s="15" t="s">
        <v>149</v>
      </c>
      <c r="BM135" s="248" t="s">
        <v>165</v>
      </c>
    </row>
    <row r="136" s="1" customFormat="1">
      <c r="B136" s="38"/>
      <c r="C136" s="39"/>
      <c r="D136" s="251" t="s">
        <v>166</v>
      </c>
      <c r="E136" s="39"/>
      <c r="F136" s="272" t="s">
        <v>167</v>
      </c>
      <c r="G136" s="39"/>
      <c r="H136" s="39"/>
      <c r="I136" s="154"/>
      <c r="J136" s="39"/>
      <c r="K136" s="39"/>
      <c r="L136" s="40"/>
      <c r="M136" s="273"/>
      <c r="N136" s="86"/>
      <c r="O136" s="86"/>
      <c r="P136" s="86"/>
      <c r="Q136" s="86"/>
      <c r="R136" s="86"/>
      <c r="S136" s="86"/>
      <c r="T136" s="87"/>
      <c r="AT136" s="15" t="s">
        <v>166</v>
      </c>
      <c r="AU136" s="15" t="s">
        <v>88</v>
      </c>
    </row>
    <row r="137" s="12" customFormat="1">
      <c r="B137" s="249"/>
      <c r="C137" s="250"/>
      <c r="D137" s="251" t="s">
        <v>152</v>
      </c>
      <c r="E137" s="252" t="s">
        <v>1</v>
      </c>
      <c r="F137" s="253" t="s">
        <v>168</v>
      </c>
      <c r="G137" s="250"/>
      <c r="H137" s="254">
        <v>260.44999999999999</v>
      </c>
      <c r="I137" s="255"/>
      <c r="J137" s="250"/>
      <c r="K137" s="250"/>
      <c r="L137" s="256"/>
      <c r="M137" s="257"/>
      <c r="N137" s="258"/>
      <c r="O137" s="258"/>
      <c r="P137" s="258"/>
      <c r="Q137" s="258"/>
      <c r="R137" s="258"/>
      <c r="S137" s="258"/>
      <c r="T137" s="259"/>
      <c r="AT137" s="260" t="s">
        <v>152</v>
      </c>
      <c r="AU137" s="260" t="s">
        <v>88</v>
      </c>
      <c r="AV137" s="12" t="s">
        <v>88</v>
      </c>
      <c r="AW137" s="12" t="s">
        <v>32</v>
      </c>
      <c r="AX137" s="12" t="s">
        <v>86</v>
      </c>
      <c r="AY137" s="260" t="s">
        <v>142</v>
      </c>
    </row>
    <row r="138" s="1" customFormat="1" ht="16.5" customHeight="1">
      <c r="B138" s="38"/>
      <c r="C138" s="237" t="s">
        <v>149</v>
      </c>
      <c r="D138" s="237" t="s">
        <v>144</v>
      </c>
      <c r="E138" s="238" t="s">
        <v>169</v>
      </c>
      <c r="F138" s="239" t="s">
        <v>170</v>
      </c>
      <c r="G138" s="240" t="s">
        <v>171</v>
      </c>
      <c r="H138" s="241">
        <v>429.743</v>
      </c>
      <c r="I138" s="242"/>
      <c r="J138" s="243">
        <f>ROUND(I138*H138,2)</f>
        <v>0</v>
      </c>
      <c r="K138" s="239" t="s">
        <v>148</v>
      </c>
      <c r="L138" s="40"/>
      <c r="M138" s="244" t="s">
        <v>1</v>
      </c>
      <c r="N138" s="245" t="s">
        <v>43</v>
      </c>
      <c r="O138" s="86"/>
      <c r="P138" s="246">
        <f>O138*H138</f>
        <v>0</v>
      </c>
      <c r="Q138" s="246">
        <v>0</v>
      </c>
      <c r="R138" s="246">
        <f>Q138*H138</f>
        <v>0</v>
      </c>
      <c r="S138" s="246">
        <v>0</v>
      </c>
      <c r="T138" s="247">
        <f>S138*H138</f>
        <v>0</v>
      </c>
      <c r="AR138" s="248" t="s">
        <v>149</v>
      </c>
      <c r="AT138" s="248" t="s">
        <v>150</v>
      </c>
      <c r="AU138" s="248" t="s">
        <v>88</v>
      </c>
      <c r="AY138" s="15" t="s">
        <v>142</v>
      </c>
      <c r="BE138" s="138">
        <f>IF(N138="základní",J138,0)</f>
        <v>0</v>
      </c>
      <c r="BF138" s="138">
        <f>IF(N138="snížená",J138,0)</f>
        <v>0</v>
      </c>
      <c r="BG138" s="138">
        <f>IF(N138="zákl. přenesená",J138,0)</f>
        <v>0</v>
      </c>
      <c r="BH138" s="138">
        <f>IF(N138="sníž. přenesená",J138,0)</f>
        <v>0</v>
      </c>
      <c r="BI138" s="138">
        <f>IF(N138="nulová",J138,0)</f>
        <v>0</v>
      </c>
      <c r="BJ138" s="15" t="s">
        <v>86</v>
      </c>
      <c r="BK138" s="138">
        <f>ROUND(I138*H138,2)</f>
        <v>0</v>
      </c>
      <c r="BL138" s="15" t="s">
        <v>149</v>
      </c>
      <c r="BM138" s="248" t="s">
        <v>172</v>
      </c>
    </row>
    <row r="139" s="1" customFormat="1">
      <c r="B139" s="38"/>
      <c r="C139" s="39"/>
      <c r="D139" s="251" t="s">
        <v>166</v>
      </c>
      <c r="E139" s="39"/>
      <c r="F139" s="272" t="s">
        <v>173</v>
      </c>
      <c r="G139" s="39"/>
      <c r="H139" s="39"/>
      <c r="I139" s="154"/>
      <c r="J139" s="39"/>
      <c r="K139" s="39"/>
      <c r="L139" s="40"/>
      <c r="M139" s="273"/>
      <c r="N139" s="86"/>
      <c r="O139" s="86"/>
      <c r="P139" s="86"/>
      <c r="Q139" s="86"/>
      <c r="R139" s="86"/>
      <c r="S139" s="86"/>
      <c r="T139" s="87"/>
      <c r="AT139" s="15" t="s">
        <v>166</v>
      </c>
      <c r="AU139" s="15" t="s">
        <v>88</v>
      </c>
    </row>
    <row r="140" s="12" customFormat="1">
      <c r="B140" s="249"/>
      <c r="C140" s="250"/>
      <c r="D140" s="251" t="s">
        <v>152</v>
      </c>
      <c r="E140" s="252" t="s">
        <v>1</v>
      </c>
      <c r="F140" s="253" t="s">
        <v>174</v>
      </c>
      <c r="G140" s="250"/>
      <c r="H140" s="254">
        <v>429.743</v>
      </c>
      <c r="I140" s="255"/>
      <c r="J140" s="250"/>
      <c r="K140" s="250"/>
      <c r="L140" s="256"/>
      <c r="M140" s="257"/>
      <c r="N140" s="258"/>
      <c r="O140" s="258"/>
      <c r="P140" s="258"/>
      <c r="Q140" s="258"/>
      <c r="R140" s="258"/>
      <c r="S140" s="258"/>
      <c r="T140" s="259"/>
      <c r="AT140" s="260" t="s">
        <v>152</v>
      </c>
      <c r="AU140" s="260" t="s">
        <v>88</v>
      </c>
      <c r="AV140" s="12" t="s">
        <v>88</v>
      </c>
      <c r="AW140" s="12" t="s">
        <v>32</v>
      </c>
      <c r="AX140" s="12" t="s">
        <v>86</v>
      </c>
      <c r="AY140" s="260" t="s">
        <v>142</v>
      </c>
    </row>
    <row r="141" s="1" customFormat="1" ht="16.5" customHeight="1">
      <c r="B141" s="38"/>
      <c r="C141" s="237" t="s">
        <v>175</v>
      </c>
      <c r="D141" s="237" t="s">
        <v>150</v>
      </c>
      <c r="E141" s="238" t="s">
        <v>176</v>
      </c>
      <c r="F141" s="239" t="s">
        <v>177</v>
      </c>
      <c r="G141" s="240" t="s">
        <v>178</v>
      </c>
      <c r="H141" s="241">
        <v>1582.4000000000001</v>
      </c>
      <c r="I141" s="242"/>
      <c r="J141" s="243">
        <f>ROUND(I141*H141,2)</f>
        <v>0</v>
      </c>
      <c r="K141" s="239" t="s">
        <v>179</v>
      </c>
      <c r="L141" s="40"/>
      <c r="M141" s="244" t="s">
        <v>1</v>
      </c>
      <c r="N141" s="245" t="s">
        <v>43</v>
      </c>
      <c r="O141" s="86"/>
      <c r="P141" s="246">
        <f>O141*H141</f>
        <v>0</v>
      </c>
      <c r="Q141" s="246">
        <v>0</v>
      </c>
      <c r="R141" s="246">
        <f>Q141*H141</f>
        <v>0</v>
      </c>
      <c r="S141" s="246">
        <v>0</v>
      </c>
      <c r="T141" s="247">
        <f>S141*H141</f>
        <v>0</v>
      </c>
      <c r="AR141" s="248" t="s">
        <v>149</v>
      </c>
      <c r="AT141" s="248" t="s">
        <v>150</v>
      </c>
      <c r="AU141" s="248" t="s">
        <v>88</v>
      </c>
      <c r="AY141" s="15" t="s">
        <v>142</v>
      </c>
      <c r="BE141" s="138">
        <f>IF(N141="základní",J141,0)</f>
        <v>0</v>
      </c>
      <c r="BF141" s="138">
        <f>IF(N141="snížená",J141,0)</f>
        <v>0</v>
      </c>
      <c r="BG141" s="138">
        <f>IF(N141="zákl. přenesená",J141,0)</f>
        <v>0</v>
      </c>
      <c r="BH141" s="138">
        <f>IF(N141="sníž. přenesená",J141,0)</f>
        <v>0</v>
      </c>
      <c r="BI141" s="138">
        <f>IF(N141="nulová",J141,0)</f>
        <v>0</v>
      </c>
      <c r="BJ141" s="15" t="s">
        <v>86</v>
      </c>
      <c r="BK141" s="138">
        <f>ROUND(I141*H141,2)</f>
        <v>0</v>
      </c>
      <c r="BL141" s="15" t="s">
        <v>149</v>
      </c>
      <c r="BM141" s="248" t="s">
        <v>180</v>
      </c>
    </row>
    <row r="142" s="1" customFormat="1">
      <c r="B142" s="38"/>
      <c r="C142" s="39"/>
      <c r="D142" s="251" t="s">
        <v>166</v>
      </c>
      <c r="E142" s="39"/>
      <c r="F142" s="272" t="s">
        <v>181</v>
      </c>
      <c r="G142" s="39"/>
      <c r="H142" s="39"/>
      <c r="I142" s="154"/>
      <c r="J142" s="39"/>
      <c r="K142" s="39"/>
      <c r="L142" s="40"/>
      <c r="M142" s="273"/>
      <c r="N142" s="86"/>
      <c r="O142" s="86"/>
      <c r="P142" s="86"/>
      <c r="Q142" s="86"/>
      <c r="R142" s="86"/>
      <c r="S142" s="86"/>
      <c r="T142" s="87"/>
      <c r="AT142" s="15" t="s">
        <v>166</v>
      </c>
      <c r="AU142" s="15" t="s">
        <v>88</v>
      </c>
    </row>
    <row r="143" s="12" customFormat="1">
      <c r="B143" s="249"/>
      <c r="C143" s="250"/>
      <c r="D143" s="251" t="s">
        <v>152</v>
      </c>
      <c r="E143" s="252" t="s">
        <v>1</v>
      </c>
      <c r="F143" s="253" t="s">
        <v>182</v>
      </c>
      <c r="G143" s="250"/>
      <c r="H143" s="254">
        <v>1582.4000000000001</v>
      </c>
      <c r="I143" s="255"/>
      <c r="J143" s="250"/>
      <c r="K143" s="250"/>
      <c r="L143" s="256"/>
      <c r="M143" s="257"/>
      <c r="N143" s="258"/>
      <c r="O143" s="258"/>
      <c r="P143" s="258"/>
      <c r="Q143" s="258"/>
      <c r="R143" s="258"/>
      <c r="S143" s="258"/>
      <c r="T143" s="259"/>
      <c r="AT143" s="260" t="s">
        <v>152</v>
      </c>
      <c r="AU143" s="260" t="s">
        <v>88</v>
      </c>
      <c r="AV143" s="12" t="s">
        <v>88</v>
      </c>
      <c r="AW143" s="12" t="s">
        <v>32</v>
      </c>
      <c r="AX143" s="12" t="s">
        <v>86</v>
      </c>
      <c r="AY143" s="260" t="s">
        <v>142</v>
      </c>
    </row>
    <row r="144" s="11" customFormat="1" ht="22.8" customHeight="1">
      <c r="B144" s="221"/>
      <c r="C144" s="222"/>
      <c r="D144" s="223" t="s">
        <v>77</v>
      </c>
      <c r="E144" s="235" t="s">
        <v>88</v>
      </c>
      <c r="F144" s="235" t="s">
        <v>183</v>
      </c>
      <c r="G144" s="222"/>
      <c r="H144" s="222"/>
      <c r="I144" s="225"/>
      <c r="J144" s="236">
        <f>BK144</f>
        <v>0</v>
      </c>
      <c r="K144" s="222"/>
      <c r="L144" s="227"/>
      <c r="M144" s="228"/>
      <c r="N144" s="229"/>
      <c r="O144" s="229"/>
      <c r="P144" s="230">
        <f>P145</f>
        <v>0</v>
      </c>
      <c r="Q144" s="229"/>
      <c r="R144" s="230">
        <f>R145</f>
        <v>0</v>
      </c>
      <c r="S144" s="229"/>
      <c r="T144" s="231">
        <f>T145</f>
        <v>0</v>
      </c>
      <c r="AR144" s="232" t="s">
        <v>86</v>
      </c>
      <c r="AT144" s="233" t="s">
        <v>77</v>
      </c>
      <c r="AU144" s="233" t="s">
        <v>86</v>
      </c>
      <c r="AY144" s="232" t="s">
        <v>142</v>
      </c>
      <c r="BK144" s="234">
        <f>BK145</f>
        <v>0</v>
      </c>
    </row>
    <row r="145" s="1" customFormat="1" ht="16.5" customHeight="1">
      <c r="B145" s="38"/>
      <c r="C145" s="237" t="s">
        <v>184</v>
      </c>
      <c r="D145" s="237" t="s">
        <v>144</v>
      </c>
      <c r="E145" s="238" t="s">
        <v>185</v>
      </c>
      <c r="F145" s="239" t="s">
        <v>186</v>
      </c>
      <c r="G145" s="240" t="s">
        <v>187</v>
      </c>
      <c r="H145" s="241">
        <v>215</v>
      </c>
      <c r="I145" s="242"/>
      <c r="J145" s="243">
        <f>ROUND(I145*H145,2)</f>
        <v>0</v>
      </c>
      <c r="K145" s="239" t="s">
        <v>148</v>
      </c>
      <c r="L145" s="40"/>
      <c r="M145" s="244" t="s">
        <v>1</v>
      </c>
      <c r="N145" s="245" t="s">
        <v>43</v>
      </c>
      <c r="O145" s="86"/>
      <c r="P145" s="246">
        <f>O145*H145</f>
        <v>0</v>
      </c>
      <c r="Q145" s="246">
        <v>0</v>
      </c>
      <c r="R145" s="246">
        <f>Q145*H145</f>
        <v>0</v>
      </c>
      <c r="S145" s="246">
        <v>0</v>
      </c>
      <c r="T145" s="247">
        <f>S145*H145</f>
        <v>0</v>
      </c>
      <c r="AR145" s="248" t="s">
        <v>149</v>
      </c>
      <c r="AT145" s="248" t="s">
        <v>150</v>
      </c>
      <c r="AU145" s="248" t="s">
        <v>88</v>
      </c>
      <c r="AY145" s="15" t="s">
        <v>142</v>
      </c>
      <c r="BE145" s="138">
        <f>IF(N145="základní",J145,0)</f>
        <v>0</v>
      </c>
      <c r="BF145" s="138">
        <f>IF(N145="snížená",J145,0)</f>
        <v>0</v>
      </c>
      <c r="BG145" s="138">
        <f>IF(N145="zákl. přenesená",J145,0)</f>
        <v>0</v>
      </c>
      <c r="BH145" s="138">
        <f>IF(N145="sníž. přenesená",J145,0)</f>
        <v>0</v>
      </c>
      <c r="BI145" s="138">
        <f>IF(N145="nulová",J145,0)</f>
        <v>0</v>
      </c>
      <c r="BJ145" s="15" t="s">
        <v>86</v>
      </c>
      <c r="BK145" s="138">
        <f>ROUND(I145*H145,2)</f>
        <v>0</v>
      </c>
      <c r="BL145" s="15" t="s">
        <v>149</v>
      </c>
      <c r="BM145" s="248" t="s">
        <v>188</v>
      </c>
    </row>
    <row r="146" s="11" customFormat="1" ht="22.8" customHeight="1">
      <c r="B146" s="221"/>
      <c r="C146" s="222"/>
      <c r="D146" s="223" t="s">
        <v>77</v>
      </c>
      <c r="E146" s="235" t="s">
        <v>149</v>
      </c>
      <c r="F146" s="235" t="s">
        <v>189</v>
      </c>
      <c r="G146" s="222"/>
      <c r="H146" s="222"/>
      <c r="I146" s="225"/>
      <c r="J146" s="236">
        <f>BK146</f>
        <v>0</v>
      </c>
      <c r="K146" s="222"/>
      <c r="L146" s="227"/>
      <c r="M146" s="228"/>
      <c r="N146" s="229"/>
      <c r="O146" s="229"/>
      <c r="P146" s="230">
        <f>SUM(P147:P152)</f>
        <v>0</v>
      </c>
      <c r="Q146" s="229"/>
      <c r="R146" s="230">
        <f>SUM(R147:R152)</f>
        <v>11.89232</v>
      </c>
      <c r="S146" s="229"/>
      <c r="T146" s="231">
        <f>SUM(T147:T152)</f>
        <v>0</v>
      </c>
      <c r="AR146" s="232" t="s">
        <v>86</v>
      </c>
      <c r="AT146" s="233" t="s">
        <v>77</v>
      </c>
      <c r="AU146" s="233" t="s">
        <v>86</v>
      </c>
      <c r="AY146" s="232" t="s">
        <v>142</v>
      </c>
      <c r="BK146" s="234">
        <f>SUM(BK147:BK152)</f>
        <v>0</v>
      </c>
    </row>
    <row r="147" s="1" customFormat="1" ht="24" customHeight="1">
      <c r="B147" s="38"/>
      <c r="C147" s="237" t="s">
        <v>190</v>
      </c>
      <c r="D147" s="237" t="s">
        <v>150</v>
      </c>
      <c r="E147" s="238" t="s">
        <v>191</v>
      </c>
      <c r="F147" s="239" t="s">
        <v>192</v>
      </c>
      <c r="G147" s="240" t="s">
        <v>178</v>
      </c>
      <c r="H147" s="241">
        <v>16</v>
      </c>
      <c r="I147" s="242"/>
      <c r="J147" s="243">
        <f>ROUND(I147*H147,2)</f>
        <v>0</v>
      </c>
      <c r="K147" s="239" t="s">
        <v>179</v>
      </c>
      <c r="L147" s="40"/>
      <c r="M147" s="244" t="s">
        <v>1</v>
      </c>
      <c r="N147" s="245" t="s">
        <v>43</v>
      </c>
      <c r="O147" s="86"/>
      <c r="P147" s="246">
        <f>O147*H147</f>
        <v>0</v>
      </c>
      <c r="Q147" s="246">
        <v>0</v>
      </c>
      <c r="R147" s="246">
        <f>Q147*H147</f>
        <v>0</v>
      </c>
      <c r="S147" s="246">
        <v>0</v>
      </c>
      <c r="T147" s="247">
        <f>S147*H147</f>
        <v>0</v>
      </c>
      <c r="AR147" s="248" t="s">
        <v>149</v>
      </c>
      <c r="AT147" s="248" t="s">
        <v>150</v>
      </c>
      <c r="AU147" s="248" t="s">
        <v>88</v>
      </c>
      <c r="AY147" s="15" t="s">
        <v>142</v>
      </c>
      <c r="BE147" s="138">
        <f>IF(N147="základní",J147,0)</f>
        <v>0</v>
      </c>
      <c r="BF147" s="138">
        <f>IF(N147="snížená",J147,0)</f>
        <v>0</v>
      </c>
      <c r="BG147" s="138">
        <f>IF(N147="zákl. přenesená",J147,0)</f>
        <v>0</v>
      </c>
      <c r="BH147" s="138">
        <f>IF(N147="sníž. přenesená",J147,0)</f>
        <v>0</v>
      </c>
      <c r="BI147" s="138">
        <f>IF(N147="nulová",J147,0)</f>
        <v>0</v>
      </c>
      <c r="BJ147" s="15" t="s">
        <v>86</v>
      </c>
      <c r="BK147" s="138">
        <f>ROUND(I147*H147,2)</f>
        <v>0</v>
      </c>
      <c r="BL147" s="15" t="s">
        <v>149</v>
      </c>
      <c r="BM147" s="248" t="s">
        <v>193</v>
      </c>
    </row>
    <row r="148" s="1" customFormat="1" ht="24" customHeight="1">
      <c r="B148" s="38"/>
      <c r="C148" s="237" t="s">
        <v>194</v>
      </c>
      <c r="D148" s="237" t="s">
        <v>150</v>
      </c>
      <c r="E148" s="238" t="s">
        <v>195</v>
      </c>
      <c r="F148" s="239" t="s">
        <v>196</v>
      </c>
      <c r="G148" s="240" t="s">
        <v>147</v>
      </c>
      <c r="H148" s="241">
        <v>5</v>
      </c>
      <c r="I148" s="242"/>
      <c r="J148" s="243">
        <f>ROUND(I148*H148,2)</f>
        <v>0</v>
      </c>
      <c r="K148" s="239" t="s">
        <v>179</v>
      </c>
      <c r="L148" s="40"/>
      <c r="M148" s="244" t="s">
        <v>1</v>
      </c>
      <c r="N148" s="245" t="s">
        <v>43</v>
      </c>
      <c r="O148" s="86"/>
      <c r="P148" s="246">
        <f>O148*H148</f>
        <v>0</v>
      </c>
      <c r="Q148" s="246">
        <v>0</v>
      </c>
      <c r="R148" s="246">
        <f>Q148*H148</f>
        <v>0</v>
      </c>
      <c r="S148" s="246">
        <v>0</v>
      </c>
      <c r="T148" s="247">
        <f>S148*H148</f>
        <v>0</v>
      </c>
      <c r="AR148" s="248" t="s">
        <v>149</v>
      </c>
      <c r="AT148" s="248" t="s">
        <v>150</v>
      </c>
      <c r="AU148" s="248" t="s">
        <v>88</v>
      </c>
      <c r="AY148" s="15" t="s">
        <v>142</v>
      </c>
      <c r="BE148" s="138">
        <f>IF(N148="základní",J148,0)</f>
        <v>0</v>
      </c>
      <c r="BF148" s="138">
        <f>IF(N148="snížená",J148,0)</f>
        <v>0</v>
      </c>
      <c r="BG148" s="138">
        <f>IF(N148="zákl. přenesená",J148,0)</f>
        <v>0</v>
      </c>
      <c r="BH148" s="138">
        <f>IF(N148="sníž. přenesená",J148,0)</f>
        <v>0</v>
      </c>
      <c r="BI148" s="138">
        <f>IF(N148="nulová",J148,0)</f>
        <v>0</v>
      </c>
      <c r="BJ148" s="15" t="s">
        <v>86</v>
      </c>
      <c r="BK148" s="138">
        <f>ROUND(I148*H148,2)</f>
        <v>0</v>
      </c>
      <c r="BL148" s="15" t="s">
        <v>149</v>
      </c>
      <c r="BM148" s="248" t="s">
        <v>197</v>
      </c>
    </row>
    <row r="149" s="12" customFormat="1">
      <c r="B149" s="249"/>
      <c r="C149" s="250"/>
      <c r="D149" s="251" t="s">
        <v>152</v>
      </c>
      <c r="E149" s="252" t="s">
        <v>1</v>
      </c>
      <c r="F149" s="253" t="s">
        <v>198</v>
      </c>
      <c r="G149" s="250"/>
      <c r="H149" s="254">
        <v>5</v>
      </c>
      <c r="I149" s="255"/>
      <c r="J149" s="250"/>
      <c r="K149" s="250"/>
      <c r="L149" s="256"/>
      <c r="M149" s="257"/>
      <c r="N149" s="258"/>
      <c r="O149" s="258"/>
      <c r="P149" s="258"/>
      <c r="Q149" s="258"/>
      <c r="R149" s="258"/>
      <c r="S149" s="258"/>
      <c r="T149" s="259"/>
      <c r="AT149" s="260" t="s">
        <v>152</v>
      </c>
      <c r="AU149" s="260" t="s">
        <v>88</v>
      </c>
      <c r="AV149" s="12" t="s">
        <v>88</v>
      </c>
      <c r="AW149" s="12" t="s">
        <v>32</v>
      </c>
      <c r="AX149" s="12" t="s">
        <v>86</v>
      </c>
      <c r="AY149" s="260" t="s">
        <v>142</v>
      </c>
    </row>
    <row r="150" s="1" customFormat="1" ht="16.5" customHeight="1">
      <c r="B150" s="38"/>
      <c r="C150" s="237" t="s">
        <v>199</v>
      </c>
      <c r="D150" s="237" t="s">
        <v>150</v>
      </c>
      <c r="E150" s="238" t="s">
        <v>200</v>
      </c>
      <c r="F150" s="239" t="s">
        <v>201</v>
      </c>
      <c r="G150" s="240" t="s">
        <v>147</v>
      </c>
      <c r="H150" s="241">
        <v>5</v>
      </c>
      <c r="I150" s="242"/>
      <c r="J150" s="243">
        <f>ROUND(I150*H150,2)</f>
        <v>0</v>
      </c>
      <c r="K150" s="239" t="s">
        <v>1</v>
      </c>
      <c r="L150" s="40"/>
      <c r="M150" s="244" t="s">
        <v>1</v>
      </c>
      <c r="N150" s="245" t="s">
        <v>43</v>
      </c>
      <c r="O150" s="86"/>
      <c r="P150" s="246">
        <f>O150*H150</f>
        <v>0</v>
      </c>
      <c r="Q150" s="246">
        <v>0</v>
      </c>
      <c r="R150" s="246">
        <f>Q150*H150</f>
        <v>0</v>
      </c>
      <c r="S150" s="246">
        <v>0</v>
      </c>
      <c r="T150" s="247">
        <f>S150*H150</f>
        <v>0</v>
      </c>
      <c r="AR150" s="248" t="s">
        <v>149</v>
      </c>
      <c r="AT150" s="248" t="s">
        <v>150</v>
      </c>
      <c r="AU150" s="248" t="s">
        <v>88</v>
      </c>
      <c r="AY150" s="15" t="s">
        <v>142</v>
      </c>
      <c r="BE150" s="138">
        <f>IF(N150="základní",J150,0)</f>
        <v>0</v>
      </c>
      <c r="BF150" s="138">
        <f>IF(N150="snížená",J150,0)</f>
        <v>0</v>
      </c>
      <c r="BG150" s="138">
        <f>IF(N150="zákl. přenesená",J150,0)</f>
        <v>0</v>
      </c>
      <c r="BH150" s="138">
        <f>IF(N150="sníž. přenesená",J150,0)</f>
        <v>0</v>
      </c>
      <c r="BI150" s="138">
        <f>IF(N150="nulová",J150,0)</f>
        <v>0</v>
      </c>
      <c r="BJ150" s="15" t="s">
        <v>86</v>
      </c>
      <c r="BK150" s="138">
        <f>ROUND(I150*H150,2)</f>
        <v>0</v>
      </c>
      <c r="BL150" s="15" t="s">
        <v>149</v>
      </c>
      <c r="BM150" s="248" t="s">
        <v>202</v>
      </c>
    </row>
    <row r="151" s="12" customFormat="1">
      <c r="B151" s="249"/>
      <c r="C151" s="250"/>
      <c r="D151" s="251" t="s">
        <v>152</v>
      </c>
      <c r="E151" s="252" t="s">
        <v>1</v>
      </c>
      <c r="F151" s="253" t="s">
        <v>203</v>
      </c>
      <c r="G151" s="250"/>
      <c r="H151" s="254">
        <v>5</v>
      </c>
      <c r="I151" s="255"/>
      <c r="J151" s="250"/>
      <c r="K151" s="250"/>
      <c r="L151" s="256"/>
      <c r="M151" s="257"/>
      <c r="N151" s="258"/>
      <c r="O151" s="258"/>
      <c r="P151" s="258"/>
      <c r="Q151" s="258"/>
      <c r="R151" s="258"/>
      <c r="S151" s="258"/>
      <c r="T151" s="259"/>
      <c r="AT151" s="260" t="s">
        <v>152</v>
      </c>
      <c r="AU151" s="260" t="s">
        <v>88</v>
      </c>
      <c r="AV151" s="12" t="s">
        <v>88</v>
      </c>
      <c r="AW151" s="12" t="s">
        <v>32</v>
      </c>
      <c r="AX151" s="12" t="s">
        <v>86</v>
      </c>
      <c r="AY151" s="260" t="s">
        <v>142</v>
      </c>
    </row>
    <row r="152" s="1" customFormat="1" ht="24" customHeight="1">
      <c r="B152" s="38"/>
      <c r="C152" s="237" t="s">
        <v>204</v>
      </c>
      <c r="D152" s="237" t="s">
        <v>150</v>
      </c>
      <c r="E152" s="238" t="s">
        <v>205</v>
      </c>
      <c r="F152" s="239" t="s">
        <v>206</v>
      </c>
      <c r="G152" s="240" t="s">
        <v>178</v>
      </c>
      <c r="H152" s="241">
        <v>16</v>
      </c>
      <c r="I152" s="242"/>
      <c r="J152" s="243">
        <f>ROUND(I152*H152,2)</f>
        <v>0</v>
      </c>
      <c r="K152" s="239" t="s">
        <v>179</v>
      </c>
      <c r="L152" s="40"/>
      <c r="M152" s="244" t="s">
        <v>1</v>
      </c>
      <c r="N152" s="245" t="s">
        <v>43</v>
      </c>
      <c r="O152" s="86"/>
      <c r="P152" s="246">
        <f>O152*H152</f>
        <v>0</v>
      </c>
      <c r="Q152" s="246">
        <v>0.74326999999999999</v>
      </c>
      <c r="R152" s="246">
        <f>Q152*H152</f>
        <v>11.89232</v>
      </c>
      <c r="S152" s="246">
        <v>0</v>
      </c>
      <c r="T152" s="247">
        <f>S152*H152</f>
        <v>0</v>
      </c>
      <c r="AR152" s="248" t="s">
        <v>149</v>
      </c>
      <c r="AT152" s="248" t="s">
        <v>150</v>
      </c>
      <c r="AU152" s="248" t="s">
        <v>88</v>
      </c>
      <c r="AY152" s="15" t="s">
        <v>142</v>
      </c>
      <c r="BE152" s="138">
        <f>IF(N152="základní",J152,0)</f>
        <v>0</v>
      </c>
      <c r="BF152" s="138">
        <f>IF(N152="snížená",J152,0)</f>
        <v>0</v>
      </c>
      <c r="BG152" s="138">
        <f>IF(N152="zákl. přenesená",J152,0)</f>
        <v>0</v>
      </c>
      <c r="BH152" s="138">
        <f>IF(N152="sníž. přenesená",J152,0)</f>
        <v>0</v>
      </c>
      <c r="BI152" s="138">
        <f>IF(N152="nulová",J152,0)</f>
        <v>0</v>
      </c>
      <c r="BJ152" s="15" t="s">
        <v>86</v>
      </c>
      <c r="BK152" s="138">
        <f>ROUND(I152*H152,2)</f>
        <v>0</v>
      </c>
      <c r="BL152" s="15" t="s">
        <v>149</v>
      </c>
      <c r="BM152" s="248" t="s">
        <v>207</v>
      </c>
    </row>
    <row r="153" s="11" customFormat="1" ht="22.8" customHeight="1">
      <c r="B153" s="221"/>
      <c r="C153" s="222"/>
      <c r="D153" s="223" t="s">
        <v>77</v>
      </c>
      <c r="E153" s="235" t="s">
        <v>175</v>
      </c>
      <c r="F153" s="235" t="s">
        <v>208</v>
      </c>
      <c r="G153" s="222"/>
      <c r="H153" s="222"/>
      <c r="I153" s="225"/>
      <c r="J153" s="236">
        <f>BK153</f>
        <v>0</v>
      </c>
      <c r="K153" s="222"/>
      <c r="L153" s="227"/>
      <c r="M153" s="228"/>
      <c r="N153" s="229"/>
      <c r="O153" s="229"/>
      <c r="P153" s="230">
        <f>SUM(P154:P173)</f>
        <v>0</v>
      </c>
      <c r="Q153" s="229"/>
      <c r="R153" s="230">
        <f>SUM(R154:R173)</f>
        <v>1.03128</v>
      </c>
      <c r="S153" s="229"/>
      <c r="T153" s="231">
        <f>SUM(T154:T173)</f>
        <v>0</v>
      </c>
      <c r="AR153" s="232" t="s">
        <v>86</v>
      </c>
      <c r="AT153" s="233" t="s">
        <v>77</v>
      </c>
      <c r="AU153" s="233" t="s">
        <v>86</v>
      </c>
      <c r="AY153" s="232" t="s">
        <v>142</v>
      </c>
      <c r="BK153" s="234">
        <f>SUM(BK154:BK173)</f>
        <v>0</v>
      </c>
    </row>
    <row r="154" s="1" customFormat="1" ht="24" customHeight="1">
      <c r="B154" s="38"/>
      <c r="C154" s="237" t="s">
        <v>209</v>
      </c>
      <c r="D154" s="237" t="s">
        <v>144</v>
      </c>
      <c r="E154" s="238" t="s">
        <v>210</v>
      </c>
      <c r="F154" s="239" t="s">
        <v>211</v>
      </c>
      <c r="G154" s="240" t="s">
        <v>178</v>
      </c>
      <c r="H154" s="241">
        <v>366</v>
      </c>
      <c r="I154" s="242"/>
      <c r="J154" s="243">
        <f>ROUND(I154*H154,2)</f>
        <v>0</v>
      </c>
      <c r="K154" s="239" t="s">
        <v>148</v>
      </c>
      <c r="L154" s="40"/>
      <c r="M154" s="244" t="s">
        <v>1</v>
      </c>
      <c r="N154" s="245" t="s">
        <v>43</v>
      </c>
      <c r="O154" s="86"/>
      <c r="P154" s="246">
        <f>O154*H154</f>
        <v>0</v>
      </c>
      <c r="Q154" s="246">
        <v>0</v>
      </c>
      <c r="R154" s="246">
        <f>Q154*H154</f>
        <v>0</v>
      </c>
      <c r="S154" s="246">
        <v>0</v>
      </c>
      <c r="T154" s="247">
        <f>S154*H154</f>
        <v>0</v>
      </c>
      <c r="AR154" s="248" t="s">
        <v>149</v>
      </c>
      <c r="AT154" s="248" t="s">
        <v>150</v>
      </c>
      <c r="AU154" s="248" t="s">
        <v>88</v>
      </c>
      <c r="AY154" s="15" t="s">
        <v>142</v>
      </c>
      <c r="BE154" s="138">
        <f>IF(N154="základní",J154,0)</f>
        <v>0</v>
      </c>
      <c r="BF154" s="138">
        <f>IF(N154="snížená",J154,0)</f>
        <v>0</v>
      </c>
      <c r="BG154" s="138">
        <f>IF(N154="zákl. přenesená",J154,0)</f>
        <v>0</v>
      </c>
      <c r="BH154" s="138">
        <f>IF(N154="sníž. přenesená",J154,0)</f>
        <v>0</v>
      </c>
      <c r="BI154" s="138">
        <f>IF(N154="nulová",J154,0)</f>
        <v>0</v>
      </c>
      <c r="BJ154" s="15" t="s">
        <v>86</v>
      </c>
      <c r="BK154" s="138">
        <f>ROUND(I154*H154,2)</f>
        <v>0</v>
      </c>
      <c r="BL154" s="15" t="s">
        <v>149</v>
      </c>
      <c r="BM154" s="248" t="s">
        <v>212</v>
      </c>
    </row>
    <row r="155" s="12" customFormat="1">
      <c r="B155" s="249"/>
      <c r="C155" s="250"/>
      <c r="D155" s="251" t="s">
        <v>152</v>
      </c>
      <c r="E155" s="252" t="s">
        <v>1</v>
      </c>
      <c r="F155" s="253" t="s">
        <v>213</v>
      </c>
      <c r="G155" s="250"/>
      <c r="H155" s="254">
        <v>366</v>
      </c>
      <c r="I155" s="255"/>
      <c r="J155" s="250"/>
      <c r="K155" s="250"/>
      <c r="L155" s="256"/>
      <c r="M155" s="257"/>
      <c r="N155" s="258"/>
      <c r="O155" s="258"/>
      <c r="P155" s="258"/>
      <c r="Q155" s="258"/>
      <c r="R155" s="258"/>
      <c r="S155" s="258"/>
      <c r="T155" s="259"/>
      <c r="AT155" s="260" t="s">
        <v>152</v>
      </c>
      <c r="AU155" s="260" t="s">
        <v>88</v>
      </c>
      <c r="AV155" s="12" t="s">
        <v>88</v>
      </c>
      <c r="AW155" s="12" t="s">
        <v>32</v>
      </c>
      <c r="AX155" s="12" t="s">
        <v>86</v>
      </c>
      <c r="AY155" s="260" t="s">
        <v>142</v>
      </c>
    </row>
    <row r="156" s="1" customFormat="1" ht="16.5" customHeight="1">
      <c r="B156" s="38"/>
      <c r="C156" s="274" t="s">
        <v>214</v>
      </c>
      <c r="D156" s="274" t="s">
        <v>215</v>
      </c>
      <c r="E156" s="275" t="s">
        <v>216</v>
      </c>
      <c r="F156" s="276" t="s">
        <v>217</v>
      </c>
      <c r="G156" s="277" t="s">
        <v>178</v>
      </c>
      <c r="H156" s="278">
        <v>6</v>
      </c>
      <c r="I156" s="279"/>
      <c r="J156" s="280">
        <f>ROUND(I156*H156,2)</f>
        <v>0</v>
      </c>
      <c r="K156" s="276" t="s">
        <v>1</v>
      </c>
      <c r="L156" s="281"/>
      <c r="M156" s="282" t="s">
        <v>1</v>
      </c>
      <c r="N156" s="283" t="s">
        <v>43</v>
      </c>
      <c r="O156" s="86"/>
      <c r="P156" s="246">
        <f>O156*H156</f>
        <v>0</v>
      </c>
      <c r="Q156" s="246">
        <v>0.17188000000000001</v>
      </c>
      <c r="R156" s="246">
        <f>Q156*H156</f>
        <v>1.03128</v>
      </c>
      <c r="S156" s="246">
        <v>0</v>
      </c>
      <c r="T156" s="247">
        <f>S156*H156</f>
        <v>0</v>
      </c>
      <c r="AR156" s="248" t="s">
        <v>194</v>
      </c>
      <c r="AT156" s="248" t="s">
        <v>215</v>
      </c>
      <c r="AU156" s="248" t="s">
        <v>88</v>
      </c>
      <c r="AY156" s="15" t="s">
        <v>142</v>
      </c>
      <c r="BE156" s="138">
        <f>IF(N156="základní",J156,0)</f>
        <v>0</v>
      </c>
      <c r="BF156" s="138">
        <f>IF(N156="snížená",J156,0)</f>
        <v>0</v>
      </c>
      <c r="BG156" s="138">
        <f>IF(N156="zákl. přenesená",J156,0)</f>
        <v>0</v>
      </c>
      <c r="BH156" s="138">
        <f>IF(N156="sníž. přenesená",J156,0)</f>
        <v>0</v>
      </c>
      <c r="BI156" s="138">
        <f>IF(N156="nulová",J156,0)</f>
        <v>0</v>
      </c>
      <c r="BJ156" s="15" t="s">
        <v>86</v>
      </c>
      <c r="BK156" s="138">
        <f>ROUND(I156*H156,2)</f>
        <v>0</v>
      </c>
      <c r="BL156" s="15" t="s">
        <v>149</v>
      </c>
      <c r="BM156" s="248" t="s">
        <v>218</v>
      </c>
    </row>
    <row r="157" s="1" customFormat="1" ht="24" customHeight="1">
      <c r="B157" s="38"/>
      <c r="C157" s="237" t="s">
        <v>219</v>
      </c>
      <c r="D157" s="237" t="s">
        <v>144</v>
      </c>
      <c r="E157" s="238" t="s">
        <v>220</v>
      </c>
      <c r="F157" s="239" t="s">
        <v>221</v>
      </c>
      <c r="G157" s="240" t="s">
        <v>178</v>
      </c>
      <c r="H157" s="241">
        <v>945</v>
      </c>
      <c r="I157" s="242"/>
      <c r="J157" s="243">
        <f>ROUND(I157*H157,2)</f>
        <v>0</v>
      </c>
      <c r="K157" s="239" t="s">
        <v>148</v>
      </c>
      <c r="L157" s="40"/>
      <c r="M157" s="244" t="s">
        <v>1</v>
      </c>
      <c r="N157" s="245" t="s">
        <v>43</v>
      </c>
      <c r="O157" s="86"/>
      <c r="P157" s="246">
        <f>O157*H157</f>
        <v>0</v>
      </c>
      <c r="Q157" s="246">
        <v>0</v>
      </c>
      <c r="R157" s="246">
        <f>Q157*H157</f>
        <v>0</v>
      </c>
      <c r="S157" s="246">
        <v>0</v>
      </c>
      <c r="T157" s="247">
        <f>S157*H157</f>
        <v>0</v>
      </c>
      <c r="AR157" s="248" t="s">
        <v>149</v>
      </c>
      <c r="AT157" s="248" t="s">
        <v>150</v>
      </c>
      <c r="AU157" s="248" t="s">
        <v>88</v>
      </c>
      <c r="AY157" s="15" t="s">
        <v>142</v>
      </c>
      <c r="BE157" s="138">
        <f>IF(N157="základní",J157,0)</f>
        <v>0</v>
      </c>
      <c r="BF157" s="138">
        <f>IF(N157="snížená",J157,0)</f>
        <v>0</v>
      </c>
      <c r="BG157" s="138">
        <f>IF(N157="zákl. přenesená",J157,0)</f>
        <v>0</v>
      </c>
      <c r="BH157" s="138">
        <f>IF(N157="sníž. přenesená",J157,0)</f>
        <v>0</v>
      </c>
      <c r="BI157" s="138">
        <f>IF(N157="nulová",J157,0)</f>
        <v>0</v>
      </c>
      <c r="BJ157" s="15" t="s">
        <v>86</v>
      </c>
      <c r="BK157" s="138">
        <f>ROUND(I157*H157,2)</f>
        <v>0</v>
      </c>
      <c r="BL157" s="15" t="s">
        <v>149</v>
      </c>
      <c r="BM157" s="248" t="s">
        <v>222</v>
      </c>
    </row>
    <row r="158" s="12" customFormat="1">
      <c r="B158" s="249"/>
      <c r="C158" s="250"/>
      <c r="D158" s="251" t="s">
        <v>152</v>
      </c>
      <c r="E158" s="252" t="s">
        <v>1</v>
      </c>
      <c r="F158" s="253" t="s">
        <v>223</v>
      </c>
      <c r="G158" s="250"/>
      <c r="H158" s="254">
        <v>945</v>
      </c>
      <c r="I158" s="255"/>
      <c r="J158" s="250"/>
      <c r="K158" s="250"/>
      <c r="L158" s="256"/>
      <c r="M158" s="257"/>
      <c r="N158" s="258"/>
      <c r="O158" s="258"/>
      <c r="P158" s="258"/>
      <c r="Q158" s="258"/>
      <c r="R158" s="258"/>
      <c r="S158" s="258"/>
      <c r="T158" s="259"/>
      <c r="AT158" s="260" t="s">
        <v>152</v>
      </c>
      <c r="AU158" s="260" t="s">
        <v>88</v>
      </c>
      <c r="AV158" s="12" t="s">
        <v>88</v>
      </c>
      <c r="AW158" s="12" t="s">
        <v>32</v>
      </c>
      <c r="AX158" s="12" t="s">
        <v>86</v>
      </c>
      <c r="AY158" s="260" t="s">
        <v>142</v>
      </c>
    </row>
    <row r="159" s="1" customFormat="1" ht="24" customHeight="1">
      <c r="B159" s="38"/>
      <c r="C159" s="237" t="s">
        <v>224</v>
      </c>
      <c r="D159" s="237" t="s">
        <v>144</v>
      </c>
      <c r="E159" s="238" t="s">
        <v>225</v>
      </c>
      <c r="F159" s="239" t="s">
        <v>226</v>
      </c>
      <c r="G159" s="240" t="s">
        <v>187</v>
      </c>
      <c r="H159" s="241">
        <v>493</v>
      </c>
      <c r="I159" s="242"/>
      <c r="J159" s="243">
        <f>ROUND(I159*H159,2)</f>
        <v>0</v>
      </c>
      <c r="K159" s="239" t="s">
        <v>148</v>
      </c>
      <c r="L159" s="40"/>
      <c r="M159" s="244" t="s">
        <v>1</v>
      </c>
      <c r="N159" s="245" t="s">
        <v>43</v>
      </c>
      <c r="O159" s="86"/>
      <c r="P159" s="246">
        <f>O159*H159</f>
        <v>0</v>
      </c>
      <c r="Q159" s="246">
        <v>0</v>
      </c>
      <c r="R159" s="246">
        <f>Q159*H159</f>
        <v>0</v>
      </c>
      <c r="S159" s="246">
        <v>0</v>
      </c>
      <c r="T159" s="247">
        <f>S159*H159</f>
        <v>0</v>
      </c>
      <c r="AR159" s="248" t="s">
        <v>149</v>
      </c>
      <c r="AT159" s="248" t="s">
        <v>150</v>
      </c>
      <c r="AU159" s="248" t="s">
        <v>88</v>
      </c>
      <c r="AY159" s="15" t="s">
        <v>142</v>
      </c>
      <c r="BE159" s="138">
        <f>IF(N159="základní",J159,0)</f>
        <v>0</v>
      </c>
      <c r="BF159" s="138">
        <f>IF(N159="snížená",J159,0)</f>
        <v>0</v>
      </c>
      <c r="BG159" s="138">
        <f>IF(N159="zákl. přenesená",J159,0)</f>
        <v>0</v>
      </c>
      <c r="BH159" s="138">
        <f>IF(N159="sníž. přenesená",J159,0)</f>
        <v>0</v>
      </c>
      <c r="BI159" s="138">
        <f>IF(N159="nulová",J159,0)</f>
        <v>0</v>
      </c>
      <c r="BJ159" s="15" t="s">
        <v>86</v>
      </c>
      <c r="BK159" s="138">
        <f>ROUND(I159*H159,2)</f>
        <v>0</v>
      </c>
      <c r="BL159" s="15" t="s">
        <v>149</v>
      </c>
      <c r="BM159" s="248" t="s">
        <v>227</v>
      </c>
    </row>
    <row r="160" s="1" customFormat="1">
      <c r="B160" s="38"/>
      <c r="C160" s="39"/>
      <c r="D160" s="251" t="s">
        <v>166</v>
      </c>
      <c r="E160" s="39"/>
      <c r="F160" s="272" t="s">
        <v>228</v>
      </c>
      <c r="G160" s="39"/>
      <c r="H160" s="39"/>
      <c r="I160" s="154"/>
      <c r="J160" s="39"/>
      <c r="K160" s="39"/>
      <c r="L160" s="40"/>
      <c r="M160" s="273"/>
      <c r="N160" s="86"/>
      <c r="O160" s="86"/>
      <c r="P160" s="86"/>
      <c r="Q160" s="86"/>
      <c r="R160" s="86"/>
      <c r="S160" s="86"/>
      <c r="T160" s="87"/>
      <c r="AT160" s="15" t="s">
        <v>166</v>
      </c>
      <c r="AU160" s="15" t="s">
        <v>88</v>
      </c>
    </row>
    <row r="161" s="1" customFormat="1" ht="24" customHeight="1">
      <c r="B161" s="38"/>
      <c r="C161" s="237" t="s">
        <v>8</v>
      </c>
      <c r="D161" s="237" t="s">
        <v>144</v>
      </c>
      <c r="E161" s="238" t="s">
        <v>229</v>
      </c>
      <c r="F161" s="239" t="s">
        <v>230</v>
      </c>
      <c r="G161" s="240" t="s">
        <v>187</v>
      </c>
      <c r="H161" s="241">
        <v>153</v>
      </c>
      <c r="I161" s="242"/>
      <c r="J161" s="243">
        <f>ROUND(I161*H161,2)</f>
        <v>0</v>
      </c>
      <c r="K161" s="239" t="s">
        <v>1</v>
      </c>
      <c r="L161" s="40"/>
      <c r="M161" s="244" t="s">
        <v>1</v>
      </c>
      <c r="N161" s="245" t="s">
        <v>43</v>
      </c>
      <c r="O161" s="86"/>
      <c r="P161" s="246">
        <f>O161*H161</f>
        <v>0</v>
      </c>
      <c r="Q161" s="246">
        <v>0</v>
      </c>
      <c r="R161" s="246">
        <f>Q161*H161</f>
        <v>0</v>
      </c>
      <c r="S161" s="246">
        <v>0</v>
      </c>
      <c r="T161" s="247">
        <f>S161*H161</f>
        <v>0</v>
      </c>
      <c r="AR161" s="248" t="s">
        <v>149</v>
      </c>
      <c r="AT161" s="248" t="s">
        <v>150</v>
      </c>
      <c r="AU161" s="248" t="s">
        <v>88</v>
      </c>
      <c r="AY161" s="15" t="s">
        <v>142</v>
      </c>
      <c r="BE161" s="138">
        <f>IF(N161="základní",J161,0)</f>
        <v>0</v>
      </c>
      <c r="BF161" s="138">
        <f>IF(N161="snížená",J161,0)</f>
        <v>0</v>
      </c>
      <c r="BG161" s="138">
        <f>IF(N161="zákl. přenesená",J161,0)</f>
        <v>0</v>
      </c>
      <c r="BH161" s="138">
        <f>IF(N161="sníž. přenesená",J161,0)</f>
        <v>0</v>
      </c>
      <c r="BI161" s="138">
        <f>IF(N161="nulová",J161,0)</f>
        <v>0</v>
      </c>
      <c r="BJ161" s="15" t="s">
        <v>86</v>
      </c>
      <c r="BK161" s="138">
        <f>ROUND(I161*H161,2)</f>
        <v>0</v>
      </c>
      <c r="BL161" s="15" t="s">
        <v>149</v>
      </c>
      <c r="BM161" s="248" t="s">
        <v>231</v>
      </c>
    </row>
    <row r="162" s="1" customFormat="1">
      <c r="B162" s="38"/>
      <c r="C162" s="39"/>
      <c r="D162" s="251" t="s">
        <v>166</v>
      </c>
      <c r="E162" s="39"/>
      <c r="F162" s="272" t="s">
        <v>232</v>
      </c>
      <c r="G162" s="39"/>
      <c r="H162" s="39"/>
      <c r="I162" s="154"/>
      <c r="J162" s="39"/>
      <c r="K162" s="39"/>
      <c r="L162" s="40"/>
      <c r="M162" s="273"/>
      <c r="N162" s="86"/>
      <c r="O162" s="86"/>
      <c r="P162" s="86"/>
      <c r="Q162" s="86"/>
      <c r="R162" s="86"/>
      <c r="S162" s="86"/>
      <c r="T162" s="87"/>
      <c r="AT162" s="15" t="s">
        <v>166</v>
      </c>
      <c r="AU162" s="15" t="s">
        <v>88</v>
      </c>
    </row>
    <row r="163" s="1" customFormat="1" ht="24" customHeight="1">
      <c r="B163" s="38"/>
      <c r="C163" s="237" t="s">
        <v>233</v>
      </c>
      <c r="D163" s="237" t="s">
        <v>144</v>
      </c>
      <c r="E163" s="238" t="s">
        <v>234</v>
      </c>
      <c r="F163" s="239" t="s">
        <v>235</v>
      </c>
      <c r="G163" s="240" t="s">
        <v>187</v>
      </c>
      <c r="H163" s="241">
        <v>424</v>
      </c>
      <c r="I163" s="242"/>
      <c r="J163" s="243">
        <f>ROUND(I163*H163,2)</f>
        <v>0</v>
      </c>
      <c r="K163" s="239" t="s">
        <v>148</v>
      </c>
      <c r="L163" s="40"/>
      <c r="M163" s="244" t="s">
        <v>1</v>
      </c>
      <c r="N163" s="245" t="s">
        <v>43</v>
      </c>
      <c r="O163" s="86"/>
      <c r="P163" s="246">
        <f>O163*H163</f>
        <v>0</v>
      </c>
      <c r="Q163" s="246">
        <v>0</v>
      </c>
      <c r="R163" s="246">
        <f>Q163*H163</f>
        <v>0</v>
      </c>
      <c r="S163" s="246">
        <v>0</v>
      </c>
      <c r="T163" s="247">
        <f>S163*H163</f>
        <v>0</v>
      </c>
      <c r="AR163" s="248" t="s">
        <v>149</v>
      </c>
      <c r="AT163" s="248" t="s">
        <v>150</v>
      </c>
      <c r="AU163" s="248" t="s">
        <v>88</v>
      </c>
      <c r="AY163" s="15" t="s">
        <v>142</v>
      </c>
      <c r="BE163" s="138">
        <f>IF(N163="základní",J163,0)</f>
        <v>0</v>
      </c>
      <c r="BF163" s="138">
        <f>IF(N163="snížená",J163,0)</f>
        <v>0</v>
      </c>
      <c r="BG163" s="138">
        <f>IF(N163="zákl. přenesená",J163,0)</f>
        <v>0</v>
      </c>
      <c r="BH163" s="138">
        <f>IF(N163="sníž. přenesená",J163,0)</f>
        <v>0</v>
      </c>
      <c r="BI163" s="138">
        <f>IF(N163="nulová",J163,0)</f>
        <v>0</v>
      </c>
      <c r="BJ163" s="15" t="s">
        <v>86</v>
      </c>
      <c r="BK163" s="138">
        <f>ROUND(I163*H163,2)</f>
        <v>0</v>
      </c>
      <c r="BL163" s="15" t="s">
        <v>149</v>
      </c>
      <c r="BM163" s="248" t="s">
        <v>236</v>
      </c>
    </row>
    <row r="164" s="1" customFormat="1" ht="24" customHeight="1">
      <c r="B164" s="38"/>
      <c r="C164" s="237" t="s">
        <v>237</v>
      </c>
      <c r="D164" s="237" t="s">
        <v>144</v>
      </c>
      <c r="E164" s="238" t="s">
        <v>238</v>
      </c>
      <c r="F164" s="239" t="s">
        <v>239</v>
      </c>
      <c r="G164" s="240" t="s">
        <v>240</v>
      </c>
      <c r="H164" s="241">
        <v>2</v>
      </c>
      <c r="I164" s="242"/>
      <c r="J164" s="243">
        <f>ROUND(I164*H164,2)</f>
        <v>0</v>
      </c>
      <c r="K164" s="239" t="s">
        <v>148</v>
      </c>
      <c r="L164" s="40"/>
      <c r="M164" s="244" t="s">
        <v>1</v>
      </c>
      <c r="N164" s="245" t="s">
        <v>43</v>
      </c>
      <c r="O164" s="86"/>
      <c r="P164" s="246">
        <f>O164*H164</f>
        <v>0</v>
      </c>
      <c r="Q164" s="246">
        <v>0</v>
      </c>
      <c r="R164" s="246">
        <f>Q164*H164</f>
        <v>0</v>
      </c>
      <c r="S164" s="246">
        <v>0</v>
      </c>
      <c r="T164" s="247">
        <f>S164*H164</f>
        <v>0</v>
      </c>
      <c r="AR164" s="248" t="s">
        <v>149</v>
      </c>
      <c r="AT164" s="248" t="s">
        <v>150</v>
      </c>
      <c r="AU164" s="248" t="s">
        <v>88</v>
      </c>
      <c r="AY164" s="15" t="s">
        <v>142</v>
      </c>
      <c r="BE164" s="138">
        <f>IF(N164="základní",J164,0)</f>
        <v>0</v>
      </c>
      <c r="BF164" s="138">
        <f>IF(N164="snížená",J164,0)</f>
        <v>0</v>
      </c>
      <c r="BG164" s="138">
        <f>IF(N164="zákl. přenesená",J164,0)</f>
        <v>0</v>
      </c>
      <c r="BH164" s="138">
        <f>IF(N164="sníž. přenesená",J164,0)</f>
        <v>0</v>
      </c>
      <c r="BI164" s="138">
        <f>IF(N164="nulová",J164,0)</f>
        <v>0</v>
      </c>
      <c r="BJ164" s="15" t="s">
        <v>86</v>
      </c>
      <c r="BK164" s="138">
        <f>ROUND(I164*H164,2)</f>
        <v>0</v>
      </c>
      <c r="BL164" s="15" t="s">
        <v>149</v>
      </c>
      <c r="BM164" s="248" t="s">
        <v>241</v>
      </c>
    </row>
    <row r="165" s="1" customFormat="1" ht="16.5" customHeight="1">
      <c r="B165" s="38"/>
      <c r="C165" s="237" t="s">
        <v>242</v>
      </c>
      <c r="D165" s="237" t="s">
        <v>150</v>
      </c>
      <c r="E165" s="238" t="s">
        <v>243</v>
      </c>
      <c r="F165" s="239" t="s">
        <v>244</v>
      </c>
      <c r="G165" s="240" t="s">
        <v>178</v>
      </c>
      <c r="H165" s="241">
        <v>366</v>
      </c>
      <c r="I165" s="242"/>
      <c r="J165" s="243">
        <f>ROUND(I165*H165,2)</f>
        <v>0</v>
      </c>
      <c r="K165" s="239" t="s">
        <v>179</v>
      </c>
      <c r="L165" s="40"/>
      <c r="M165" s="244" t="s">
        <v>1</v>
      </c>
      <c r="N165" s="245" t="s">
        <v>43</v>
      </c>
      <c r="O165" s="86"/>
      <c r="P165" s="246">
        <f>O165*H165</f>
        <v>0</v>
      </c>
      <c r="Q165" s="246">
        <v>0</v>
      </c>
      <c r="R165" s="246">
        <f>Q165*H165</f>
        <v>0</v>
      </c>
      <c r="S165" s="246">
        <v>0</v>
      </c>
      <c r="T165" s="247">
        <f>S165*H165</f>
        <v>0</v>
      </c>
      <c r="AR165" s="248" t="s">
        <v>149</v>
      </c>
      <c r="AT165" s="248" t="s">
        <v>150</v>
      </c>
      <c r="AU165" s="248" t="s">
        <v>88</v>
      </c>
      <c r="AY165" s="15" t="s">
        <v>142</v>
      </c>
      <c r="BE165" s="138">
        <f>IF(N165="základní",J165,0)</f>
        <v>0</v>
      </c>
      <c r="BF165" s="138">
        <f>IF(N165="snížená",J165,0)</f>
        <v>0</v>
      </c>
      <c r="BG165" s="138">
        <f>IF(N165="zákl. přenesená",J165,0)</f>
        <v>0</v>
      </c>
      <c r="BH165" s="138">
        <f>IF(N165="sníž. přenesená",J165,0)</f>
        <v>0</v>
      </c>
      <c r="BI165" s="138">
        <f>IF(N165="nulová",J165,0)</f>
        <v>0</v>
      </c>
      <c r="BJ165" s="15" t="s">
        <v>86</v>
      </c>
      <c r="BK165" s="138">
        <f>ROUND(I165*H165,2)</f>
        <v>0</v>
      </c>
      <c r="BL165" s="15" t="s">
        <v>149</v>
      </c>
      <c r="BM165" s="248" t="s">
        <v>245</v>
      </c>
    </row>
    <row r="166" s="1" customFormat="1">
      <c r="B166" s="38"/>
      <c r="C166" s="39"/>
      <c r="D166" s="251" t="s">
        <v>166</v>
      </c>
      <c r="E166" s="39"/>
      <c r="F166" s="272" t="s">
        <v>246</v>
      </c>
      <c r="G166" s="39"/>
      <c r="H166" s="39"/>
      <c r="I166" s="154"/>
      <c r="J166" s="39"/>
      <c r="K166" s="39"/>
      <c r="L166" s="40"/>
      <c r="M166" s="273"/>
      <c r="N166" s="86"/>
      <c r="O166" s="86"/>
      <c r="P166" s="86"/>
      <c r="Q166" s="86"/>
      <c r="R166" s="86"/>
      <c r="S166" s="86"/>
      <c r="T166" s="87"/>
      <c r="AT166" s="15" t="s">
        <v>166</v>
      </c>
      <c r="AU166" s="15" t="s">
        <v>88</v>
      </c>
    </row>
    <row r="167" s="12" customFormat="1">
      <c r="B167" s="249"/>
      <c r="C167" s="250"/>
      <c r="D167" s="251" t="s">
        <v>152</v>
      </c>
      <c r="E167" s="252" t="s">
        <v>1</v>
      </c>
      <c r="F167" s="253" t="s">
        <v>247</v>
      </c>
      <c r="G167" s="250"/>
      <c r="H167" s="254">
        <v>366</v>
      </c>
      <c r="I167" s="255"/>
      <c r="J167" s="250"/>
      <c r="K167" s="250"/>
      <c r="L167" s="256"/>
      <c r="M167" s="257"/>
      <c r="N167" s="258"/>
      <c r="O167" s="258"/>
      <c r="P167" s="258"/>
      <c r="Q167" s="258"/>
      <c r="R167" s="258"/>
      <c r="S167" s="258"/>
      <c r="T167" s="259"/>
      <c r="AT167" s="260" t="s">
        <v>152</v>
      </c>
      <c r="AU167" s="260" t="s">
        <v>88</v>
      </c>
      <c r="AV167" s="12" t="s">
        <v>88</v>
      </c>
      <c r="AW167" s="12" t="s">
        <v>32</v>
      </c>
      <c r="AX167" s="12" t="s">
        <v>86</v>
      </c>
      <c r="AY167" s="260" t="s">
        <v>142</v>
      </c>
    </row>
    <row r="168" s="1" customFormat="1" ht="16.5" customHeight="1">
      <c r="B168" s="38"/>
      <c r="C168" s="237" t="s">
        <v>248</v>
      </c>
      <c r="D168" s="237" t="s">
        <v>150</v>
      </c>
      <c r="E168" s="238" t="s">
        <v>249</v>
      </c>
      <c r="F168" s="239" t="s">
        <v>250</v>
      </c>
      <c r="G168" s="240" t="s">
        <v>178</v>
      </c>
      <c r="H168" s="241">
        <v>65</v>
      </c>
      <c r="I168" s="242"/>
      <c r="J168" s="243">
        <f>ROUND(I168*H168,2)</f>
        <v>0</v>
      </c>
      <c r="K168" s="239" t="s">
        <v>179</v>
      </c>
      <c r="L168" s="40"/>
      <c r="M168" s="244" t="s">
        <v>1</v>
      </c>
      <c r="N168" s="245" t="s">
        <v>43</v>
      </c>
      <c r="O168" s="86"/>
      <c r="P168" s="246">
        <f>O168*H168</f>
        <v>0</v>
      </c>
      <c r="Q168" s="246">
        <v>0</v>
      </c>
      <c r="R168" s="246">
        <f>Q168*H168</f>
        <v>0</v>
      </c>
      <c r="S168" s="246">
        <v>0</v>
      </c>
      <c r="T168" s="247">
        <f>S168*H168</f>
        <v>0</v>
      </c>
      <c r="AR168" s="248" t="s">
        <v>149</v>
      </c>
      <c r="AT168" s="248" t="s">
        <v>150</v>
      </c>
      <c r="AU168" s="248" t="s">
        <v>88</v>
      </c>
      <c r="AY168" s="15" t="s">
        <v>142</v>
      </c>
      <c r="BE168" s="138">
        <f>IF(N168="základní",J168,0)</f>
        <v>0</v>
      </c>
      <c r="BF168" s="138">
        <f>IF(N168="snížená",J168,0)</f>
        <v>0</v>
      </c>
      <c r="BG168" s="138">
        <f>IF(N168="zákl. přenesená",J168,0)</f>
        <v>0</v>
      </c>
      <c r="BH168" s="138">
        <f>IF(N168="sníž. přenesená",J168,0)</f>
        <v>0</v>
      </c>
      <c r="BI168" s="138">
        <f>IF(N168="nulová",J168,0)</f>
        <v>0</v>
      </c>
      <c r="BJ168" s="15" t="s">
        <v>86</v>
      </c>
      <c r="BK168" s="138">
        <f>ROUND(I168*H168,2)</f>
        <v>0</v>
      </c>
      <c r="BL168" s="15" t="s">
        <v>149</v>
      </c>
      <c r="BM168" s="248" t="s">
        <v>251</v>
      </c>
    </row>
    <row r="169" s="1" customFormat="1">
      <c r="B169" s="38"/>
      <c r="C169" s="39"/>
      <c r="D169" s="251" t="s">
        <v>166</v>
      </c>
      <c r="E169" s="39"/>
      <c r="F169" s="272" t="s">
        <v>246</v>
      </c>
      <c r="G169" s="39"/>
      <c r="H169" s="39"/>
      <c r="I169" s="154"/>
      <c r="J169" s="39"/>
      <c r="K169" s="39"/>
      <c r="L169" s="40"/>
      <c r="M169" s="273"/>
      <c r="N169" s="86"/>
      <c r="O169" s="86"/>
      <c r="P169" s="86"/>
      <c r="Q169" s="86"/>
      <c r="R169" s="86"/>
      <c r="S169" s="86"/>
      <c r="T169" s="87"/>
      <c r="AT169" s="15" t="s">
        <v>166</v>
      </c>
      <c r="AU169" s="15" t="s">
        <v>88</v>
      </c>
    </row>
    <row r="170" s="1" customFormat="1" ht="16.5" customHeight="1">
      <c r="B170" s="38"/>
      <c r="C170" s="237" t="s">
        <v>252</v>
      </c>
      <c r="D170" s="237" t="s">
        <v>150</v>
      </c>
      <c r="E170" s="238" t="s">
        <v>253</v>
      </c>
      <c r="F170" s="239" t="s">
        <v>254</v>
      </c>
      <c r="G170" s="240" t="s">
        <v>178</v>
      </c>
      <c r="H170" s="241">
        <v>65</v>
      </c>
      <c r="I170" s="242"/>
      <c r="J170" s="243">
        <f>ROUND(I170*H170,2)</f>
        <v>0</v>
      </c>
      <c r="K170" s="239" t="s">
        <v>1</v>
      </c>
      <c r="L170" s="40"/>
      <c r="M170" s="244" t="s">
        <v>1</v>
      </c>
      <c r="N170" s="245" t="s">
        <v>43</v>
      </c>
      <c r="O170" s="86"/>
      <c r="P170" s="246">
        <f>O170*H170</f>
        <v>0</v>
      </c>
      <c r="Q170" s="246">
        <v>0</v>
      </c>
      <c r="R170" s="246">
        <f>Q170*H170</f>
        <v>0</v>
      </c>
      <c r="S170" s="246">
        <v>0</v>
      </c>
      <c r="T170" s="247">
        <f>S170*H170</f>
        <v>0</v>
      </c>
      <c r="AR170" s="248" t="s">
        <v>149</v>
      </c>
      <c r="AT170" s="248" t="s">
        <v>150</v>
      </c>
      <c r="AU170" s="248" t="s">
        <v>88</v>
      </c>
      <c r="AY170" s="15" t="s">
        <v>142</v>
      </c>
      <c r="BE170" s="138">
        <f>IF(N170="základní",J170,0)</f>
        <v>0</v>
      </c>
      <c r="BF170" s="138">
        <f>IF(N170="snížená",J170,0)</f>
        <v>0</v>
      </c>
      <c r="BG170" s="138">
        <f>IF(N170="zákl. přenesená",J170,0)</f>
        <v>0</v>
      </c>
      <c r="BH170" s="138">
        <f>IF(N170="sníž. přenesená",J170,0)</f>
        <v>0</v>
      </c>
      <c r="BI170" s="138">
        <f>IF(N170="nulová",J170,0)</f>
        <v>0</v>
      </c>
      <c r="BJ170" s="15" t="s">
        <v>86</v>
      </c>
      <c r="BK170" s="138">
        <f>ROUND(I170*H170,2)</f>
        <v>0</v>
      </c>
      <c r="BL170" s="15" t="s">
        <v>149</v>
      </c>
      <c r="BM170" s="248" t="s">
        <v>255</v>
      </c>
    </row>
    <row r="171" s="1" customFormat="1">
      <c r="B171" s="38"/>
      <c r="C171" s="39"/>
      <c r="D171" s="251" t="s">
        <v>166</v>
      </c>
      <c r="E171" s="39"/>
      <c r="F171" s="272" t="s">
        <v>246</v>
      </c>
      <c r="G171" s="39"/>
      <c r="H171" s="39"/>
      <c r="I171" s="154"/>
      <c r="J171" s="39"/>
      <c r="K171" s="39"/>
      <c r="L171" s="40"/>
      <c r="M171" s="273"/>
      <c r="N171" s="86"/>
      <c r="O171" s="86"/>
      <c r="P171" s="86"/>
      <c r="Q171" s="86"/>
      <c r="R171" s="86"/>
      <c r="S171" s="86"/>
      <c r="T171" s="87"/>
      <c r="AT171" s="15" t="s">
        <v>166</v>
      </c>
      <c r="AU171" s="15" t="s">
        <v>88</v>
      </c>
    </row>
    <row r="172" s="1" customFormat="1" ht="24" customHeight="1">
      <c r="B172" s="38"/>
      <c r="C172" s="237" t="s">
        <v>7</v>
      </c>
      <c r="D172" s="237" t="s">
        <v>150</v>
      </c>
      <c r="E172" s="238" t="s">
        <v>256</v>
      </c>
      <c r="F172" s="239" t="s">
        <v>257</v>
      </c>
      <c r="G172" s="240" t="s">
        <v>178</v>
      </c>
      <c r="H172" s="241">
        <v>65</v>
      </c>
      <c r="I172" s="242"/>
      <c r="J172" s="243">
        <f>ROUND(I172*H172,2)</f>
        <v>0</v>
      </c>
      <c r="K172" s="239" t="s">
        <v>179</v>
      </c>
      <c r="L172" s="40"/>
      <c r="M172" s="244" t="s">
        <v>1</v>
      </c>
      <c r="N172" s="245" t="s">
        <v>43</v>
      </c>
      <c r="O172" s="86"/>
      <c r="P172" s="246">
        <f>O172*H172</f>
        <v>0</v>
      </c>
      <c r="Q172" s="246">
        <v>0</v>
      </c>
      <c r="R172" s="246">
        <f>Q172*H172</f>
        <v>0</v>
      </c>
      <c r="S172" s="246">
        <v>0</v>
      </c>
      <c r="T172" s="247">
        <f>S172*H172</f>
        <v>0</v>
      </c>
      <c r="AR172" s="248" t="s">
        <v>149</v>
      </c>
      <c r="AT172" s="248" t="s">
        <v>150</v>
      </c>
      <c r="AU172" s="248" t="s">
        <v>88</v>
      </c>
      <c r="AY172" s="15" t="s">
        <v>142</v>
      </c>
      <c r="BE172" s="138">
        <f>IF(N172="základní",J172,0)</f>
        <v>0</v>
      </c>
      <c r="BF172" s="138">
        <f>IF(N172="snížená",J172,0)</f>
        <v>0</v>
      </c>
      <c r="BG172" s="138">
        <f>IF(N172="zákl. přenesená",J172,0)</f>
        <v>0</v>
      </c>
      <c r="BH172" s="138">
        <f>IF(N172="sníž. přenesená",J172,0)</f>
        <v>0</v>
      </c>
      <c r="BI172" s="138">
        <f>IF(N172="nulová",J172,0)</f>
        <v>0</v>
      </c>
      <c r="BJ172" s="15" t="s">
        <v>86</v>
      </c>
      <c r="BK172" s="138">
        <f>ROUND(I172*H172,2)</f>
        <v>0</v>
      </c>
      <c r="BL172" s="15" t="s">
        <v>149</v>
      </c>
      <c r="BM172" s="248" t="s">
        <v>258</v>
      </c>
    </row>
    <row r="173" s="1" customFormat="1">
      <c r="B173" s="38"/>
      <c r="C173" s="39"/>
      <c r="D173" s="251" t="s">
        <v>166</v>
      </c>
      <c r="E173" s="39"/>
      <c r="F173" s="272" t="s">
        <v>246</v>
      </c>
      <c r="G173" s="39"/>
      <c r="H173" s="39"/>
      <c r="I173" s="154"/>
      <c r="J173" s="39"/>
      <c r="K173" s="39"/>
      <c r="L173" s="40"/>
      <c r="M173" s="273"/>
      <c r="N173" s="86"/>
      <c r="O173" s="86"/>
      <c r="P173" s="86"/>
      <c r="Q173" s="86"/>
      <c r="R173" s="86"/>
      <c r="S173" s="86"/>
      <c r="T173" s="87"/>
      <c r="AT173" s="15" t="s">
        <v>166</v>
      </c>
      <c r="AU173" s="15" t="s">
        <v>88</v>
      </c>
    </row>
    <row r="174" s="11" customFormat="1" ht="22.8" customHeight="1">
      <c r="B174" s="221"/>
      <c r="C174" s="222"/>
      <c r="D174" s="223" t="s">
        <v>77</v>
      </c>
      <c r="E174" s="235" t="s">
        <v>194</v>
      </c>
      <c r="F174" s="235" t="s">
        <v>259</v>
      </c>
      <c r="G174" s="222"/>
      <c r="H174" s="222"/>
      <c r="I174" s="225"/>
      <c r="J174" s="236">
        <f>BK174</f>
        <v>0</v>
      </c>
      <c r="K174" s="222"/>
      <c r="L174" s="227"/>
      <c r="M174" s="228"/>
      <c r="N174" s="229"/>
      <c r="O174" s="229"/>
      <c r="P174" s="230">
        <f>SUM(P175:P180)</f>
        <v>0</v>
      </c>
      <c r="Q174" s="229"/>
      <c r="R174" s="230">
        <f>SUM(R175:R180)</f>
        <v>1.7044999999999999</v>
      </c>
      <c r="S174" s="229"/>
      <c r="T174" s="231">
        <f>SUM(T175:T180)</f>
        <v>0</v>
      </c>
      <c r="AR174" s="232" t="s">
        <v>86</v>
      </c>
      <c r="AT174" s="233" t="s">
        <v>77</v>
      </c>
      <c r="AU174" s="233" t="s">
        <v>86</v>
      </c>
      <c r="AY174" s="232" t="s">
        <v>142</v>
      </c>
      <c r="BK174" s="234">
        <f>SUM(BK175:BK180)</f>
        <v>0</v>
      </c>
    </row>
    <row r="175" s="1" customFormat="1" ht="24" customHeight="1">
      <c r="B175" s="38"/>
      <c r="C175" s="237" t="s">
        <v>260</v>
      </c>
      <c r="D175" s="237" t="s">
        <v>144</v>
      </c>
      <c r="E175" s="238" t="s">
        <v>261</v>
      </c>
      <c r="F175" s="239" t="s">
        <v>262</v>
      </c>
      <c r="G175" s="240" t="s">
        <v>187</v>
      </c>
      <c r="H175" s="241">
        <v>17.5</v>
      </c>
      <c r="I175" s="242"/>
      <c r="J175" s="243">
        <f>ROUND(I175*H175,2)</f>
        <v>0</v>
      </c>
      <c r="K175" s="239" t="s">
        <v>263</v>
      </c>
      <c r="L175" s="40"/>
      <c r="M175" s="244" t="s">
        <v>1</v>
      </c>
      <c r="N175" s="245" t="s">
        <v>43</v>
      </c>
      <c r="O175" s="86"/>
      <c r="P175" s="246">
        <f>O175*H175</f>
        <v>0</v>
      </c>
      <c r="Q175" s="246">
        <v>0</v>
      </c>
      <c r="R175" s="246">
        <f>Q175*H175</f>
        <v>0</v>
      </c>
      <c r="S175" s="246">
        <v>0</v>
      </c>
      <c r="T175" s="247">
        <f>S175*H175</f>
        <v>0</v>
      </c>
      <c r="AR175" s="248" t="s">
        <v>149</v>
      </c>
      <c r="AT175" s="248" t="s">
        <v>150</v>
      </c>
      <c r="AU175" s="248" t="s">
        <v>88</v>
      </c>
      <c r="AY175" s="15" t="s">
        <v>142</v>
      </c>
      <c r="BE175" s="138">
        <f>IF(N175="základní",J175,0)</f>
        <v>0</v>
      </c>
      <c r="BF175" s="138">
        <f>IF(N175="snížená",J175,0)</f>
        <v>0</v>
      </c>
      <c r="BG175" s="138">
        <f>IF(N175="zákl. přenesená",J175,0)</f>
        <v>0</v>
      </c>
      <c r="BH175" s="138">
        <f>IF(N175="sníž. přenesená",J175,0)</f>
        <v>0</v>
      </c>
      <c r="BI175" s="138">
        <f>IF(N175="nulová",J175,0)</f>
        <v>0</v>
      </c>
      <c r="BJ175" s="15" t="s">
        <v>86</v>
      </c>
      <c r="BK175" s="138">
        <f>ROUND(I175*H175,2)</f>
        <v>0</v>
      </c>
      <c r="BL175" s="15" t="s">
        <v>149</v>
      </c>
      <c r="BM175" s="248" t="s">
        <v>264</v>
      </c>
    </row>
    <row r="176" s="12" customFormat="1">
      <c r="B176" s="249"/>
      <c r="C176" s="250"/>
      <c r="D176" s="251" t="s">
        <v>152</v>
      </c>
      <c r="E176" s="252" t="s">
        <v>1</v>
      </c>
      <c r="F176" s="253" t="s">
        <v>265</v>
      </c>
      <c r="G176" s="250"/>
      <c r="H176" s="254">
        <v>17.5</v>
      </c>
      <c r="I176" s="255"/>
      <c r="J176" s="250"/>
      <c r="K176" s="250"/>
      <c r="L176" s="256"/>
      <c r="M176" s="257"/>
      <c r="N176" s="258"/>
      <c r="O176" s="258"/>
      <c r="P176" s="258"/>
      <c r="Q176" s="258"/>
      <c r="R176" s="258"/>
      <c r="S176" s="258"/>
      <c r="T176" s="259"/>
      <c r="AT176" s="260" t="s">
        <v>152</v>
      </c>
      <c r="AU176" s="260" t="s">
        <v>88</v>
      </c>
      <c r="AV176" s="12" t="s">
        <v>88</v>
      </c>
      <c r="AW176" s="12" t="s">
        <v>32</v>
      </c>
      <c r="AX176" s="12" t="s">
        <v>86</v>
      </c>
      <c r="AY176" s="260" t="s">
        <v>142</v>
      </c>
    </row>
    <row r="177" s="1" customFormat="1" ht="24" customHeight="1">
      <c r="B177" s="38"/>
      <c r="C177" s="237" t="s">
        <v>266</v>
      </c>
      <c r="D177" s="237" t="s">
        <v>150</v>
      </c>
      <c r="E177" s="238" t="s">
        <v>267</v>
      </c>
      <c r="F177" s="239" t="s">
        <v>268</v>
      </c>
      <c r="G177" s="240" t="s">
        <v>269</v>
      </c>
      <c r="H177" s="241">
        <v>5</v>
      </c>
      <c r="I177" s="242"/>
      <c r="J177" s="243">
        <f>ROUND(I177*H177,2)</f>
        <v>0</v>
      </c>
      <c r="K177" s="239" t="s">
        <v>1</v>
      </c>
      <c r="L177" s="40"/>
      <c r="M177" s="244" t="s">
        <v>1</v>
      </c>
      <c r="N177" s="245" t="s">
        <v>43</v>
      </c>
      <c r="O177" s="86"/>
      <c r="P177" s="246">
        <f>O177*H177</f>
        <v>0</v>
      </c>
      <c r="Q177" s="246">
        <v>0</v>
      </c>
      <c r="R177" s="246">
        <f>Q177*H177</f>
        <v>0</v>
      </c>
      <c r="S177" s="246">
        <v>0</v>
      </c>
      <c r="T177" s="247">
        <f>S177*H177</f>
        <v>0</v>
      </c>
      <c r="AR177" s="248" t="s">
        <v>149</v>
      </c>
      <c r="AT177" s="248" t="s">
        <v>150</v>
      </c>
      <c r="AU177" s="248" t="s">
        <v>88</v>
      </c>
      <c r="AY177" s="15" t="s">
        <v>142</v>
      </c>
      <c r="BE177" s="138">
        <f>IF(N177="základní",J177,0)</f>
        <v>0</v>
      </c>
      <c r="BF177" s="138">
        <f>IF(N177="snížená",J177,0)</f>
        <v>0</v>
      </c>
      <c r="BG177" s="138">
        <f>IF(N177="zákl. přenesená",J177,0)</f>
        <v>0</v>
      </c>
      <c r="BH177" s="138">
        <f>IF(N177="sníž. přenesená",J177,0)</f>
        <v>0</v>
      </c>
      <c r="BI177" s="138">
        <f>IF(N177="nulová",J177,0)</f>
        <v>0</v>
      </c>
      <c r="BJ177" s="15" t="s">
        <v>86</v>
      </c>
      <c r="BK177" s="138">
        <f>ROUND(I177*H177,2)</f>
        <v>0</v>
      </c>
      <c r="BL177" s="15" t="s">
        <v>149</v>
      </c>
      <c r="BM177" s="248" t="s">
        <v>270</v>
      </c>
    </row>
    <row r="178" s="1" customFormat="1">
      <c r="B178" s="38"/>
      <c r="C178" s="39"/>
      <c r="D178" s="251" t="s">
        <v>166</v>
      </c>
      <c r="E178" s="39"/>
      <c r="F178" s="272" t="s">
        <v>271</v>
      </c>
      <c r="G178" s="39"/>
      <c r="H178" s="39"/>
      <c r="I178" s="154"/>
      <c r="J178" s="39"/>
      <c r="K178" s="39"/>
      <c r="L178" s="40"/>
      <c r="M178" s="273"/>
      <c r="N178" s="86"/>
      <c r="O178" s="86"/>
      <c r="P178" s="86"/>
      <c r="Q178" s="86"/>
      <c r="R178" s="86"/>
      <c r="S178" s="86"/>
      <c r="T178" s="87"/>
      <c r="AT178" s="15" t="s">
        <v>166</v>
      </c>
      <c r="AU178" s="15" t="s">
        <v>88</v>
      </c>
    </row>
    <row r="179" s="1" customFormat="1" ht="24" customHeight="1">
      <c r="B179" s="38"/>
      <c r="C179" s="237" t="s">
        <v>272</v>
      </c>
      <c r="D179" s="237" t="s">
        <v>150</v>
      </c>
      <c r="E179" s="238" t="s">
        <v>273</v>
      </c>
      <c r="F179" s="239" t="s">
        <v>274</v>
      </c>
      <c r="G179" s="240" t="s">
        <v>240</v>
      </c>
      <c r="H179" s="241">
        <v>5</v>
      </c>
      <c r="I179" s="242"/>
      <c r="J179" s="243">
        <f>ROUND(I179*H179,2)</f>
        <v>0</v>
      </c>
      <c r="K179" s="239" t="s">
        <v>275</v>
      </c>
      <c r="L179" s="40"/>
      <c r="M179" s="244" t="s">
        <v>1</v>
      </c>
      <c r="N179" s="245" t="s">
        <v>43</v>
      </c>
      <c r="O179" s="86"/>
      <c r="P179" s="246">
        <f>O179*H179</f>
        <v>0</v>
      </c>
      <c r="Q179" s="246">
        <v>0.34089999999999998</v>
      </c>
      <c r="R179" s="246">
        <f>Q179*H179</f>
        <v>1.7044999999999999</v>
      </c>
      <c r="S179" s="246">
        <v>0</v>
      </c>
      <c r="T179" s="247">
        <f>S179*H179</f>
        <v>0</v>
      </c>
      <c r="AR179" s="248" t="s">
        <v>149</v>
      </c>
      <c r="AT179" s="248" t="s">
        <v>150</v>
      </c>
      <c r="AU179" s="248" t="s">
        <v>88</v>
      </c>
      <c r="AY179" s="15" t="s">
        <v>142</v>
      </c>
      <c r="BE179" s="138">
        <f>IF(N179="základní",J179,0)</f>
        <v>0</v>
      </c>
      <c r="BF179" s="138">
        <f>IF(N179="snížená",J179,0)</f>
        <v>0</v>
      </c>
      <c r="BG179" s="138">
        <f>IF(N179="zákl. přenesená",J179,0)</f>
        <v>0</v>
      </c>
      <c r="BH179" s="138">
        <f>IF(N179="sníž. přenesená",J179,0)</f>
        <v>0</v>
      </c>
      <c r="BI179" s="138">
        <f>IF(N179="nulová",J179,0)</f>
        <v>0</v>
      </c>
      <c r="BJ179" s="15" t="s">
        <v>86</v>
      </c>
      <c r="BK179" s="138">
        <f>ROUND(I179*H179,2)</f>
        <v>0</v>
      </c>
      <c r="BL179" s="15" t="s">
        <v>149</v>
      </c>
      <c r="BM179" s="248" t="s">
        <v>276</v>
      </c>
    </row>
    <row r="180" s="1" customFormat="1">
      <c r="B180" s="38"/>
      <c r="C180" s="39"/>
      <c r="D180" s="251" t="s">
        <v>166</v>
      </c>
      <c r="E180" s="39"/>
      <c r="F180" s="272" t="s">
        <v>277</v>
      </c>
      <c r="G180" s="39"/>
      <c r="H180" s="39"/>
      <c r="I180" s="154"/>
      <c r="J180" s="39"/>
      <c r="K180" s="39"/>
      <c r="L180" s="40"/>
      <c r="M180" s="273"/>
      <c r="N180" s="86"/>
      <c r="O180" s="86"/>
      <c r="P180" s="86"/>
      <c r="Q180" s="86"/>
      <c r="R180" s="86"/>
      <c r="S180" s="86"/>
      <c r="T180" s="87"/>
      <c r="AT180" s="15" t="s">
        <v>166</v>
      </c>
      <c r="AU180" s="15" t="s">
        <v>88</v>
      </c>
    </row>
    <row r="181" s="11" customFormat="1" ht="22.8" customHeight="1">
      <c r="B181" s="221"/>
      <c r="C181" s="222"/>
      <c r="D181" s="223" t="s">
        <v>77</v>
      </c>
      <c r="E181" s="235" t="s">
        <v>199</v>
      </c>
      <c r="F181" s="235" t="s">
        <v>278</v>
      </c>
      <c r="G181" s="222"/>
      <c r="H181" s="222"/>
      <c r="I181" s="225"/>
      <c r="J181" s="236">
        <f>BK181</f>
        <v>0</v>
      </c>
      <c r="K181" s="222"/>
      <c r="L181" s="227"/>
      <c r="M181" s="228"/>
      <c r="N181" s="229"/>
      <c r="O181" s="229"/>
      <c r="P181" s="230">
        <f>SUM(P182:P188)</f>
        <v>0</v>
      </c>
      <c r="Q181" s="229"/>
      <c r="R181" s="230">
        <f>SUM(R182:R188)</f>
        <v>31.045511999999999</v>
      </c>
      <c r="S181" s="229"/>
      <c r="T181" s="231">
        <f>SUM(T182:T188)</f>
        <v>9.8019999999999996</v>
      </c>
      <c r="AR181" s="232" t="s">
        <v>86</v>
      </c>
      <c r="AT181" s="233" t="s">
        <v>77</v>
      </c>
      <c r="AU181" s="233" t="s">
        <v>86</v>
      </c>
      <c r="AY181" s="232" t="s">
        <v>142</v>
      </c>
      <c r="BK181" s="234">
        <f>SUM(BK182:BK188)</f>
        <v>0</v>
      </c>
    </row>
    <row r="182" s="1" customFormat="1" ht="24" customHeight="1">
      <c r="B182" s="38"/>
      <c r="C182" s="237" t="s">
        <v>279</v>
      </c>
      <c r="D182" s="237" t="s">
        <v>150</v>
      </c>
      <c r="E182" s="238" t="s">
        <v>280</v>
      </c>
      <c r="F182" s="239" t="s">
        <v>281</v>
      </c>
      <c r="G182" s="240" t="s">
        <v>187</v>
      </c>
      <c r="H182" s="241">
        <v>21.600000000000001</v>
      </c>
      <c r="I182" s="242"/>
      <c r="J182" s="243">
        <f>ROUND(I182*H182,2)</f>
        <v>0</v>
      </c>
      <c r="K182" s="239" t="s">
        <v>179</v>
      </c>
      <c r="L182" s="40"/>
      <c r="M182" s="244" t="s">
        <v>1</v>
      </c>
      <c r="N182" s="245" t="s">
        <v>43</v>
      </c>
      <c r="O182" s="86"/>
      <c r="P182" s="246">
        <f>O182*H182</f>
        <v>0</v>
      </c>
      <c r="Q182" s="246">
        <v>0.61348000000000003</v>
      </c>
      <c r="R182" s="246">
        <f>Q182*H182</f>
        <v>13.251168000000002</v>
      </c>
      <c r="S182" s="246">
        <v>0</v>
      </c>
      <c r="T182" s="247">
        <f>S182*H182</f>
        <v>0</v>
      </c>
      <c r="AR182" s="248" t="s">
        <v>149</v>
      </c>
      <c r="AT182" s="248" t="s">
        <v>150</v>
      </c>
      <c r="AU182" s="248" t="s">
        <v>88</v>
      </c>
      <c r="AY182" s="15" t="s">
        <v>142</v>
      </c>
      <c r="BE182" s="138">
        <f>IF(N182="základní",J182,0)</f>
        <v>0</v>
      </c>
      <c r="BF182" s="138">
        <f>IF(N182="snížená",J182,0)</f>
        <v>0</v>
      </c>
      <c r="BG182" s="138">
        <f>IF(N182="zákl. přenesená",J182,0)</f>
        <v>0</v>
      </c>
      <c r="BH182" s="138">
        <f>IF(N182="sníž. přenesená",J182,0)</f>
        <v>0</v>
      </c>
      <c r="BI182" s="138">
        <f>IF(N182="nulová",J182,0)</f>
        <v>0</v>
      </c>
      <c r="BJ182" s="15" t="s">
        <v>86</v>
      </c>
      <c r="BK182" s="138">
        <f>ROUND(I182*H182,2)</f>
        <v>0</v>
      </c>
      <c r="BL182" s="15" t="s">
        <v>149</v>
      </c>
      <c r="BM182" s="248" t="s">
        <v>282</v>
      </c>
    </row>
    <row r="183" s="1" customFormat="1" ht="24" customHeight="1">
      <c r="B183" s="38"/>
      <c r="C183" s="274" t="s">
        <v>283</v>
      </c>
      <c r="D183" s="274" t="s">
        <v>215</v>
      </c>
      <c r="E183" s="275" t="s">
        <v>284</v>
      </c>
      <c r="F183" s="276" t="s">
        <v>285</v>
      </c>
      <c r="G183" s="277" t="s">
        <v>187</v>
      </c>
      <c r="H183" s="278">
        <v>22</v>
      </c>
      <c r="I183" s="279"/>
      <c r="J183" s="280">
        <f>ROUND(I183*H183,2)</f>
        <v>0</v>
      </c>
      <c r="K183" s="276" t="s">
        <v>179</v>
      </c>
      <c r="L183" s="281"/>
      <c r="M183" s="282" t="s">
        <v>1</v>
      </c>
      <c r="N183" s="283" t="s">
        <v>43</v>
      </c>
      <c r="O183" s="86"/>
      <c r="P183" s="246">
        <f>O183*H183</f>
        <v>0</v>
      </c>
      <c r="Q183" s="246">
        <v>0.33500000000000002</v>
      </c>
      <c r="R183" s="246">
        <f>Q183*H183</f>
        <v>7.3700000000000001</v>
      </c>
      <c r="S183" s="246">
        <v>0</v>
      </c>
      <c r="T183" s="247">
        <f>S183*H183</f>
        <v>0</v>
      </c>
      <c r="AR183" s="248" t="s">
        <v>194</v>
      </c>
      <c r="AT183" s="248" t="s">
        <v>215</v>
      </c>
      <c r="AU183" s="248" t="s">
        <v>88</v>
      </c>
      <c r="AY183" s="15" t="s">
        <v>142</v>
      </c>
      <c r="BE183" s="138">
        <f>IF(N183="základní",J183,0)</f>
        <v>0</v>
      </c>
      <c r="BF183" s="138">
        <f>IF(N183="snížená",J183,0)</f>
        <v>0</v>
      </c>
      <c r="BG183" s="138">
        <f>IF(N183="zákl. přenesená",J183,0)</f>
        <v>0</v>
      </c>
      <c r="BH183" s="138">
        <f>IF(N183="sníž. přenesená",J183,0)</f>
        <v>0</v>
      </c>
      <c r="BI183" s="138">
        <f>IF(N183="nulová",J183,0)</f>
        <v>0</v>
      </c>
      <c r="BJ183" s="15" t="s">
        <v>86</v>
      </c>
      <c r="BK183" s="138">
        <f>ROUND(I183*H183,2)</f>
        <v>0</v>
      </c>
      <c r="BL183" s="15" t="s">
        <v>149</v>
      </c>
      <c r="BM183" s="248" t="s">
        <v>286</v>
      </c>
    </row>
    <row r="184" s="1" customFormat="1" ht="24" customHeight="1">
      <c r="B184" s="38"/>
      <c r="C184" s="237" t="s">
        <v>287</v>
      </c>
      <c r="D184" s="237" t="s">
        <v>150</v>
      </c>
      <c r="E184" s="238" t="s">
        <v>288</v>
      </c>
      <c r="F184" s="239" t="s">
        <v>289</v>
      </c>
      <c r="G184" s="240" t="s">
        <v>147</v>
      </c>
      <c r="H184" s="241">
        <v>4</v>
      </c>
      <c r="I184" s="242"/>
      <c r="J184" s="243">
        <f>ROUND(I184*H184,2)</f>
        <v>0</v>
      </c>
      <c r="K184" s="239" t="s">
        <v>179</v>
      </c>
      <c r="L184" s="40"/>
      <c r="M184" s="244" t="s">
        <v>1</v>
      </c>
      <c r="N184" s="245" t="s">
        <v>43</v>
      </c>
      <c r="O184" s="86"/>
      <c r="P184" s="246">
        <f>O184*H184</f>
        <v>0</v>
      </c>
      <c r="Q184" s="246">
        <v>2.46367</v>
      </c>
      <c r="R184" s="246">
        <f>Q184*H184</f>
        <v>9.8546800000000001</v>
      </c>
      <c r="S184" s="246">
        <v>0</v>
      </c>
      <c r="T184" s="247">
        <f>S184*H184</f>
        <v>0</v>
      </c>
      <c r="AR184" s="248" t="s">
        <v>149</v>
      </c>
      <c r="AT184" s="248" t="s">
        <v>150</v>
      </c>
      <c r="AU184" s="248" t="s">
        <v>88</v>
      </c>
      <c r="AY184" s="15" t="s">
        <v>142</v>
      </c>
      <c r="BE184" s="138">
        <f>IF(N184="základní",J184,0)</f>
        <v>0</v>
      </c>
      <c r="BF184" s="138">
        <f>IF(N184="snížená",J184,0)</f>
        <v>0</v>
      </c>
      <c r="BG184" s="138">
        <f>IF(N184="zákl. přenesená",J184,0)</f>
        <v>0</v>
      </c>
      <c r="BH184" s="138">
        <f>IF(N184="sníž. přenesená",J184,0)</f>
        <v>0</v>
      </c>
      <c r="BI184" s="138">
        <f>IF(N184="nulová",J184,0)</f>
        <v>0</v>
      </c>
      <c r="BJ184" s="15" t="s">
        <v>86</v>
      </c>
      <c r="BK184" s="138">
        <f>ROUND(I184*H184,2)</f>
        <v>0</v>
      </c>
      <c r="BL184" s="15" t="s">
        <v>149</v>
      </c>
      <c r="BM184" s="248" t="s">
        <v>290</v>
      </c>
    </row>
    <row r="185" s="1" customFormat="1" ht="24" customHeight="1">
      <c r="B185" s="38"/>
      <c r="C185" s="237" t="s">
        <v>291</v>
      </c>
      <c r="D185" s="237" t="s">
        <v>150</v>
      </c>
      <c r="E185" s="238" t="s">
        <v>292</v>
      </c>
      <c r="F185" s="239" t="s">
        <v>293</v>
      </c>
      <c r="G185" s="240" t="s">
        <v>178</v>
      </c>
      <c r="H185" s="241">
        <v>1582.4000000000001</v>
      </c>
      <c r="I185" s="242"/>
      <c r="J185" s="243">
        <f>ROUND(I185*H185,2)</f>
        <v>0</v>
      </c>
      <c r="K185" s="239" t="s">
        <v>179</v>
      </c>
      <c r="L185" s="40"/>
      <c r="M185" s="244" t="s">
        <v>1</v>
      </c>
      <c r="N185" s="245" t="s">
        <v>43</v>
      </c>
      <c r="O185" s="86"/>
      <c r="P185" s="246">
        <f>O185*H185</f>
        <v>0</v>
      </c>
      <c r="Q185" s="246">
        <v>0.00036000000000000002</v>
      </c>
      <c r="R185" s="246">
        <f>Q185*H185</f>
        <v>0.56966400000000006</v>
      </c>
      <c r="S185" s="246">
        <v>0</v>
      </c>
      <c r="T185" s="247">
        <f>S185*H185</f>
        <v>0</v>
      </c>
      <c r="AR185" s="248" t="s">
        <v>149</v>
      </c>
      <c r="AT185" s="248" t="s">
        <v>150</v>
      </c>
      <c r="AU185" s="248" t="s">
        <v>88</v>
      </c>
      <c r="AY185" s="15" t="s">
        <v>142</v>
      </c>
      <c r="BE185" s="138">
        <f>IF(N185="základní",J185,0)</f>
        <v>0</v>
      </c>
      <c r="BF185" s="138">
        <f>IF(N185="snížená",J185,0)</f>
        <v>0</v>
      </c>
      <c r="BG185" s="138">
        <f>IF(N185="zákl. přenesená",J185,0)</f>
        <v>0</v>
      </c>
      <c r="BH185" s="138">
        <f>IF(N185="sníž. přenesená",J185,0)</f>
        <v>0</v>
      </c>
      <c r="BI185" s="138">
        <f>IF(N185="nulová",J185,0)</f>
        <v>0</v>
      </c>
      <c r="BJ185" s="15" t="s">
        <v>86</v>
      </c>
      <c r="BK185" s="138">
        <f>ROUND(I185*H185,2)</f>
        <v>0</v>
      </c>
      <c r="BL185" s="15" t="s">
        <v>149</v>
      </c>
      <c r="BM185" s="248" t="s">
        <v>294</v>
      </c>
    </row>
    <row r="186" s="12" customFormat="1">
      <c r="B186" s="249"/>
      <c r="C186" s="250"/>
      <c r="D186" s="251" t="s">
        <v>152</v>
      </c>
      <c r="E186" s="252" t="s">
        <v>1</v>
      </c>
      <c r="F186" s="253" t="s">
        <v>295</v>
      </c>
      <c r="G186" s="250"/>
      <c r="H186" s="254">
        <v>1582.4000000000001</v>
      </c>
      <c r="I186" s="255"/>
      <c r="J186" s="250"/>
      <c r="K186" s="250"/>
      <c r="L186" s="256"/>
      <c r="M186" s="257"/>
      <c r="N186" s="258"/>
      <c r="O186" s="258"/>
      <c r="P186" s="258"/>
      <c r="Q186" s="258"/>
      <c r="R186" s="258"/>
      <c r="S186" s="258"/>
      <c r="T186" s="259"/>
      <c r="AT186" s="260" t="s">
        <v>152</v>
      </c>
      <c r="AU186" s="260" t="s">
        <v>88</v>
      </c>
      <c r="AV186" s="12" t="s">
        <v>88</v>
      </c>
      <c r="AW186" s="12" t="s">
        <v>32</v>
      </c>
      <c r="AX186" s="12" t="s">
        <v>86</v>
      </c>
      <c r="AY186" s="260" t="s">
        <v>142</v>
      </c>
    </row>
    <row r="187" s="1" customFormat="1" ht="24" customHeight="1">
      <c r="B187" s="38"/>
      <c r="C187" s="237" t="s">
        <v>296</v>
      </c>
      <c r="D187" s="237" t="s">
        <v>150</v>
      </c>
      <c r="E187" s="238" t="s">
        <v>297</v>
      </c>
      <c r="F187" s="239" t="s">
        <v>298</v>
      </c>
      <c r="G187" s="240" t="s">
        <v>187</v>
      </c>
      <c r="H187" s="241">
        <v>35</v>
      </c>
      <c r="I187" s="242"/>
      <c r="J187" s="243">
        <f>ROUND(I187*H187,2)</f>
        <v>0</v>
      </c>
      <c r="K187" s="239" t="s">
        <v>179</v>
      </c>
      <c r="L187" s="40"/>
      <c r="M187" s="244" t="s">
        <v>1</v>
      </c>
      <c r="N187" s="245" t="s">
        <v>43</v>
      </c>
      <c r="O187" s="86"/>
      <c r="P187" s="246">
        <f>O187*H187</f>
        <v>0</v>
      </c>
      <c r="Q187" s="246">
        <v>0</v>
      </c>
      <c r="R187" s="246">
        <f>Q187*H187</f>
        <v>0</v>
      </c>
      <c r="S187" s="246">
        <v>0.19400000000000001</v>
      </c>
      <c r="T187" s="247">
        <f>S187*H187</f>
        <v>6.79</v>
      </c>
      <c r="AR187" s="248" t="s">
        <v>149</v>
      </c>
      <c r="AT187" s="248" t="s">
        <v>150</v>
      </c>
      <c r="AU187" s="248" t="s">
        <v>88</v>
      </c>
      <c r="AY187" s="15" t="s">
        <v>142</v>
      </c>
      <c r="BE187" s="138">
        <f>IF(N187="základní",J187,0)</f>
        <v>0</v>
      </c>
      <c r="BF187" s="138">
        <f>IF(N187="snížená",J187,0)</f>
        <v>0</v>
      </c>
      <c r="BG187" s="138">
        <f>IF(N187="zákl. přenesená",J187,0)</f>
        <v>0</v>
      </c>
      <c r="BH187" s="138">
        <f>IF(N187="sníž. přenesená",J187,0)</f>
        <v>0</v>
      </c>
      <c r="BI187" s="138">
        <f>IF(N187="nulová",J187,0)</f>
        <v>0</v>
      </c>
      <c r="BJ187" s="15" t="s">
        <v>86</v>
      </c>
      <c r="BK187" s="138">
        <f>ROUND(I187*H187,2)</f>
        <v>0</v>
      </c>
      <c r="BL187" s="15" t="s">
        <v>149</v>
      </c>
      <c r="BM187" s="248" t="s">
        <v>299</v>
      </c>
    </row>
    <row r="188" s="1" customFormat="1" ht="16.5" customHeight="1">
      <c r="B188" s="38"/>
      <c r="C188" s="237" t="s">
        <v>300</v>
      </c>
      <c r="D188" s="237" t="s">
        <v>150</v>
      </c>
      <c r="E188" s="238" t="s">
        <v>301</v>
      </c>
      <c r="F188" s="239" t="s">
        <v>302</v>
      </c>
      <c r="G188" s="240" t="s">
        <v>187</v>
      </c>
      <c r="H188" s="241">
        <v>4</v>
      </c>
      <c r="I188" s="242"/>
      <c r="J188" s="243">
        <f>ROUND(I188*H188,2)</f>
        <v>0</v>
      </c>
      <c r="K188" s="239" t="s">
        <v>179</v>
      </c>
      <c r="L188" s="40"/>
      <c r="M188" s="244" t="s">
        <v>1</v>
      </c>
      <c r="N188" s="245" t="s">
        <v>43</v>
      </c>
      <c r="O188" s="86"/>
      <c r="P188" s="246">
        <f>O188*H188</f>
        <v>0</v>
      </c>
      <c r="Q188" s="246">
        <v>0</v>
      </c>
      <c r="R188" s="246">
        <f>Q188*H188</f>
        <v>0</v>
      </c>
      <c r="S188" s="246">
        <v>0.753</v>
      </c>
      <c r="T188" s="247">
        <f>S188*H188</f>
        <v>3.012</v>
      </c>
      <c r="AR188" s="248" t="s">
        <v>149</v>
      </c>
      <c r="AT188" s="248" t="s">
        <v>150</v>
      </c>
      <c r="AU188" s="248" t="s">
        <v>88</v>
      </c>
      <c r="AY188" s="15" t="s">
        <v>142</v>
      </c>
      <c r="BE188" s="138">
        <f>IF(N188="základní",J188,0)</f>
        <v>0</v>
      </c>
      <c r="BF188" s="138">
        <f>IF(N188="snížená",J188,0)</f>
        <v>0</v>
      </c>
      <c r="BG188" s="138">
        <f>IF(N188="zákl. přenesená",J188,0)</f>
        <v>0</v>
      </c>
      <c r="BH188" s="138">
        <f>IF(N188="sníž. přenesená",J188,0)</f>
        <v>0</v>
      </c>
      <c r="BI188" s="138">
        <f>IF(N188="nulová",J188,0)</f>
        <v>0</v>
      </c>
      <c r="BJ188" s="15" t="s">
        <v>86</v>
      </c>
      <c r="BK188" s="138">
        <f>ROUND(I188*H188,2)</f>
        <v>0</v>
      </c>
      <c r="BL188" s="15" t="s">
        <v>149</v>
      </c>
      <c r="BM188" s="248" t="s">
        <v>303</v>
      </c>
    </row>
    <row r="189" s="11" customFormat="1" ht="22.8" customHeight="1">
      <c r="B189" s="221"/>
      <c r="C189" s="222"/>
      <c r="D189" s="223" t="s">
        <v>77</v>
      </c>
      <c r="E189" s="235" t="s">
        <v>304</v>
      </c>
      <c r="F189" s="235" t="s">
        <v>305</v>
      </c>
      <c r="G189" s="222"/>
      <c r="H189" s="222"/>
      <c r="I189" s="225"/>
      <c r="J189" s="236">
        <f>BK189</f>
        <v>0</v>
      </c>
      <c r="K189" s="222"/>
      <c r="L189" s="227"/>
      <c r="M189" s="228"/>
      <c r="N189" s="229"/>
      <c r="O189" s="229"/>
      <c r="P189" s="230">
        <f>P190</f>
        <v>0</v>
      </c>
      <c r="Q189" s="229"/>
      <c r="R189" s="230">
        <f>R190</f>
        <v>0</v>
      </c>
      <c r="S189" s="229"/>
      <c r="T189" s="231">
        <f>T190</f>
        <v>0</v>
      </c>
      <c r="AR189" s="232" t="s">
        <v>86</v>
      </c>
      <c r="AT189" s="233" t="s">
        <v>77</v>
      </c>
      <c r="AU189" s="233" t="s">
        <v>86</v>
      </c>
      <c r="AY189" s="232" t="s">
        <v>142</v>
      </c>
      <c r="BK189" s="234">
        <f>BK190</f>
        <v>0</v>
      </c>
    </row>
    <row r="190" s="1" customFormat="1" ht="24" customHeight="1">
      <c r="B190" s="38"/>
      <c r="C190" s="237" t="s">
        <v>306</v>
      </c>
      <c r="D190" s="237" t="s">
        <v>150</v>
      </c>
      <c r="E190" s="238" t="s">
        <v>307</v>
      </c>
      <c r="F190" s="239" t="s">
        <v>308</v>
      </c>
      <c r="G190" s="240" t="s">
        <v>171</v>
      </c>
      <c r="H190" s="241">
        <v>45.673999999999999</v>
      </c>
      <c r="I190" s="242"/>
      <c r="J190" s="243">
        <f>ROUND(I190*H190,2)</f>
        <v>0</v>
      </c>
      <c r="K190" s="239" t="s">
        <v>179</v>
      </c>
      <c r="L190" s="40"/>
      <c r="M190" s="284" t="s">
        <v>1</v>
      </c>
      <c r="N190" s="285" t="s">
        <v>43</v>
      </c>
      <c r="O190" s="286"/>
      <c r="P190" s="287">
        <f>O190*H190</f>
        <v>0</v>
      </c>
      <c r="Q190" s="287">
        <v>0</v>
      </c>
      <c r="R190" s="287">
        <f>Q190*H190</f>
        <v>0</v>
      </c>
      <c r="S190" s="287">
        <v>0</v>
      </c>
      <c r="T190" s="288">
        <f>S190*H190</f>
        <v>0</v>
      </c>
      <c r="AR190" s="248" t="s">
        <v>149</v>
      </c>
      <c r="AT190" s="248" t="s">
        <v>150</v>
      </c>
      <c r="AU190" s="248" t="s">
        <v>88</v>
      </c>
      <c r="AY190" s="15" t="s">
        <v>142</v>
      </c>
      <c r="BE190" s="138">
        <f>IF(N190="základní",J190,0)</f>
        <v>0</v>
      </c>
      <c r="BF190" s="138">
        <f>IF(N190="snížená",J190,0)</f>
        <v>0</v>
      </c>
      <c r="BG190" s="138">
        <f>IF(N190="zákl. přenesená",J190,0)</f>
        <v>0</v>
      </c>
      <c r="BH190" s="138">
        <f>IF(N190="sníž. přenesená",J190,0)</f>
        <v>0</v>
      </c>
      <c r="BI190" s="138">
        <f>IF(N190="nulová",J190,0)</f>
        <v>0</v>
      </c>
      <c r="BJ190" s="15" t="s">
        <v>86</v>
      </c>
      <c r="BK190" s="138">
        <f>ROUND(I190*H190,2)</f>
        <v>0</v>
      </c>
      <c r="BL190" s="15" t="s">
        <v>149</v>
      </c>
      <c r="BM190" s="248" t="s">
        <v>309</v>
      </c>
    </row>
    <row r="191" s="1" customFormat="1" ht="6.96" customHeight="1">
      <c r="B191" s="61"/>
      <c r="C191" s="62"/>
      <c r="D191" s="62"/>
      <c r="E191" s="62"/>
      <c r="F191" s="62"/>
      <c r="G191" s="62"/>
      <c r="H191" s="62"/>
      <c r="I191" s="188"/>
      <c r="J191" s="62"/>
      <c r="K191" s="62"/>
      <c r="L191" s="40"/>
    </row>
  </sheetData>
  <sheetProtection sheet="1" autoFilter="0" formatColumns="0" formatRows="0" objects="1" scenarios="1" spinCount="100000" saltValue="8m8gNr5droBgyv+sH/CuJW4FsyIFIBzoJaKxz/mW1jeXzvG8vEEMDycPRHpkhGKuj/s0gWxPCRFVWNHBbePFNw==" hashValue="D5ko8mrhSVmbNzcOuZUvD5t636xOHEDdf2TOOaRtB6WKSAjZXSs141Xs53rK5CLVwf5UrOPzKvWpPOKG47dmrA==" algorithmName="SHA-512" password="CC35"/>
  <autoFilter ref="C123:K190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6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91</v>
      </c>
    </row>
    <row r="3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18"/>
      <c r="AT3" s="15" t="s">
        <v>88</v>
      </c>
    </row>
    <row r="4" ht="24.96" customHeight="1">
      <c r="B4" s="18"/>
      <c r="D4" s="150" t="s">
        <v>111</v>
      </c>
      <c r="L4" s="18"/>
      <c r="M4" s="151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52" t="s">
        <v>16</v>
      </c>
      <c r="L6" s="18"/>
    </row>
    <row r="7" ht="16.5" customHeight="1">
      <c r="B7" s="18"/>
      <c r="E7" s="153" t="str">
        <f>'Rekapitulace stavby'!K6</f>
        <v>Bytová zona RD_infrastruktura</v>
      </c>
      <c r="F7" s="152"/>
      <c r="G7" s="152"/>
      <c r="H7" s="152"/>
      <c r="L7" s="18"/>
    </row>
    <row r="8" s="1" customFormat="1" ht="12" customHeight="1">
      <c r="B8" s="40"/>
      <c r="D8" s="152" t="s">
        <v>112</v>
      </c>
      <c r="I8" s="154"/>
      <c r="L8" s="40"/>
    </row>
    <row r="9" s="1" customFormat="1" ht="36.96" customHeight="1">
      <c r="B9" s="40"/>
      <c r="E9" s="155" t="s">
        <v>310</v>
      </c>
      <c r="F9" s="1"/>
      <c r="G9" s="1"/>
      <c r="H9" s="1"/>
      <c r="I9" s="154"/>
      <c r="L9" s="40"/>
    </row>
    <row r="10" s="1" customFormat="1">
      <c r="B10" s="40"/>
      <c r="I10" s="154"/>
      <c r="L10" s="40"/>
    </row>
    <row r="11" s="1" customFormat="1" ht="12" customHeight="1">
      <c r="B11" s="40"/>
      <c r="D11" s="152" t="s">
        <v>18</v>
      </c>
      <c r="F11" s="156" t="s">
        <v>1</v>
      </c>
      <c r="I11" s="157" t="s">
        <v>19</v>
      </c>
      <c r="J11" s="156" t="s">
        <v>1</v>
      </c>
      <c r="L11" s="40"/>
    </row>
    <row r="12" s="1" customFormat="1" ht="12" customHeight="1">
      <c r="B12" s="40"/>
      <c r="D12" s="152" t="s">
        <v>20</v>
      </c>
      <c r="F12" s="156" t="s">
        <v>21</v>
      </c>
      <c r="I12" s="157" t="s">
        <v>22</v>
      </c>
      <c r="J12" s="158" t="str">
        <f>'Rekapitulace stavby'!AN8</f>
        <v>2. 5. 2019</v>
      </c>
      <c r="L12" s="40"/>
    </row>
    <row r="13" s="1" customFormat="1" ht="10.8" customHeight="1">
      <c r="B13" s="40"/>
      <c r="I13" s="154"/>
      <c r="L13" s="40"/>
    </row>
    <row r="14" s="1" customFormat="1" ht="12" customHeight="1">
      <c r="B14" s="40"/>
      <c r="D14" s="152" t="s">
        <v>24</v>
      </c>
      <c r="I14" s="157" t="s">
        <v>25</v>
      </c>
      <c r="J14" s="156" t="str">
        <f>IF('Rekapitulace stavby'!AN10="","",'Rekapitulace stavby'!AN10)</f>
        <v/>
      </c>
      <c r="L14" s="40"/>
    </row>
    <row r="15" s="1" customFormat="1" ht="18" customHeight="1">
      <c r="B15" s="40"/>
      <c r="E15" s="156" t="str">
        <f>IF('Rekapitulace stavby'!E11="","",'Rekapitulace stavby'!E11)</f>
        <v xml:space="preserve"> </v>
      </c>
      <c r="I15" s="157" t="s">
        <v>27</v>
      </c>
      <c r="J15" s="156" t="str">
        <f>IF('Rekapitulace stavby'!AN11="","",'Rekapitulace stavby'!AN11)</f>
        <v/>
      </c>
      <c r="L15" s="40"/>
    </row>
    <row r="16" s="1" customFormat="1" ht="6.96" customHeight="1">
      <c r="B16" s="40"/>
      <c r="I16" s="154"/>
      <c r="L16" s="40"/>
    </row>
    <row r="17" s="1" customFormat="1" ht="12" customHeight="1">
      <c r="B17" s="40"/>
      <c r="D17" s="152" t="s">
        <v>28</v>
      </c>
      <c r="I17" s="157" t="s">
        <v>25</v>
      </c>
      <c r="J17" s="31" t="str">
        <f>'Rekapitulace stavby'!AN13</f>
        <v>Vyplň údaj</v>
      </c>
      <c r="L17" s="40"/>
    </row>
    <row r="18" s="1" customFormat="1" ht="18" customHeight="1">
      <c r="B18" s="40"/>
      <c r="E18" s="31" t="str">
        <f>'Rekapitulace stavby'!E14</f>
        <v>Vyplň údaj</v>
      </c>
      <c r="F18" s="156"/>
      <c r="G18" s="156"/>
      <c r="H18" s="156"/>
      <c r="I18" s="157" t="s">
        <v>27</v>
      </c>
      <c r="J18" s="31" t="str">
        <f>'Rekapitulace stavby'!AN14</f>
        <v>Vyplň údaj</v>
      </c>
      <c r="L18" s="40"/>
    </row>
    <row r="19" s="1" customFormat="1" ht="6.96" customHeight="1">
      <c r="B19" s="40"/>
      <c r="I19" s="154"/>
      <c r="L19" s="40"/>
    </row>
    <row r="20" s="1" customFormat="1" ht="12" customHeight="1">
      <c r="B20" s="40"/>
      <c r="D20" s="152" t="s">
        <v>30</v>
      </c>
      <c r="I20" s="157" t="s">
        <v>25</v>
      </c>
      <c r="J20" s="156" t="s">
        <v>1</v>
      </c>
      <c r="L20" s="40"/>
    </row>
    <row r="21" s="1" customFormat="1" ht="18" customHeight="1">
      <c r="B21" s="40"/>
      <c r="E21" s="156" t="s">
        <v>31</v>
      </c>
      <c r="I21" s="157" t="s">
        <v>27</v>
      </c>
      <c r="J21" s="156" t="s">
        <v>1</v>
      </c>
      <c r="L21" s="40"/>
    </row>
    <row r="22" s="1" customFormat="1" ht="6.96" customHeight="1">
      <c r="B22" s="40"/>
      <c r="I22" s="154"/>
      <c r="L22" s="40"/>
    </row>
    <row r="23" s="1" customFormat="1" ht="12" customHeight="1">
      <c r="B23" s="40"/>
      <c r="D23" s="152" t="s">
        <v>33</v>
      </c>
      <c r="I23" s="157" t="s">
        <v>25</v>
      </c>
      <c r="J23" s="156" t="s">
        <v>1</v>
      </c>
      <c r="L23" s="40"/>
    </row>
    <row r="24" s="1" customFormat="1" ht="18" customHeight="1">
      <c r="B24" s="40"/>
      <c r="E24" s="156" t="s">
        <v>34</v>
      </c>
      <c r="I24" s="157" t="s">
        <v>27</v>
      </c>
      <c r="J24" s="156" t="s">
        <v>1</v>
      </c>
      <c r="L24" s="40"/>
    </row>
    <row r="25" s="1" customFormat="1" ht="6.96" customHeight="1">
      <c r="B25" s="40"/>
      <c r="I25" s="154"/>
      <c r="L25" s="40"/>
    </row>
    <row r="26" s="1" customFormat="1" ht="12" customHeight="1">
      <c r="B26" s="40"/>
      <c r="D26" s="152" t="s">
        <v>35</v>
      </c>
      <c r="I26" s="154"/>
      <c r="L26" s="40"/>
    </row>
    <row r="27" s="7" customFormat="1" ht="16.5" customHeight="1">
      <c r="B27" s="159"/>
      <c r="E27" s="160" t="s">
        <v>1</v>
      </c>
      <c r="F27" s="160"/>
      <c r="G27" s="160"/>
      <c r="H27" s="160"/>
      <c r="I27" s="161"/>
      <c r="L27" s="159"/>
    </row>
    <row r="28" s="1" customFormat="1" ht="6.96" customHeight="1">
      <c r="B28" s="40"/>
      <c r="I28" s="154"/>
      <c r="L28" s="40"/>
    </row>
    <row r="29" s="1" customFormat="1" ht="6.96" customHeight="1">
      <c r="B29" s="40"/>
      <c r="D29" s="78"/>
      <c r="E29" s="78"/>
      <c r="F29" s="78"/>
      <c r="G29" s="78"/>
      <c r="H29" s="78"/>
      <c r="I29" s="162"/>
      <c r="J29" s="78"/>
      <c r="K29" s="78"/>
      <c r="L29" s="40"/>
    </row>
    <row r="30" s="1" customFormat="1" ht="25.44" customHeight="1">
      <c r="B30" s="40"/>
      <c r="D30" s="163" t="s">
        <v>38</v>
      </c>
      <c r="I30" s="154"/>
      <c r="J30" s="164">
        <f>ROUND(J120, 2)</f>
        <v>0</v>
      </c>
      <c r="L30" s="40"/>
    </row>
    <row r="31" s="1" customFormat="1" ht="6.96" customHeight="1">
      <c r="B31" s="40"/>
      <c r="D31" s="78"/>
      <c r="E31" s="78"/>
      <c r="F31" s="78"/>
      <c r="G31" s="78"/>
      <c r="H31" s="78"/>
      <c r="I31" s="162"/>
      <c r="J31" s="78"/>
      <c r="K31" s="78"/>
      <c r="L31" s="40"/>
    </row>
    <row r="32" s="1" customFormat="1" ht="14.4" customHeight="1">
      <c r="B32" s="40"/>
      <c r="F32" s="165" t="s">
        <v>40</v>
      </c>
      <c r="I32" s="166" t="s">
        <v>39</v>
      </c>
      <c r="J32" s="165" t="s">
        <v>41</v>
      </c>
      <c r="L32" s="40"/>
    </row>
    <row r="33" s="1" customFormat="1" ht="14.4" customHeight="1">
      <c r="B33" s="40"/>
      <c r="D33" s="167" t="s">
        <v>42</v>
      </c>
      <c r="E33" s="152" t="s">
        <v>43</v>
      </c>
      <c r="F33" s="168">
        <f>ROUND((SUM(BE120:BE155)),  2)</f>
        <v>0</v>
      </c>
      <c r="I33" s="169">
        <v>0.20999999999999999</v>
      </c>
      <c r="J33" s="168">
        <f>ROUND(((SUM(BE120:BE155))*I33),  2)</f>
        <v>0</v>
      </c>
      <c r="L33" s="40"/>
    </row>
    <row r="34" s="1" customFormat="1" ht="14.4" customHeight="1">
      <c r="B34" s="40"/>
      <c r="E34" s="152" t="s">
        <v>44</v>
      </c>
      <c r="F34" s="168">
        <f>ROUND((SUM(BF120:BF155)),  2)</f>
        <v>0</v>
      </c>
      <c r="I34" s="169">
        <v>0.14999999999999999</v>
      </c>
      <c r="J34" s="168">
        <f>ROUND(((SUM(BF120:BF155))*I34),  2)</f>
        <v>0</v>
      </c>
      <c r="L34" s="40"/>
    </row>
    <row r="35" hidden="1" s="1" customFormat="1" ht="14.4" customHeight="1">
      <c r="B35" s="40"/>
      <c r="E35" s="152" t="s">
        <v>45</v>
      </c>
      <c r="F35" s="168">
        <f>ROUND((SUM(BG120:BG155)),  2)</f>
        <v>0</v>
      </c>
      <c r="I35" s="169">
        <v>0.20999999999999999</v>
      </c>
      <c r="J35" s="168">
        <f>0</f>
        <v>0</v>
      </c>
      <c r="L35" s="40"/>
    </row>
    <row r="36" hidden="1" s="1" customFormat="1" ht="14.4" customHeight="1">
      <c r="B36" s="40"/>
      <c r="E36" s="152" t="s">
        <v>46</v>
      </c>
      <c r="F36" s="168">
        <f>ROUND((SUM(BH120:BH155)),  2)</f>
        <v>0</v>
      </c>
      <c r="I36" s="169">
        <v>0.14999999999999999</v>
      </c>
      <c r="J36" s="168">
        <f>0</f>
        <v>0</v>
      </c>
      <c r="L36" s="40"/>
    </row>
    <row r="37" hidden="1" s="1" customFormat="1" ht="14.4" customHeight="1">
      <c r="B37" s="40"/>
      <c r="E37" s="152" t="s">
        <v>47</v>
      </c>
      <c r="F37" s="168">
        <f>ROUND((SUM(BI120:BI155)),  2)</f>
        <v>0</v>
      </c>
      <c r="I37" s="169">
        <v>0</v>
      </c>
      <c r="J37" s="168">
        <f>0</f>
        <v>0</v>
      </c>
      <c r="L37" s="40"/>
    </row>
    <row r="38" s="1" customFormat="1" ht="6.96" customHeight="1">
      <c r="B38" s="40"/>
      <c r="I38" s="154"/>
      <c r="L38" s="40"/>
    </row>
    <row r="39" s="1" customFormat="1" ht="25.44" customHeight="1">
      <c r="B39" s="40"/>
      <c r="C39" s="170"/>
      <c r="D39" s="171" t="s">
        <v>48</v>
      </c>
      <c r="E39" s="172"/>
      <c r="F39" s="172"/>
      <c r="G39" s="173" t="s">
        <v>49</v>
      </c>
      <c r="H39" s="174" t="s">
        <v>50</v>
      </c>
      <c r="I39" s="175"/>
      <c r="J39" s="176">
        <f>SUM(J30:J37)</f>
        <v>0</v>
      </c>
      <c r="K39" s="177"/>
      <c r="L39" s="40"/>
    </row>
    <row r="40" s="1" customFormat="1" ht="14.4" customHeight="1">
      <c r="B40" s="40"/>
      <c r="I40" s="154"/>
      <c r="L40" s="40"/>
    </row>
    <row r="41" ht="14.4" customHeight="1">
      <c r="B41" s="18"/>
      <c r="L41" s="18"/>
    </row>
    <row r="42" ht="14.4" customHeight="1">
      <c r="B42" s="18"/>
      <c r="L42" s="18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0"/>
      <c r="D50" s="178" t="s">
        <v>51</v>
      </c>
      <c r="E50" s="179"/>
      <c r="F50" s="179"/>
      <c r="G50" s="178" t="s">
        <v>52</v>
      </c>
      <c r="H50" s="179"/>
      <c r="I50" s="180"/>
      <c r="J50" s="179"/>
      <c r="K50" s="179"/>
      <c r="L50" s="40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0"/>
      <c r="D61" s="181" t="s">
        <v>53</v>
      </c>
      <c r="E61" s="182"/>
      <c r="F61" s="183" t="s">
        <v>54</v>
      </c>
      <c r="G61" s="181" t="s">
        <v>53</v>
      </c>
      <c r="H61" s="182"/>
      <c r="I61" s="184"/>
      <c r="J61" s="185" t="s">
        <v>54</v>
      </c>
      <c r="K61" s="182"/>
      <c r="L61" s="40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0"/>
      <c r="D65" s="178" t="s">
        <v>55</v>
      </c>
      <c r="E65" s="179"/>
      <c r="F65" s="179"/>
      <c r="G65" s="178" t="s">
        <v>56</v>
      </c>
      <c r="H65" s="179"/>
      <c r="I65" s="180"/>
      <c r="J65" s="179"/>
      <c r="K65" s="179"/>
      <c r="L65" s="40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0"/>
      <c r="D76" s="181" t="s">
        <v>53</v>
      </c>
      <c r="E76" s="182"/>
      <c r="F76" s="183" t="s">
        <v>54</v>
      </c>
      <c r="G76" s="181" t="s">
        <v>53</v>
      </c>
      <c r="H76" s="182"/>
      <c r="I76" s="184"/>
      <c r="J76" s="185" t="s">
        <v>54</v>
      </c>
      <c r="K76" s="182"/>
      <c r="L76" s="40"/>
    </row>
    <row r="77" s="1" customFormat="1" ht="14.4" customHeight="1">
      <c r="B77" s="186"/>
      <c r="C77" s="187"/>
      <c r="D77" s="187"/>
      <c r="E77" s="187"/>
      <c r="F77" s="187"/>
      <c r="G77" s="187"/>
      <c r="H77" s="187"/>
      <c r="I77" s="188"/>
      <c r="J77" s="187"/>
      <c r="K77" s="187"/>
      <c r="L77" s="40"/>
    </row>
    <row r="81" s="1" customFormat="1" ht="6.96" customHeight="1">
      <c r="B81" s="189"/>
      <c r="C81" s="190"/>
      <c r="D81" s="190"/>
      <c r="E81" s="190"/>
      <c r="F81" s="190"/>
      <c r="G81" s="190"/>
      <c r="H81" s="190"/>
      <c r="I81" s="191"/>
      <c r="J81" s="190"/>
      <c r="K81" s="190"/>
      <c r="L81" s="40"/>
    </row>
    <row r="82" s="1" customFormat="1" ht="24.96" customHeight="1">
      <c r="B82" s="38"/>
      <c r="C82" s="21" t="s">
        <v>114</v>
      </c>
      <c r="D82" s="39"/>
      <c r="E82" s="39"/>
      <c r="F82" s="39"/>
      <c r="G82" s="39"/>
      <c r="H82" s="39"/>
      <c r="I82" s="154"/>
      <c r="J82" s="39"/>
      <c r="K82" s="39"/>
      <c r="L82" s="40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54"/>
      <c r="J83" s="39"/>
      <c r="K83" s="39"/>
      <c r="L83" s="40"/>
    </row>
    <row r="84" s="1" customFormat="1" ht="12" customHeight="1">
      <c r="B84" s="38"/>
      <c r="C84" s="30" t="s">
        <v>16</v>
      </c>
      <c r="D84" s="39"/>
      <c r="E84" s="39"/>
      <c r="F84" s="39"/>
      <c r="G84" s="39"/>
      <c r="H84" s="39"/>
      <c r="I84" s="154"/>
      <c r="J84" s="39"/>
      <c r="K84" s="39"/>
      <c r="L84" s="40"/>
    </row>
    <row r="85" s="1" customFormat="1" ht="16.5" customHeight="1">
      <c r="B85" s="38"/>
      <c r="C85" s="39"/>
      <c r="D85" s="39"/>
      <c r="E85" s="192" t="str">
        <f>E7</f>
        <v>Bytová zona RD_infrastruktura</v>
      </c>
      <c r="F85" s="30"/>
      <c r="G85" s="30"/>
      <c r="H85" s="30"/>
      <c r="I85" s="154"/>
      <c r="J85" s="39"/>
      <c r="K85" s="39"/>
      <c r="L85" s="40"/>
    </row>
    <row r="86" s="1" customFormat="1" ht="12" customHeight="1">
      <c r="B86" s="38"/>
      <c r="C86" s="30" t="s">
        <v>112</v>
      </c>
      <c r="D86" s="39"/>
      <c r="E86" s="39"/>
      <c r="F86" s="39"/>
      <c r="G86" s="39"/>
      <c r="H86" s="39"/>
      <c r="I86" s="154"/>
      <c r="J86" s="39"/>
      <c r="K86" s="39"/>
      <c r="L86" s="40"/>
    </row>
    <row r="87" s="1" customFormat="1" ht="16.5" customHeight="1">
      <c r="B87" s="38"/>
      <c r="C87" s="39"/>
      <c r="D87" s="39"/>
      <c r="E87" s="71" t="str">
        <f>E9</f>
        <v>02 - Kanalizace splašková</v>
      </c>
      <c r="F87" s="39"/>
      <c r="G87" s="39"/>
      <c r="H87" s="39"/>
      <c r="I87" s="154"/>
      <c r="J87" s="39"/>
      <c r="K87" s="39"/>
      <c r="L87" s="40"/>
    </row>
    <row r="88" s="1" customFormat="1" ht="6.96" customHeight="1">
      <c r="B88" s="38"/>
      <c r="C88" s="39"/>
      <c r="D88" s="39"/>
      <c r="E88" s="39"/>
      <c r="F88" s="39"/>
      <c r="G88" s="39"/>
      <c r="H88" s="39"/>
      <c r="I88" s="154"/>
      <c r="J88" s="39"/>
      <c r="K88" s="39"/>
      <c r="L88" s="40"/>
    </row>
    <row r="89" s="1" customFormat="1" ht="12" customHeight="1">
      <c r="B89" s="38"/>
      <c r="C89" s="30" t="s">
        <v>20</v>
      </c>
      <c r="D89" s="39"/>
      <c r="E89" s="39"/>
      <c r="F89" s="25" t="str">
        <f>F12</f>
        <v>Veselá u Rokycan</v>
      </c>
      <c r="G89" s="39"/>
      <c r="H89" s="39"/>
      <c r="I89" s="157" t="s">
        <v>22</v>
      </c>
      <c r="J89" s="74" t="str">
        <f>IF(J12="","",J12)</f>
        <v>2. 5. 2019</v>
      </c>
      <c r="K89" s="39"/>
      <c r="L89" s="40"/>
    </row>
    <row r="90" s="1" customFormat="1" ht="6.96" customHeight="1">
      <c r="B90" s="38"/>
      <c r="C90" s="39"/>
      <c r="D90" s="39"/>
      <c r="E90" s="39"/>
      <c r="F90" s="39"/>
      <c r="G90" s="39"/>
      <c r="H90" s="39"/>
      <c r="I90" s="154"/>
      <c r="J90" s="39"/>
      <c r="K90" s="39"/>
      <c r="L90" s="40"/>
    </row>
    <row r="91" s="1" customFormat="1" ht="15.15" customHeight="1">
      <c r="B91" s="38"/>
      <c r="C91" s="30" t="s">
        <v>24</v>
      </c>
      <c r="D91" s="39"/>
      <c r="E91" s="39"/>
      <c r="F91" s="25" t="str">
        <f>E15</f>
        <v xml:space="preserve"> </v>
      </c>
      <c r="G91" s="39"/>
      <c r="H91" s="39"/>
      <c r="I91" s="157" t="s">
        <v>30</v>
      </c>
      <c r="J91" s="34" t="str">
        <f>E21</f>
        <v>Road Project s.r.o.</v>
      </c>
      <c r="K91" s="39"/>
      <c r="L91" s="40"/>
    </row>
    <row r="92" s="1" customFormat="1" ht="15.15" customHeight="1">
      <c r="B92" s="38"/>
      <c r="C92" s="30" t="s">
        <v>28</v>
      </c>
      <c r="D92" s="39"/>
      <c r="E92" s="39"/>
      <c r="F92" s="25" t="str">
        <f>IF(E18="","",E18)</f>
        <v>Vyplň údaj</v>
      </c>
      <c r="G92" s="39"/>
      <c r="H92" s="39"/>
      <c r="I92" s="157" t="s">
        <v>33</v>
      </c>
      <c r="J92" s="34" t="str">
        <f>E24</f>
        <v>Area Projekt s.r.o.</v>
      </c>
      <c r="K92" s="39"/>
      <c r="L92" s="40"/>
    </row>
    <row r="93" s="1" customFormat="1" ht="10.32" customHeight="1">
      <c r="B93" s="38"/>
      <c r="C93" s="39"/>
      <c r="D93" s="39"/>
      <c r="E93" s="39"/>
      <c r="F93" s="39"/>
      <c r="G93" s="39"/>
      <c r="H93" s="39"/>
      <c r="I93" s="154"/>
      <c r="J93" s="39"/>
      <c r="K93" s="39"/>
      <c r="L93" s="40"/>
    </row>
    <row r="94" s="1" customFormat="1" ht="29.28" customHeight="1">
      <c r="B94" s="38"/>
      <c r="C94" s="193" t="s">
        <v>115</v>
      </c>
      <c r="D94" s="144"/>
      <c r="E94" s="144"/>
      <c r="F94" s="144"/>
      <c r="G94" s="144"/>
      <c r="H94" s="144"/>
      <c r="I94" s="194"/>
      <c r="J94" s="195" t="s">
        <v>116</v>
      </c>
      <c r="K94" s="144"/>
      <c r="L94" s="40"/>
    </row>
    <row r="95" s="1" customFormat="1" ht="10.32" customHeight="1">
      <c r="B95" s="38"/>
      <c r="C95" s="39"/>
      <c r="D95" s="39"/>
      <c r="E95" s="39"/>
      <c r="F95" s="39"/>
      <c r="G95" s="39"/>
      <c r="H95" s="39"/>
      <c r="I95" s="154"/>
      <c r="J95" s="39"/>
      <c r="K95" s="39"/>
      <c r="L95" s="40"/>
    </row>
    <row r="96" s="1" customFormat="1" ht="22.8" customHeight="1">
      <c r="B96" s="38"/>
      <c r="C96" s="196" t="s">
        <v>117</v>
      </c>
      <c r="D96" s="39"/>
      <c r="E96" s="39"/>
      <c r="F96" s="39"/>
      <c r="G96" s="39"/>
      <c r="H96" s="39"/>
      <c r="I96" s="154"/>
      <c r="J96" s="105">
        <f>J120</f>
        <v>0</v>
      </c>
      <c r="K96" s="39"/>
      <c r="L96" s="40"/>
      <c r="AU96" s="15" t="s">
        <v>118</v>
      </c>
    </row>
    <row r="97" s="8" customFormat="1" ht="24.96" customHeight="1">
      <c r="B97" s="197"/>
      <c r="C97" s="198"/>
      <c r="D97" s="199" t="s">
        <v>119</v>
      </c>
      <c r="E97" s="200"/>
      <c r="F97" s="200"/>
      <c r="G97" s="200"/>
      <c r="H97" s="200"/>
      <c r="I97" s="201"/>
      <c r="J97" s="202">
        <f>J121</f>
        <v>0</v>
      </c>
      <c r="K97" s="198"/>
      <c r="L97" s="203"/>
    </row>
    <row r="98" s="9" customFormat="1" ht="19.92" customHeight="1">
      <c r="B98" s="204"/>
      <c r="C98" s="205"/>
      <c r="D98" s="206" t="s">
        <v>120</v>
      </c>
      <c r="E98" s="207"/>
      <c r="F98" s="207"/>
      <c r="G98" s="207"/>
      <c r="H98" s="207"/>
      <c r="I98" s="208"/>
      <c r="J98" s="209">
        <f>J122</f>
        <v>0</v>
      </c>
      <c r="K98" s="205"/>
      <c r="L98" s="210"/>
    </row>
    <row r="99" s="9" customFormat="1" ht="19.92" customHeight="1">
      <c r="B99" s="204"/>
      <c r="C99" s="205"/>
      <c r="D99" s="206" t="s">
        <v>124</v>
      </c>
      <c r="E99" s="207"/>
      <c r="F99" s="207"/>
      <c r="G99" s="207"/>
      <c r="H99" s="207"/>
      <c r="I99" s="208"/>
      <c r="J99" s="209">
        <f>J148</f>
        <v>0</v>
      </c>
      <c r="K99" s="205"/>
      <c r="L99" s="210"/>
    </row>
    <row r="100" s="9" customFormat="1" ht="19.92" customHeight="1">
      <c r="B100" s="204"/>
      <c r="C100" s="205"/>
      <c r="D100" s="206" t="s">
        <v>125</v>
      </c>
      <c r="E100" s="207"/>
      <c r="F100" s="207"/>
      <c r="G100" s="207"/>
      <c r="H100" s="207"/>
      <c r="I100" s="208"/>
      <c r="J100" s="209">
        <f>J154</f>
        <v>0</v>
      </c>
      <c r="K100" s="205"/>
      <c r="L100" s="210"/>
    </row>
    <row r="101" s="1" customFormat="1" ht="21.84" customHeight="1">
      <c r="B101" s="38"/>
      <c r="C101" s="39"/>
      <c r="D101" s="39"/>
      <c r="E101" s="39"/>
      <c r="F101" s="39"/>
      <c r="G101" s="39"/>
      <c r="H101" s="39"/>
      <c r="I101" s="154"/>
      <c r="J101" s="39"/>
      <c r="K101" s="39"/>
      <c r="L101" s="40"/>
    </row>
    <row r="102" s="1" customFormat="1" ht="6.96" customHeight="1">
      <c r="B102" s="61"/>
      <c r="C102" s="62"/>
      <c r="D102" s="62"/>
      <c r="E102" s="62"/>
      <c r="F102" s="62"/>
      <c r="G102" s="62"/>
      <c r="H102" s="62"/>
      <c r="I102" s="188"/>
      <c r="J102" s="62"/>
      <c r="K102" s="62"/>
      <c r="L102" s="40"/>
    </row>
    <row r="106" s="1" customFormat="1" ht="6.96" customHeight="1">
      <c r="B106" s="63"/>
      <c r="C106" s="64"/>
      <c r="D106" s="64"/>
      <c r="E106" s="64"/>
      <c r="F106" s="64"/>
      <c r="G106" s="64"/>
      <c r="H106" s="64"/>
      <c r="I106" s="191"/>
      <c r="J106" s="64"/>
      <c r="K106" s="64"/>
      <c r="L106" s="40"/>
    </row>
    <row r="107" s="1" customFormat="1" ht="24.96" customHeight="1">
      <c r="B107" s="38"/>
      <c r="C107" s="21" t="s">
        <v>127</v>
      </c>
      <c r="D107" s="39"/>
      <c r="E107" s="39"/>
      <c r="F107" s="39"/>
      <c r="G107" s="39"/>
      <c r="H107" s="39"/>
      <c r="I107" s="154"/>
      <c r="J107" s="39"/>
      <c r="K107" s="39"/>
      <c r="L107" s="40"/>
    </row>
    <row r="108" s="1" customFormat="1" ht="6.96" customHeight="1">
      <c r="B108" s="38"/>
      <c r="C108" s="39"/>
      <c r="D108" s="39"/>
      <c r="E108" s="39"/>
      <c r="F108" s="39"/>
      <c r="G108" s="39"/>
      <c r="H108" s="39"/>
      <c r="I108" s="154"/>
      <c r="J108" s="39"/>
      <c r="K108" s="39"/>
      <c r="L108" s="40"/>
    </row>
    <row r="109" s="1" customFormat="1" ht="12" customHeight="1">
      <c r="B109" s="38"/>
      <c r="C109" s="30" t="s">
        <v>16</v>
      </c>
      <c r="D109" s="39"/>
      <c r="E109" s="39"/>
      <c r="F109" s="39"/>
      <c r="G109" s="39"/>
      <c r="H109" s="39"/>
      <c r="I109" s="154"/>
      <c r="J109" s="39"/>
      <c r="K109" s="39"/>
      <c r="L109" s="40"/>
    </row>
    <row r="110" s="1" customFormat="1" ht="16.5" customHeight="1">
      <c r="B110" s="38"/>
      <c r="C110" s="39"/>
      <c r="D110" s="39"/>
      <c r="E110" s="192" t="str">
        <f>E7</f>
        <v>Bytová zona RD_infrastruktura</v>
      </c>
      <c r="F110" s="30"/>
      <c r="G110" s="30"/>
      <c r="H110" s="30"/>
      <c r="I110" s="154"/>
      <c r="J110" s="39"/>
      <c r="K110" s="39"/>
      <c r="L110" s="40"/>
    </row>
    <row r="111" s="1" customFormat="1" ht="12" customHeight="1">
      <c r="B111" s="38"/>
      <c r="C111" s="30" t="s">
        <v>112</v>
      </c>
      <c r="D111" s="39"/>
      <c r="E111" s="39"/>
      <c r="F111" s="39"/>
      <c r="G111" s="39"/>
      <c r="H111" s="39"/>
      <c r="I111" s="154"/>
      <c r="J111" s="39"/>
      <c r="K111" s="39"/>
      <c r="L111" s="40"/>
    </row>
    <row r="112" s="1" customFormat="1" ht="16.5" customHeight="1">
      <c r="B112" s="38"/>
      <c r="C112" s="39"/>
      <c r="D112" s="39"/>
      <c r="E112" s="71" t="str">
        <f>E9</f>
        <v>02 - Kanalizace splašková</v>
      </c>
      <c r="F112" s="39"/>
      <c r="G112" s="39"/>
      <c r="H112" s="39"/>
      <c r="I112" s="154"/>
      <c r="J112" s="39"/>
      <c r="K112" s="39"/>
      <c r="L112" s="40"/>
    </row>
    <row r="113" s="1" customFormat="1" ht="6.96" customHeight="1">
      <c r="B113" s="38"/>
      <c r="C113" s="39"/>
      <c r="D113" s="39"/>
      <c r="E113" s="39"/>
      <c r="F113" s="39"/>
      <c r="G113" s="39"/>
      <c r="H113" s="39"/>
      <c r="I113" s="154"/>
      <c r="J113" s="39"/>
      <c r="K113" s="39"/>
      <c r="L113" s="40"/>
    </row>
    <row r="114" s="1" customFormat="1" ht="12" customHeight="1">
      <c r="B114" s="38"/>
      <c r="C114" s="30" t="s">
        <v>20</v>
      </c>
      <c r="D114" s="39"/>
      <c r="E114" s="39"/>
      <c r="F114" s="25" t="str">
        <f>F12</f>
        <v>Veselá u Rokycan</v>
      </c>
      <c r="G114" s="39"/>
      <c r="H114" s="39"/>
      <c r="I114" s="157" t="s">
        <v>22</v>
      </c>
      <c r="J114" s="74" t="str">
        <f>IF(J12="","",J12)</f>
        <v>2. 5. 2019</v>
      </c>
      <c r="K114" s="39"/>
      <c r="L114" s="40"/>
    </row>
    <row r="115" s="1" customFormat="1" ht="6.96" customHeight="1">
      <c r="B115" s="38"/>
      <c r="C115" s="39"/>
      <c r="D115" s="39"/>
      <c r="E115" s="39"/>
      <c r="F115" s="39"/>
      <c r="G115" s="39"/>
      <c r="H115" s="39"/>
      <c r="I115" s="154"/>
      <c r="J115" s="39"/>
      <c r="K115" s="39"/>
      <c r="L115" s="40"/>
    </row>
    <row r="116" s="1" customFormat="1" ht="15.15" customHeight="1">
      <c r="B116" s="38"/>
      <c r="C116" s="30" t="s">
        <v>24</v>
      </c>
      <c r="D116" s="39"/>
      <c r="E116" s="39"/>
      <c r="F116" s="25" t="str">
        <f>E15</f>
        <v xml:space="preserve"> </v>
      </c>
      <c r="G116" s="39"/>
      <c r="H116" s="39"/>
      <c r="I116" s="157" t="s">
        <v>30</v>
      </c>
      <c r="J116" s="34" t="str">
        <f>E21</f>
        <v>Road Project s.r.o.</v>
      </c>
      <c r="K116" s="39"/>
      <c r="L116" s="40"/>
    </row>
    <row r="117" s="1" customFormat="1" ht="15.15" customHeight="1">
      <c r="B117" s="38"/>
      <c r="C117" s="30" t="s">
        <v>28</v>
      </c>
      <c r="D117" s="39"/>
      <c r="E117" s="39"/>
      <c r="F117" s="25" t="str">
        <f>IF(E18="","",E18)</f>
        <v>Vyplň údaj</v>
      </c>
      <c r="G117" s="39"/>
      <c r="H117" s="39"/>
      <c r="I117" s="157" t="s">
        <v>33</v>
      </c>
      <c r="J117" s="34" t="str">
        <f>E24</f>
        <v>Area Projekt s.r.o.</v>
      </c>
      <c r="K117" s="39"/>
      <c r="L117" s="40"/>
    </row>
    <row r="118" s="1" customFormat="1" ht="10.32" customHeight="1">
      <c r="B118" s="38"/>
      <c r="C118" s="39"/>
      <c r="D118" s="39"/>
      <c r="E118" s="39"/>
      <c r="F118" s="39"/>
      <c r="G118" s="39"/>
      <c r="H118" s="39"/>
      <c r="I118" s="154"/>
      <c r="J118" s="39"/>
      <c r="K118" s="39"/>
      <c r="L118" s="40"/>
    </row>
    <row r="119" s="10" customFormat="1" ht="29.28" customHeight="1">
      <c r="B119" s="211"/>
      <c r="C119" s="212" t="s">
        <v>128</v>
      </c>
      <c r="D119" s="213" t="s">
        <v>63</v>
      </c>
      <c r="E119" s="213" t="s">
        <v>59</v>
      </c>
      <c r="F119" s="213" t="s">
        <v>60</v>
      </c>
      <c r="G119" s="213" t="s">
        <v>129</v>
      </c>
      <c r="H119" s="213" t="s">
        <v>130</v>
      </c>
      <c r="I119" s="214" t="s">
        <v>131</v>
      </c>
      <c r="J119" s="213" t="s">
        <v>116</v>
      </c>
      <c r="K119" s="215" t="s">
        <v>132</v>
      </c>
      <c r="L119" s="216"/>
      <c r="M119" s="95" t="s">
        <v>1</v>
      </c>
      <c r="N119" s="96" t="s">
        <v>42</v>
      </c>
      <c r="O119" s="96" t="s">
        <v>133</v>
      </c>
      <c r="P119" s="96" t="s">
        <v>134</v>
      </c>
      <c r="Q119" s="96" t="s">
        <v>135</v>
      </c>
      <c r="R119" s="96" t="s">
        <v>136</v>
      </c>
      <c r="S119" s="96" t="s">
        <v>137</v>
      </c>
      <c r="T119" s="97" t="s">
        <v>138</v>
      </c>
    </row>
    <row r="120" s="1" customFormat="1" ht="22.8" customHeight="1">
      <c r="B120" s="38"/>
      <c r="C120" s="102" t="s">
        <v>139</v>
      </c>
      <c r="D120" s="39"/>
      <c r="E120" s="39"/>
      <c r="F120" s="39"/>
      <c r="G120" s="39"/>
      <c r="H120" s="39"/>
      <c r="I120" s="154"/>
      <c r="J120" s="217">
        <f>BK120</f>
        <v>0</v>
      </c>
      <c r="K120" s="39"/>
      <c r="L120" s="40"/>
      <c r="M120" s="98"/>
      <c r="N120" s="99"/>
      <c r="O120" s="99"/>
      <c r="P120" s="218">
        <f>P121</f>
        <v>0</v>
      </c>
      <c r="Q120" s="99"/>
      <c r="R120" s="218">
        <f>R121</f>
        <v>0</v>
      </c>
      <c r="S120" s="99"/>
      <c r="T120" s="219">
        <f>T121</f>
        <v>0</v>
      </c>
      <c r="AT120" s="15" t="s">
        <v>77</v>
      </c>
      <c r="AU120" s="15" t="s">
        <v>118</v>
      </c>
      <c r="BK120" s="220">
        <f>BK121</f>
        <v>0</v>
      </c>
    </row>
    <row r="121" s="11" customFormat="1" ht="25.92" customHeight="1">
      <c r="B121" s="221"/>
      <c r="C121" s="222"/>
      <c r="D121" s="223" t="s">
        <v>77</v>
      </c>
      <c r="E121" s="224" t="s">
        <v>140</v>
      </c>
      <c r="F121" s="224" t="s">
        <v>141</v>
      </c>
      <c r="G121" s="222"/>
      <c r="H121" s="222"/>
      <c r="I121" s="225"/>
      <c r="J121" s="226">
        <f>BK121</f>
        <v>0</v>
      </c>
      <c r="K121" s="222"/>
      <c r="L121" s="227"/>
      <c r="M121" s="228"/>
      <c r="N121" s="229"/>
      <c r="O121" s="229"/>
      <c r="P121" s="230">
        <f>P122+P148+P154</f>
        <v>0</v>
      </c>
      <c r="Q121" s="229"/>
      <c r="R121" s="230">
        <f>R122+R148+R154</f>
        <v>0</v>
      </c>
      <c r="S121" s="229"/>
      <c r="T121" s="231">
        <f>T122+T148+T154</f>
        <v>0</v>
      </c>
      <c r="AR121" s="232" t="s">
        <v>86</v>
      </c>
      <c r="AT121" s="233" t="s">
        <v>77</v>
      </c>
      <c r="AU121" s="233" t="s">
        <v>78</v>
      </c>
      <c r="AY121" s="232" t="s">
        <v>142</v>
      </c>
      <c r="BK121" s="234">
        <f>BK122+BK148+BK154</f>
        <v>0</v>
      </c>
    </row>
    <row r="122" s="11" customFormat="1" ht="22.8" customHeight="1">
      <c r="B122" s="221"/>
      <c r="C122" s="222"/>
      <c r="D122" s="223" t="s">
        <v>77</v>
      </c>
      <c r="E122" s="235" t="s">
        <v>86</v>
      </c>
      <c r="F122" s="235" t="s">
        <v>143</v>
      </c>
      <c r="G122" s="222"/>
      <c r="H122" s="222"/>
      <c r="I122" s="225"/>
      <c r="J122" s="236">
        <f>BK122</f>
        <v>0</v>
      </c>
      <c r="K122" s="222"/>
      <c r="L122" s="227"/>
      <c r="M122" s="228"/>
      <c r="N122" s="229"/>
      <c r="O122" s="229"/>
      <c r="P122" s="230">
        <f>SUM(P123:P147)</f>
        <v>0</v>
      </c>
      <c r="Q122" s="229"/>
      <c r="R122" s="230">
        <f>SUM(R123:R147)</f>
        <v>0</v>
      </c>
      <c r="S122" s="229"/>
      <c r="T122" s="231">
        <f>SUM(T123:T147)</f>
        <v>0</v>
      </c>
      <c r="AR122" s="232" t="s">
        <v>86</v>
      </c>
      <c r="AT122" s="233" t="s">
        <v>77</v>
      </c>
      <c r="AU122" s="233" t="s">
        <v>86</v>
      </c>
      <c r="AY122" s="232" t="s">
        <v>142</v>
      </c>
      <c r="BK122" s="234">
        <f>SUM(BK123:BK147)</f>
        <v>0</v>
      </c>
    </row>
    <row r="123" s="1" customFormat="1" ht="16.5" customHeight="1">
      <c r="B123" s="38"/>
      <c r="C123" s="237" t="s">
        <v>86</v>
      </c>
      <c r="D123" s="237" t="s">
        <v>144</v>
      </c>
      <c r="E123" s="238" t="s">
        <v>311</v>
      </c>
      <c r="F123" s="239" t="s">
        <v>312</v>
      </c>
      <c r="G123" s="240" t="s">
        <v>147</v>
      </c>
      <c r="H123" s="241">
        <v>489.02999999999997</v>
      </c>
      <c r="I123" s="242"/>
      <c r="J123" s="243">
        <f>ROUND(I123*H123,2)</f>
        <v>0</v>
      </c>
      <c r="K123" s="239" t="s">
        <v>148</v>
      </c>
      <c r="L123" s="40"/>
      <c r="M123" s="244" t="s">
        <v>1</v>
      </c>
      <c r="N123" s="245" t="s">
        <v>43</v>
      </c>
      <c r="O123" s="86"/>
      <c r="P123" s="246">
        <f>O123*H123</f>
        <v>0</v>
      </c>
      <c r="Q123" s="246">
        <v>0</v>
      </c>
      <c r="R123" s="246">
        <f>Q123*H123</f>
        <v>0</v>
      </c>
      <c r="S123" s="246">
        <v>0</v>
      </c>
      <c r="T123" s="247">
        <f>S123*H123</f>
        <v>0</v>
      </c>
      <c r="AR123" s="248" t="s">
        <v>149</v>
      </c>
      <c r="AT123" s="248" t="s">
        <v>150</v>
      </c>
      <c r="AU123" s="248" t="s">
        <v>88</v>
      </c>
      <c r="AY123" s="15" t="s">
        <v>142</v>
      </c>
      <c r="BE123" s="138">
        <f>IF(N123="základní",J123,0)</f>
        <v>0</v>
      </c>
      <c r="BF123" s="138">
        <f>IF(N123="snížená",J123,0)</f>
        <v>0</v>
      </c>
      <c r="BG123" s="138">
        <f>IF(N123="zákl. přenesená",J123,0)</f>
        <v>0</v>
      </c>
      <c r="BH123" s="138">
        <f>IF(N123="sníž. přenesená",J123,0)</f>
        <v>0</v>
      </c>
      <c r="BI123" s="138">
        <f>IF(N123="nulová",J123,0)</f>
        <v>0</v>
      </c>
      <c r="BJ123" s="15" t="s">
        <v>86</v>
      </c>
      <c r="BK123" s="138">
        <f>ROUND(I123*H123,2)</f>
        <v>0</v>
      </c>
      <c r="BL123" s="15" t="s">
        <v>149</v>
      </c>
      <c r="BM123" s="248" t="s">
        <v>313</v>
      </c>
    </row>
    <row r="124" s="12" customFormat="1">
      <c r="B124" s="249"/>
      <c r="C124" s="250"/>
      <c r="D124" s="251" t="s">
        <v>152</v>
      </c>
      <c r="E124" s="252" t="s">
        <v>1</v>
      </c>
      <c r="F124" s="253" t="s">
        <v>314</v>
      </c>
      <c r="G124" s="250"/>
      <c r="H124" s="254">
        <v>398.31</v>
      </c>
      <c r="I124" s="255"/>
      <c r="J124" s="250"/>
      <c r="K124" s="250"/>
      <c r="L124" s="256"/>
      <c r="M124" s="257"/>
      <c r="N124" s="258"/>
      <c r="O124" s="258"/>
      <c r="P124" s="258"/>
      <c r="Q124" s="258"/>
      <c r="R124" s="258"/>
      <c r="S124" s="258"/>
      <c r="T124" s="259"/>
      <c r="AT124" s="260" t="s">
        <v>152</v>
      </c>
      <c r="AU124" s="260" t="s">
        <v>88</v>
      </c>
      <c r="AV124" s="12" t="s">
        <v>88</v>
      </c>
      <c r="AW124" s="12" t="s">
        <v>32</v>
      </c>
      <c r="AX124" s="12" t="s">
        <v>78</v>
      </c>
      <c r="AY124" s="260" t="s">
        <v>142</v>
      </c>
    </row>
    <row r="125" s="12" customFormat="1">
      <c r="B125" s="249"/>
      <c r="C125" s="250"/>
      <c r="D125" s="251" t="s">
        <v>152</v>
      </c>
      <c r="E125" s="252" t="s">
        <v>1</v>
      </c>
      <c r="F125" s="253" t="s">
        <v>315</v>
      </c>
      <c r="G125" s="250"/>
      <c r="H125" s="254">
        <v>90.719999999999999</v>
      </c>
      <c r="I125" s="255"/>
      <c r="J125" s="250"/>
      <c r="K125" s="250"/>
      <c r="L125" s="256"/>
      <c r="M125" s="257"/>
      <c r="N125" s="258"/>
      <c r="O125" s="258"/>
      <c r="P125" s="258"/>
      <c r="Q125" s="258"/>
      <c r="R125" s="258"/>
      <c r="S125" s="258"/>
      <c r="T125" s="259"/>
      <c r="AT125" s="260" t="s">
        <v>152</v>
      </c>
      <c r="AU125" s="260" t="s">
        <v>88</v>
      </c>
      <c r="AV125" s="12" t="s">
        <v>88</v>
      </c>
      <c r="AW125" s="12" t="s">
        <v>32</v>
      </c>
      <c r="AX125" s="12" t="s">
        <v>78</v>
      </c>
      <c r="AY125" s="260" t="s">
        <v>142</v>
      </c>
    </row>
    <row r="126" s="13" customFormat="1">
      <c r="B126" s="261"/>
      <c r="C126" s="262"/>
      <c r="D126" s="251" t="s">
        <v>152</v>
      </c>
      <c r="E126" s="263" t="s">
        <v>1</v>
      </c>
      <c r="F126" s="264" t="s">
        <v>161</v>
      </c>
      <c r="G126" s="262"/>
      <c r="H126" s="265">
        <v>489.02999999999997</v>
      </c>
      <c r="I126" s="266"/>
      <c r="J126" s="262"/>
      <c r="K126" s="262"/>
      <c r="L126" s="267"/>
      <c r="M126" s="268"/>
      <c r="N126" s="269"/>
      <c r="O126" s="269"/>
      <c r="P126" s="269"/>
      <c r="Q126" s="269"/>
      <c r="R126" s="269"/>
      <c r="S126" s="269"/>
      <c r="T126" s="270"/>
      <c r="AT126" s="271" t="s">
        <v>152</v>
      </c>
      <c r="AU126" s="271" t="s">
        <v>88</v>
      </c>
      <c r="AV126" s="13" t="s">
        <v>149</v>
      </c>
      <c r="AW126" s="13" t="s">
        <v>32</v>
      </c>
      <c r="AX126" s="13" t="s">
        <v>86</v>
      </c>
      <c r="AY126" s="271" t="s">
        <v>142</v>
      </c>
    </row>
    <row r="127" s="1" customFormat="1" ht="24" customHeight="1">
      <c r="B127" s="38"/>
      <c r="C127" s="237" t="s">
        <v>88</v>
      </c>
      <c r="D127" s="237" t="s">
        <v>144</v>
      </c>
      <c r="E127" s="238" t="s">
        <v>316</v>
      </c>
      <c r="F127" s="239" t="s">
        <v>317</v>
      </c>
      <c r="G127" s="240" t="s">
        <v>147</v>
      </c>
      <c r="H127" s="241">
        <v>12</v>
      </c>
      <c r="I127" s="242"/>
      <c r="J127" s="243">
        <f>ROUND(I127*H127,2)</f>
        <v>0</v>
      </c>
      <c r="K127" s="239" t="s">
        <v>148</v>
      </c>
      <c r="L127" s="40"/>
      <c r="M127" s="244" t="s">
        <v>1</v>
      </c>
      <c r="N127" s="245" t="s">
        <v>43</v>
      </c>
      <c r="O127" s="86"/>
      <c r="P127" s="246">
        <f>O127*H127</f>
        <v>0</v>
      </c>
      <c r="Q127" s="246">
        <v>0</v>
      </c>
      <c r="R127" s="246">
        <f>Q127*H127</f>
        <v>0</v>
      </c>
      <c r="S127" s="246">
        <v>0</v>
      </c>
      <c r="T127" s="247">
        <f>S127*H127</f>
        <v>0</v>
      </c>
      <c r="AR127" s="248" t="s">
        <v>149</v>
      </c>
      <c r="AT127" s="248" t="s">
        <v>150</v>
      </c>
      <c r="AU127" s="248" t="s">
        <v>88</v>
      </c>
      <c r="AY127" s="15" t="s">
        <v>142</v>
      </c>
      <c r="BE127" s="138">
        <f>IF(N127="základní",J127,0)</f>
        <v>0</v>
      </c>
      <c r="BF127" s="138">
        <f>IF(N127="snížená",J127,0)</f>
        <v>0</v>
      </c>
      <c r="BG127" s="138">
        <f>IF(N127="zákl. přenesená",J127,0)</f>
        <v>0</v>
      </c>
      <c r="BH127" s="138">
        <f>IF(N127="sníž. přenesená",J127,0)</f>
        <v>0</v>
      </c>
      <c r="BI127" s="138">
        <f>IF(N127="nulová",J127,0)</f>
        <v>0</v>
      </c>
      <c r="BJ127" s="15" t="s">
        <v>86</v>
      </c>
      <c r="BK127" s="138">
        <f>ROUND(I127*H127,2)</f>
        <v>0</v>
      </c>
      <c r="BL127" s="15" t="s">
        <v>149</v>
      </c>
      <c r="BM127" s="248" t="s">
        <v>318</v>
      </c>
    </row>
    <row r="128" s="12" customFormat="1">
      <c r="B128" s="249"/>
      <c r="C128" s="250"/>
      <c r="D128" s="251" t="s">
        <v>152</v>
      </c>
      <c r="E128" s="252" t="s">
        <v>1</v>
      </c>
      <c r="F128" s="253" t="s">
        <v>319</v>
      </c>
      <c r="G128" s="250"/>
      <c r="H128" s="254">
        <v>12</v>
      </c>
      <c r="I128" s="255"/>
      <c r="J128" s="250"/>
      <c r="K128" s="250"/>
      <c r="L128" s="256"/>
      <c r="M128" s="257"/>
      <c r="N128" s="258"/>
      <c r="O128" s="258"/>
      <c r="P128" s="258"/>
      <c r="Q128" s="258"/>
      <c r="R128" s="258"/>
      <c r="S128" s="258"/>
      <c r="T128" s="259"/>
      <c r="AT128" s="260" t="s">
        <v>152</v>
      </c>
      <c r="AU128" s="260" t="s">
        <v>88</v>
      </c>
      <c r="AV128" s="12" t="s">
        <v>88</v>
      </c>
      <c r="AW128" s="12" t="s">
        <v>32</v>
      </c>
      <c r="AX128" s="12" t="s">
        <v>86</v>
      </c>
      <c r="AY128" s="260" t="s">
        <v>142</v>
      </c>
    </row>
    <row r="129" s="1" customFormat="1" ht="24" customHeight="1">
      <c r="B129" s="38"/>
      <c r="C129" s="237" t="s">
        <v>162</v>
      </c>
      <c r="D129" s="237" t="s">
        <v>144</v>
      </c>
      <c r="E129" s="238" t="s">
        <v>320</v>
      </c>
      <c r="F129" s="239" t="s">
        <v>321</v>
      </c>
      <c r="G129" s="240" t="s">
        <v>178</v>
      </c>
      <c r="H129" s="241">
        <v>425</v>
      </c>
      <c r="I129" s="242"/>
      <c r="J129" s="243">
        <f>ROUND(I129*H129,2)</f>
        <v>0</v>
      </c>
      <c r="K129" s="239" t="s">
        <v>148</v>
      </c>
      <c r="L129" s="40"/>
      <c r="M129" s="244" t="s">
        <v>1</v>
      </c>
      <c r="N129" s="245" t="s">
        <v>43</v>
      </c>
      <c r="O129" s="86"/>
      <c r="P129" s="246">
        <f>O129*H129</f>
        <v>0</v>
      </c>
      <c r="Q129" s="246">
        <v>0</v>
      </c>
      <c r="R129" s="246">
        <f>Q129*H129</f>
        <v>0</v>
      </c>
      <c r="S129" s="246">
        <v>0</v>
      </c>
      <c r="T129" s="247">
        <f>S129*H129</f>
        <v>0</v>
      </c>
      <c r="AR129" s="248" t="s">
        <v>149</v>
      </c>
      <c r="AT129" s="248" t="s">
        <v>150</v>
      </c>
      <c r="AU129" s="248" t="s">
        <v>88</v>
      </c>
      <c r="AY129" s="15" t="s">
        <v>142</v>
      </c>
      <c r="BE129" s="138">
        <f>IF(N129="základní",J129,0)</f>
        <v>0</v>
      </c>
      <c r="BF129" s="138">
        <f>IF(N129="snížená",J129,0)</f>
        <v>0</v>
      </c>
      <c r="BG129" s="138">
        <f>IF(N129="zákl. přenesená",J129,0)</f>
        <v>0</v>
      </c>
      <c r="BH129" s="138">
        <f>IF(N129="sníž. přenesená",J129,0)</f>
        <v>0</v>
      </c>
      <c r="BI129" s="138">
        <f>IF(N129="nulová",J129,0)</f>
        <v>0</v>
      </c>
      <c r="BJ129" s="15" t="s">
        <v>86</v>
      </c>
      <c r="BK129" s="138">
        <f>ROUND(I129*H129,2)</f>
        <v>0</v>
      </c>
      <c r="BL129" s="15" t="s">
        <v>149</v>
      </c>
      <c r="BM129" s="248" t="s">
        <v>322</v>
      </c>
    </row>
    <row r="130" s="12" customFormat="1">
      <c r="B130" s="249"/>
      <c r="C130" s="250"/>
      <c r="D130" s="251" t="s">
        <v>152</v>
      </c>
      <c r="E130" s="252" t="s">
        <v>1</v>
      </c>
      <c r="F130" s="253" t="s">
        <v>323</v>
      </c>
      <c r="G130" s="250"/>
      <c r="H130" s="254">
        <v>425</v>
      </c>
      <c r="I130" s="255"/>
      <c r="J130" s="250"/>
      <c r="K130" s="250"/>
      <c r="L130" s="256"/>
      <c r="M130" s="257"/>
      <c r="N130" s="258"/>
      <c r="O130" s="258"/>
      <c r="P130" s="258"/>
      <c r="Q130" s="258"/>
      <c r="R130" s="258"/>
      <c r="S130" s="258"/>
      <c r="T130" s="259"/>
      <c r="AT130" s="260" t="s">
        <v>152</v>
      </c>
      <c r="AU130" s="260" t="s">
        <v>88</v>
      </c>
      <c r="AV130" s="12" t="s">
        <v>88</v>
      </c>
      <c r="AW130" s="12" t="s">
        <v>32</v>
      </c>
      <c r="AX130" s="12" t="s">
        <v>86</v>
      </c>
      <c r="AY130" s="260" t="s">
        <v>142</v>
      </c>
    </row>
    <row r="131" s="1" customFormat="1" ht="24" customHeight="1">
      <c r="B131" s="38"/>
      <c r="C131" s="237" t="s">
        <v>149</v>
      </c>
      <c r="D131" s="237" t="s">
        <v>144</v>
      </c>
      <c r="E131" s="238" t="s">
        <v>163</v>
      </c>
      <c r="F131" s="239" t="s">
        <v>164</v>
      </c>
      <c r="G131" s="240" t="s">
        <v>147</v>
      </c>
      <c r="H131" s="241">
        <v>130.90000000000001</v>
      </c>
      <c r="I131" s="242"/>
      <c r="J131" s="243">
        <f>ROUND(I131*H131,2)</f>
        <v>0</v>
      </c>
      <c r="K131" s="239" t="s">
        <v>148</v>
      </c>
      <c r="L131" s="40"/>
      <c r="M131" s="244" t="s">
        <v>1</v>
      </c>
      <c r="N131" s="245" t="s">
        <v>43</v>
      </c>
      <c r="O131" s="86"/>
      <c r="P131" s="246">
        <f>O131*H131</f>
        <v>0</v>
      </c>
      <c r="Q131" s="246">
        <v>0</v>
      </c>
      <c r="R131" s="246">
        <f>Q131*H131</f>
        <v>0</v>
      </c>
      <c r="S131" s="246">
        <v>0</v>
      </c>
      <c r="T131" s="247">
        <f>S131*H131</f>
        <v>0</v>
      </c>
      <c r="AR131" s="248" t="s">
        <v>149</v>
      </c>
      <c r="AT131" s="248" t="s">
        <v>150</v>
      </c>
      <c r="AU131" s="248" t="s">
        <v>88</v>
      </c>
      <c r="AY131" s="15" t="s">
        <v>142</v>
      </c>
      <c r="BE131" s="138">
        <f>IF(N131="základní",J131,0)</f>
        <v>0</v>
      </c>
      <c r="BF131" s="138">
        <f>IF(N131="snížená",J131,0)</f>
        <v>0</v>
      </c>
      <c r="BG131" s="138">
        <f>IF(N131="zákl. přenesená",J131,0)</f>
        <v>0</v>
      </c>
      <c r="BH131" s="138">
        <f>IF(N131="sníž. přenesená",J131,0)</f>
        <v>0</v>
      </c>
      <c r="BI131" s="138">
        <f>IF(N131="nulová",J131,0)</f>
        <v>0</v>
      </c>
      <c r="BJ131" s="15" t="s">
        <v>86</v>
      </c>
      <c r="BK131" s="138">
        <f>ROUND(I131*H131,2)</f>
        <v>0</v>
      </c>
      <c r="BL131" s="15" t="s">
        <v>149</v>
      </c>
      <c r="BM131" s="248" t="s">
        <v>324</v>
      </c>
    </row>
    <row r="132" s="1" customFormat="1">
      <c r="B132" s="38"/>
      <c r="C132" s="39"/>
      <c r="D132" s="251" t="s">
        <v>166</v>
      </c>
      <c r="E132" s="39"/>
      <c r="F132" s="272" t="s">
        <v>167</v>
      </c>
      <c r="G132" s="39"/>
      <c r="H132" s="39"/>
      <c r="I132" s="154"/>
      <c r="J132" s="39"/>
      <c r="K132" s="39"/>
      <c r="L132" s="40"/>
      <c r="M132" s="273"/>
      <c r="N132" s="86"/>
      <c r="O132" s="86"/>
      <c r="P132" s="86"/>
      <c r="Q132" s="86"/>
      <c r="R132" s="86"/>
      <c r="S132" s="86"/>
      <c r="T132" s="87"/>
      <c r="AT132" s="15" t="s">
        <v>166</v>
      </c>
      <c r="AU132" s="15" t="s">
        <v>88</v>
      </c>
    </row>
    <row r="133" s="12" customFormat="1">
      <c r="B133" s="249"/>
      <c r="C133" s="250"/>
      <c r="D133" s="251" t="s">
        <v>152</v>
      </c>
      <c r="E133" s="252" t="s">
        <v>1</v>
      </c>
      <c r="F133" s="253" t="s">
        <v>325</v>
      </c>
      <c r="G133" s="250"/>
      <c r="H133" s="254">
        <v>130.90000000000001</v>
      </c>
      <c r="I133" s="255"/>
      <c r="J133" s="250"/>
      <c r="K133" s="250"/>
      <c r="L133" s="256"/>
      <c r="M133" s="257"/>
      <c r="N133" s="258"/>
      <c r="O133" s="258"/>
      <c r="P133" s="258"/>
      <c r="Q133" s="258"/>
      <c r="R133" s="258"/>
      <c r="S133" s="258"/>
      <c r="T133" s="259"/>
      <c r="AT133" s="260" t="s">
        <v>152</v>
      </c>
      <c r="AU133" s="260" t="s">
        <v>88</v>
      </c>
      <c r="AV133" s="12" t="s">
        <v>88</v>
      </c>
      <c r="AW133" s="12" t="s">
        <v>32</v>
      </c>
      <c r="AX133" s="12" t="s">
        <v>86</v>
      </c>
      <c r="AY133" s="260" t="s">
        <v>142</v>
      </c>
    </row>
    <row r="134" s="1" customFormat="1" ht="16.5" customHeight="1">
      <c r="B134" s="38"/>
      <c r="C134" s="237" t="s">
        <v>175</v>
      </c>
      <c r="D134" s="237" t="s">
        <v>144</v>
      </c>
      <c r="E134" s="238" t="s">
        <v>169</v>
      </c>
      <c r="F134" s="239" t="s">
        <v>170</v>
      </c>
      <c r="G134" s="240" t="s">
        <v>171</v>
      </c>
      <c r="H134" s="241">
        <v>215.98500000000001</v>
      </c>
      <c r="I134" s="242"/>
      <c r="J134" s="243">
        <f>ROUND(I134*H134,2)</f>
        <v>0</v>
      </c>
      <c r="K134" s="239" t="s">
        <v>148</v>
      </c>
      <c r="L134" s="40"/>
      <c r="M134" s="244" t="s">
        <v>1</v>
      </c>
      <c r="N134" s="245" t="s">
        <v>43</v>
      </c>
      <c r="O134" s="86"/>
      <c r="P134" s="246">
        <f>O134*H134</f>
        <v>0</v>
      </c>
      <c r="Q134" s="246">
        <v>0</v>
      </c>
      <c r="R134" s="246">
        <f>Q134*H134</f>
        <v>0</v>
      </c>
      <c r="S134" s="246">
        <v>0</v>
      </c>
      <c r="T134" s="247">
        <f>S134*H134</f>
        <v>0</v>
      </c>
      <c r="AR134" s="248" t="s">
        <v>149</v>
      </c>
      <c r="AT134" s="248" t="s">
        <v>150</v>
      </c>
      <c r="AU134" s="248" t="s">
        <v>88</v>
      </c>
      <c r="AY134" s="15" t="s">
        <v>142</v>
      </c>
      <c r="BE134" s="138">
        <f>IF(N134="základní",J134,0)</f>
        <v>0</v>
      </c>
      <c r="BF134" s="138">
        <f>IF(N134="snížená",J134,0)</f>
        <v>0</v>
      </c>
      <c r="BG134" s="138">
        <f>IF(N134="zákl. přenesená",J134,0)</f>
        <v>0</v>
      </c>
      <c r="BH134" s="138">
        <f>IF(N134="sníž. přenesená",J134,0)</f>
        <v>0</v>
      </c>
      <c r="BI134" s="138">
        <f>IF(N134="nulová",J134,0)</f>
        <v>0</v>
      </c>
      <c r="BJ134" s="15" t="s">
        <v>86</v>
      </c>
      <c r="BK134" s="138">
        <f>ROUND(I134*H134,2)</f>
        <v>0</v>
      </c>
      <c r="BL134" s="15" t="s">
        <v>149</v>
      </c>
      <c r="BM134" s="248" t="s">
        <v>326</v>
      </c>
    </row>
    <row r="135" s="1" customFormat="1">
      <c r="B135" s="38"/>
      <c r="C135" s="39"/>
      <c r="D135" s="251" t="s">
        <v>166</v>
      </c>
      <c r="E135" s="39"/>
      <c r="F135" s="272" t="s">
        <v>173</v>
      </c>
      <c r="G135" s="39"/>
      <c r="H135" s="39"/>
      <c r="I135" s="154"/>
      <c r="J135" s="39"/>
      <c r="K135" s="39"/>
      <c r="L135" s="40"/>
      <c r="M135" s="273"/>
      <c r="N135" s="86"/>
      <c r="O135" s="86"/>
      <c r="P135" s="86"/>
      <c r="Q135" s="86"/>
      <c r="R135" s="86"/>
      <c r="S135" s="86"/>
      <c r="T135" s="87"/>
      <c r="AT135" s="15" t="s">
        <v>166</v>
      </c>
      <c r="AU135" s="15" t="s">
        <v>88</v>
      </c>
    </row>
    <row r="136" s="12" customFormat="1">
      <c r="B136" s="249"/>
      <c r="C136" s="250"/>
      <c r="D136" s="251" t="s">
        <v>152</v>
      </c>
      <c r="E136" s="252" t="s">
        <v>1</v>
      </c>
      <c r="F136" s="253" t="s">
        <v>327</v>
      </c>
      <c r="G136" s="250"/>
      <c r="H136" s="254">
        <v>215.98500000000001</v>
      </c>
      <c r="I136" s="255"/>
      <c r="J136" s="250"/>
      <c r="K136" s="250"/>
      <c r="L136" s="256"/>
      <c r="M136" s="257"/>
      <c r="N136" s="258"/>
      <c r="O136" s="258"/>
      <c r="P136" s="258"/>
      <c r="Q136" s="258"/>
      <c r="R136" s="258"/>
      <c r="S136" s="258"/>
      <c r="T136" s="259"/>
      <c r="AT136" s="260" t="s">
        <v>152</v>
      </c>
      <c r="AU136" s="260" t="s">
        <v>88</v>
      </c>
      <c r="AV136" s="12" t="s">
        <v>88</v>
      </c>
      <c r="AW136" s="12" t="s">
        <v>32</v>
      </c>
      <c r="AX136" s="12" t="s">
        <v>86</v>
      </c>
      <c r="AY136" s="260" t="s">
        <v>142</v>
      </c>
    </row>
    <row r="137" s="1" customFormat="1" ht="24" customHeight="1">
      <c r="B137" s="38"/>
      <c r="C137" s="237" t="s">
        <v>184</v>
      </c>
      <c r="D137" s="237" t="s">
        <v>144</v>
      </c>
      <c r="E137" s="238" t="s">
        <v>328</v>
      </c>
      <c r="F137" s="239" t="s">
        <v>329</v>
      </c>
      <c r="G137" s="240" t="s">
        <v>147</v>
      </c>
      <c r="H137" s="241">
        <v>279.41000000000003</v>
      </c>
      <c r="I137" s="242"/>
      <c r="J137" s="243">
        <f>ROUND(I137*H137,2)</f>
        <v>0</v>
      </c>
      <c r="K137" s="239" t="s">
        <v>148</v>
      </c>
      <c r="L137" s="40"/>
      <c r="M137" s="244" t="s">
        <v>1</v>
      </c>
      <c r="N137" s="245" t="s">
        <v>43</v>
      </c>
      <c r="O137" s="86"/>
      <c r="P137" s="246">
        <f>O137*H137</f>
        <v>0</v>
      </c>
      <c r="Q137" s="246">
        <v>0</v>
      </c>
      <c r="R137" s="246">
        <f>Q137*H137</f>
        <v>0</v>
      </c>
      <c r="S137" s="246">
        <v>0</v>
      </c>
      <c r="T137" s="247">
        <f>S137*H137</f>
        <v>0</v>
      </c>
      <c r="AR137" s="248" t="s">
        <v>149</v>
      </c>
      <c r="AT137" s="248" t="s">
        <v>150</v>
      </c>
      <c r="AU137" s="248" t="s">
        <v>88</v>
      </c>
      <c r="AY137" s="15" t="s">
        <v>142</v>
      </c>
      <c r="BE137" s="138">
        <f>IF(N137="základní",J137,0)</f>
        <v>0</v>
      </c>
      <c r="BF137" s="138">
        <f>IF(N137="snížená",J137,0)</f>
        <v>0</v>
      </c>
      <c r="BG137" s="138">
        <f>IF(N137="zákl. přenesená",J137,0)</f>
        <v>0</v>
      </c>
      <c r="BH137" s="138">
        <f>IF(N137="sníž. přenesená",J137,0)</f>
        <v>0</v>
      </c>
      <c r="BI137" s="138">
        <f>IF(N137="nulová",J137,0)</f>
        <v>0</v>
      </c>
      <c r="BJ137" s="15" t="s">
        <v>86</v>
      </c>
      <c r="BK137" s="138">
        <f>ROUND(I137*H137,2)</f>
        <v>0</v>
      </c>
      <c r="BL137" s="15" t="s">
        <v>149</v>
      </c>
      <c r="BM137" s="248" t="s">
        <v>330</v>
      </c>
    </row>
    <row r="138" s="12" customFormat="1">
      <c r="B138" s="249"/>
      <c r="C138" s="250"/>
      <c r="D138" s="251" t="s">
        <v>152</v>
      </c>
      <c r="E138" s="252" t="s">
        <v>1</v>
      </c>
      <c r="F138" s="253" t="s">
        <v>314</v>
      </c>
      <c r="G138" s="250"/>
      <c r="H138" s="254">
        <v>398.31</v>
      </c>
      <c r="I138" s="255"/>
      <c r="J138" s="250"/>
      <c r="K138" s="250"/>
      <c r="L138" s="256"/>
      <c r="M138" s="257"/>
      <c r="N138" s="258"/>
      <c r="O138" s="258"/>
      <c r="P138" s="258"/>
      <c r="Q138" s="258"/>
      <c r="R138" s="258"/>
      <c r="S138" s="258"/>
      <c r="T138" s="259"/>
      <c r="AT138" s="260" t="s">
        <v>152</v>
      </c>
      <c r="AU138" s="260" t="s">
        <v>88</v>
      </c>
      <c r="AV138" s="12" t="s">
        <v>88</v>
      </c>
      <c r="AW138" s="12" t="s">
        <v>32</v>
      </c>
      <c r="AX138" s="12" t="s">
        <v>78</v>
      </c>
      <c r="AY138" s="260" t="s">
        <v>142</v>
      </c>
    </row>
    <row r="139" s="12" customFormat="1">
      <c r="B139" s="249"/>
      <c r="C139" s="250"/>
      <c r="D139" s="251" t="s">
        <v>152</v>
      </c>
      <c r="E139" s="252" t="s">
        <v>1</v>
      </c>
      <c r="F139" s="253" t="s">
        <v>319</v>
      </c>
      <c r="G139" s="250"/>
      <c r="H139" s="254">
        <v>12</v>
      </c>
      <c r="I139" s="255"/>
      <c r="J139" s="250"/>
      <c r="K139" s="250"/>
      <c r="L139" s="256"/>
      <c r="M139" s="257"/>
      <c r="N139" s="258"/>
      <c r="O139" s="258"/>
      <c r="P139" s="258"/>
      <c r="Q139" s="258"/>
      <c r="R139" s="258"/>
      <c r="S139" s="258"/>
      <c r="T139" s="259"/>
      <c r="AT139" s="260" t="s">
        <v>152</v>
      </c>
      <c r="AU139" s="260" t="s">
        <v>88</v>
      </c>
      <c r="AV139" s="12" t="s">
        <v>88</v>
      </c>
      <c r="AW139" s="12" t="s">
        <v>32</v>
      </c>
      <c r="AX139" s="12" t="s">
        <v>78</v>
      </c>
      <c r="AY139" s="260" t="s">
        <v>142</v>
      </c>
    </row>
    <row r="140" s="12" customFormat="1">
      <c r="B140" s="249"/>
      <c r="C140" s="250"/>
      <c r="D140" s="251" t="s">
        <v>152</v>
      </c>
      <c r="E140" s="252" t="s">
        <v>1</v>
      </c>
      <c r="F140" s="253" t="s">
        <v>331</v>
      </c>
      <c r="G140" s="250"/>
      <c r="H140" s="254">
        <v>-130.90000000000001</v>
      </c>
      <c r="I140" s="255"/>
      <c r="J140" s="250"/>
      <c r="K140" s="250"/>
      <c r="L140" s="256"/>
      <c r="M140" s="257"/>
      <c r="N140" s="258"/>
      <c r="O140" s="258"/>
      <c r="P140" s="258"/>
      <c r="Q140" s="258"/>
      <c r="R140" s="258"/>
      <c r="S140" s="258"/>
      <c r="T140" s="259"/>
      <c r="AT140" s="260" t="s">
        <v>152</v>
      </c>
      <c r="AU140" s="260" t="s">
        <v>88</v>
      </c>
      <c r="AV140" s="12" t="s">
        <v>88</v>
      </c>
      <c r="AW140" s="12" t="s">
        <v>32</v>
      </c>
      <c r="AX140" s="12" t="s">
        <v>78</v>
      </c>
      <c r="AY140" s="260" t="s">
        <v>142</v>
      </c>
    </row>
    <row r="141" s="13" customFormat="1">
      <c r="B141" s="261"/>
      <c r="C141" s="262"/>
      <c r="D141" s="251" t="s">
        <v>152</v>
      </c>
      <c r="E141" s="263" t="s">
        <v>1</v>
      </c>
      <c r="F141" s="264" t="s">
        <v>161</v>
      </c>
      <c r="G141" s="262"/>
      <c r="H141" s="265">
        <v>279.40999999999997</v>
      </c>
      <c r="I141" s="266"/>
      <c r="J141" s="262"/>
      <c r="K141" s="262"/>
      <c r="L141" s="267"/>
      <c r="M141" s="268"/>
      <c r="N141" s="269"/>
      <c r="O141" s="269"/>
      <c r="P141" s="269"/>
      <c r="Q141" s="269"/>
      <c r="R141" s="269"/>
      <c r="S141" s="269"/>
      <c r="T141" s="270"/>
      <c r="AT141" s="271" t="s">
        <v>152</v>
      </c>
      <c r="AU141" s="271" t="s">
        <v>88</v>
      </c>
      <c r="AV141" s="13" t="s">
        <v>149</v>
      </c>
      <c r="AW141" s="13" t="s">
        <v>32</v>
      </c>
      <c r="AX141" s="13" t="s">
        <v>86</v>
      </c>
      <c r="AY141" s="271" t="s">
        <v>142</v>
      </c>
    </row>
    <row r="142" s="1" customFormat="1" ht="16.5" customHeight="1">
      <c r="B142" s="38"/>
      <c r="C142" s="237" t="s">
        <v>190</v>
      </c>
      <c r="D142" s="237" t="s">
        <v>144</v>
      </c>
      <c r="E142" s="238" t="s">
        <v>332</v>
      </c>
      <c r="F142" s="239" t="s">
        <v>333</v>
      </c>
      <c r="G142" s="240" t="s">
        <v>147</v>
      </c>
      <c r="H142" s="241">
        <v>125.737</v>
      </c>
      <c r="I142" s="242"/>
      <c r="J142" s="243">
        <f>ROUND(I142*H142,2)</f>
        <v>0</v>
      </c>
      <c r="K142" s="239" t="s">
        <v>148</v>
      </c>
      <c r="L142" s="40"/>
      <c r="M142" s="244" t="s">
        <v>1</v>
      </c>
      <c r="N142" s="245" t="s">
        <v>43</v>
      </c>
      <c r="O142" s="86"/>
      <c r="P142" s="246">
        <f>O142*H142</f>
        <v>0</v>
      </c>
      <c r="Q142" s="246">
        <v>0</v>
      </c>
      <c r="R142" s="246">
        <f>Q142*H142</f>
        <v>0</v>
      </c>
      <c r="S142" s="246">
        <v>0</v>
      </c>
      <c r="T142" s="247">
        <f>S142*H142</f>
        <v>0</v>
      </c>
      <c r="AR142" s="248" t="s">
        <v>149</v>
      </c>
      <c r="AT142" s="248" t="s">
        <v>150</v>
      </c>
      <c r="AU142" s="248" t="s">
        <v>88</v>
      </c>
      <c r="AY142" s="15" t="s">
        <v>142</v>
      </c>
      <c r="BE142" s="138">
        <f>IF(N142="základní",J142,0)</f>
        <v>0</v>
      </c>
      <c r="BF142" s="138">
        <f>IF(N142="snížená",J142,0)</f>
        <v>0</v>
      </c>
      <c r="BG142" s="138">
        <f>IF(N142="zákl. přenesená",J142,0)</f>
        <v>0</v>
      </c>
      <c r="BH142" s="138">
        <f>IF(N142="sníž. přenesená",J142,0)</f>
        <v>0</v>
      </c>
      <c r="BI142" s="138">
        <f>IF(N142="nulová",J142,0)</f>
        <v>0</v>
      </c>
      <c r="BJ142" s="15" t="s">
        <v>86</v>
      </c>
      <c r="BK142" s="138">
        <f>ROUND(I142*H142,2)</f>
        <v>0</v>
      </c>
      <c r="BL142" s="15" t="s">
        <v>149</v>
      </c>
      <c r="BM142" s="248" t="s">
        <v>334</v>
      </c>
    </row>
    <row r="143" s="12" customFormat="1">
      <c r="B143" s="249"/>
      <c r="C143" s="250"/>
      <c r="D143" s="251" t="s">
        <v>152</v>
      </c>
      <c r="E143" s="252" t="s">
        <v>1</v>
      </c>
      <c r="F143" s="253" t="s">
        <v>335</v>
      </c>
      <c r="G143" s="250"/>
      <c r="H143" s="254">
        <v>112.12900000000001</v>
      </c>
      <c r="I143" s="255"/>
      <c r="J143" s="250"/>
      <c r="K143" s="250"/>
      <c r="L143" s="256"/>
      <c r="M143" s="257"/>
      <c r="N143" s="258"/>
      <c r="O143" s="258"/>
      <c r="P143" s="258"/>
      <c r="Q143" s="258"/>
      <c r="R143" s="258"/>
      <c r="S143" s="258"/>
      <c r="T143" s="259"/>
      <c r="AT143" s="260" t="s">
        <v>152</v>
      </c>
      <c r="AU143" s="260" t="s">
        <v>88</v>
      </c>
      <c r="AV143" s="12" t="s">
        <v>88</v>
      </c>
      <c r="AW143" s="12" t="s">
        <v>32</v>
      </c>
      <c r="AX143" s="12" t="s">
        <v>78</v>
      </c>
      <c r="AY143" s="260" t="s">
        <v>142</v>
      </c>
    </row>
    <row r="144" s="12" customFormat="1">
      <c r="B144" s="249"/>
      <c r="C144" s="250"/>
      <c r="D144" s="251" t="s">
        <v>152</v>
      </c>
      <c r="E144" s="252" t="s">
        <v>1</v>
      </c>
      <c r="F144" s="253" t="s">
        <v>336</v>
      </c>
      <c r="G144" s="250"/>
      <c r="H144" s="254">
        <v>13.608000000000001</v>
      </c>
      <c r="I144" s="255"/>
      <c r="J144" s="250"/>
      <c r="K144" s="250"/>
      <c r="L144" s="256"/>
      <c r="M144" s="257"/>
      <c r="N144" s="258"/>
      <c r="O144" s="258"/>
      <c r="P144" s="258"/>
      <c r="Q144" s="258"/>
      <c r="R144" s="258"/>
      <c r="S144" s="258"/>
      <c r="T144" s="259"/>
      <c r="AT144" s="260" t="s">
        <v>152</v>
      </c>
      <c r="AU144" s="260" t="s">
        <v>88</v>
      </c>
      <c r="AV144" s="12" t="s">
        <v>88</v>
      </c>
      <c r="AW144" s="12" t="s">
        <v>32</v>
      </c>
      <c r="AX144" s="12" t="s">
        <v>78</v>
      </c>
      <c r="AY144" s="260" t="s">
        <v>142</v>
      </c>
    </row>
    <row r="145" s="13" customFormat="1">
      <c r="B145" s="261"/>
      <c r="C145" s="262"/>
      <c r="D145" s="251" t="s">
        <v>152</v>
      </c>
      <c r="E145" s="263" t="s">
        <v>1</v>
      </c>
      <c r="F145" s="264" t="s">
        <v>161</v>
      </c>
      <c r="G145" s="262"/>
      <c r="H145" s="265">
        <v>125.73700000000001</v>
      </c>
      <c r="I145" s="266"/>
      <c r="J145" s="262"/>
      <c r="K145" s="262"/>
      <c r="L145" s="267"/>
      <c r="M145" s="268"/>
      <c r="N145" s="269"/>
      <c r="O145" s="269"/>
      <c r="P145" s="269"/>
      <c r="Q145" s="269"/>
      <c r="R145" s="269"/>
      <c r="S145" s="269"/>
      <c r="T145" s="270"/>
      <c r="AT145" s="271" t="s">
        <v>152</v>
      </c>
      <c r="AU145" s="271" t="s">
        <v>88</v>
      </c>
      <c r="AV145" s="13" t="s">
        <v>149</v>
      </c>
      <c r="AW145" s="13" t="s">
        <v>32</v>
      </c>
      <c r="AX145" s="13" t="s">
        <v>86</v>
      </c>
      <c r="AY145" s="271" t="s">
        <v>142</v>
      </c>
    </row>
    <row r="146" s="1" customFormat="1" ht="16.5" customHeight="1">
      <c r="B146" s="38"/>
      <c r="C146" s="237" t="s">
        <v>194</v>
      </c>
      <c r="D146" s="237" t="s">
        <v>144</v>
      </c>
      <c r="E146" s="238" t="s">
        <v>337</v>
      </c>
      <c r="F146" s="239" t="s">
        <v>338</v>
      </c>
      <c r="G146" s="240" t="s">
        <v>147</v>
      </c>
      <c r="H146" s="241">
        <v>12</v>
      </c>
      <c r="I146" s="242"/>
      <c r="J146" s="243">
        <f>ROUND(I146*H146,2)</f>
        <v>0</v>
      </c>
      <c r="K146" s="239" t="s">
        <v>148</v>
      </c>
      <c r="L146" s="40"/>
      <c r="M146" s="244" t="s">
        <v>1</v>
      </c>
      <c r="N146" s="245" t="s">
        <v>43</v>
      </c>
      <c r="O146" s="86"/>
      <c r="P146" s="246">
        <f>O146*H146</f>
        <v>0</v>
      </c>
      <c r="Q146" s="246">
        <v>0</v>
      </c>
      <c r="R146" s="246">
        <f>Q146*H146</f>
        <v>0</v>
      </c>
      <c r="S146" s="246">
        <v>0</v>
      </c>
      <c r="T146" s="247">
        <f>S146*H146</f>
        <v>0</v>
      </c>
      <c r="AR146" s="248" t="s">
        <v>149</v>
      </c>
      <c r="AT146" s="248" t="s">
        <v>150</v>
      </c>
      <c r="AU146" s="248" t="s">
        <v>88</v>
      </c>
      <c r="AY146" s="15" t="s">
        <v>142</v>
      </c>
      <c r="BE146" s="138">
        <f>IF(N146="základní",J146,0)</f>
        <v>0</v>
      </c>
      <c r="BF146" s="138">
        <f>IF(N146="snížená",J146,0)</f>
        <v>0</v>
      </c>
      <c r="BG146" s="138">
        <f>IF(N146="zákl. přenesená",J146,0)</f>
        <v>0</v>
      </c>
      <c r="BH146" s="138">
        <f>IF(N146="sníž. přenesená",J146,0)</f>
        <v>0</v>
      </c>
      <c r="BI146" s="138">
        <f>IF(N146="nulová",J146,0)</f>
        <v>0</v>
      </c>
      <c r="BJ146" s="15" t="s">
        <v>86</v>
      </c>
      <c r="BK146" s="138">
        <f>ROUND(I146*H146,2)</f>
        <v>0</v>
      </c>
      <c r="BL146" s="15" t="s">
        <v>149</v>
      </c>
      <c r="BM146" s="248" t="s">
        <v>339</v>
      </c>
    </row>
    <row r="147" s="12" customFormat="1">
      <c r="B147" s="249"/>
      <c r="C147" s="250"/>
      <c r="D147" s="251" t="s">
        <v>152</v>
      </c>
      <c r="E147" s="252" t="s">
        <v>1</v>
      </c>
      <c r="F147" s="253" t="s">
        <v>340</v>
      </c>
      <c r="G147" s="250"/>
      <c r="H147" s="254">
        <v>12</v>
      </c>
      <c r="I147" s="255"/>
      <c r="J147" s="250"/>
      <c r="K147" s="250"/>
      <c r="L147" s="256"/>
      <c r="M147" s="257"/>
      <c r="N147" s="258"/>
      <c r="O147" s="258"/>
      <c r="P147" s="258"/>
      <c r="Q147" s="258"/>
      <c r="R147" s="258"/>
      <c r="S147" s="258"/>
      <c r="T147" s="259"/>
      <c r="AT147" s="260" t="s">
        <v>152</v>
      </c>
      <c r="AU147" s="260" t="s">
        <v>88</v>
      </c>
      <c r="AV147" s="12" t="s">
        <v>88</v>
      </c>
      <c r="AW147" s="12" t="s">
        <v>32</v>
      </c>
      <c r="AX147" s="12" t="s">
        <v>86</v>
      </c>
      <c r="AY147" s="260" t="s">
        <v>142</v>
      </c>
    </row>
    <row r="148" s="11" customFormat="1" ht="22.8" customHeight="1">
      <c r="B148" s="221"/>
      <c r="C148" s="222"/>
      <c r="D148" s="223" t="s">
        <v>77</v>
      </c>
      <c r="E148" s="235" t="s">
        <v>194</v>
      </c>
      <c r="F148" s="235" t="s">
        <v>259</v>
      </c>
      <c r="G148" s="222"/>
      <c r="H148" s="222"/>
      <c r="I148" s="225"/>
      <c r="J148" s="236">
        <f>BK148</f>
        <v>0</v>
      </c>
      <c r="K148" s="222"/>
      <c r="L148" s="227"/>
      <c r="M148" s="228"/>
      <c r="N148" s="229"/>
      <c r="O148" s="229"/>
      <c r="P148" s="230">
        <f>SUM(P149:P153)</f>
        <v>0</v>
      </c>
      <c r="Q148" s="229"/>
      <c r="R148" s="230">
        <f>SUM(R149:R153)</f>
        <v>0</v>
      </c>
      <c r="S148" s="229"/>
      <c r="T148" s="231">
        <f>SUM(T149:T153)</f>
        <v>0</v>
      </c>
      <c r="AR148" s="232" t="s">
        <v>86</v>
      </c>
      <c r="AT148" s="233" t="s">
        <v>77</v>
      </c>
      <c r="AU148" s="233" t="s">
        <v>86</v>
      </c>
      <c r="AY148" s="232" t="s">
        <v>142</v>
      </c>
      <c r="BK148" s="234">
        <f>SUM(BK149:BK153)</f>
        <v>0</v>
      </c>
    </row>
    <row r="149" s="1" customFormat="1" ht="16.5" customHeight="1">
      <c r="B149" s="38"/>
      <c r="C149" s="237" t="s">
        <v>209</v>
      </c>
      <c r="D149" s="237" t="s">
        <v>144</v>
      </c>
      <c r="E149" s="238" t="s">
        <v>261</v>
      </c>
      <c r="F149" s="239" t="s">
        <v>341</v>
      </c>
      <c r="G149" s="240" t="s">
        <v>187</v>
      </c>
      <c r="H149" s="241">
        <v>75.599999999999994</v>
      </c>
      <c r="I149" s="242"/>
      <c r="J149" s="243">
        <f>ROUND(I149*H149,2)</f>
        <v>0</v>
      </c>
      <c r="K149" s="239" t="s">
        <v>148</v>
      </c>
      <c r="L149" s="40"/>
      <c r="M149" s="244" t="s">
        <v>1</v>
      </c>
      <c r="N149" s="245" t="s">
        <v>43</v>
      </c>
      <c r="O149" s="86"/>
      <c r="P149" s="246">
        <f>O149*H149</f>
        <v>0</v>
      </c>
      <c r="Q149" s="246">
        <v>0</v>
      </c>
      <c r="R149" s="246">
        <f>Q149*H149</f>
        <v>0</v>
      </c>
      <c r="S149" s="246">
        <v>0</v>
      </c>
      <c r="T149" s="247">
        <f>S149*H149</f>
        <v>0</v>
      </c>
      <c r="AR149" s="248" t="s">
        <v>149</v>
      </c>
      <c r="AT149" s="248" t="s">
        <v>150</v>
      </c>
      <c r="AU149" s="248" t="s">
        <v>88</v>
      </c>
      <c r="AY149" s="15" t="s">
        <v>142</v>
      </c>
      <c r="BE149" s="138">
        <f>IF(N149="základní",J149,0)</f>
        <v>0</v>
      </c>
      <c r="BF149" s="138">
        <f>IF(N149="snížená",J149,0)</f>
        <v>0</v>
      </c>
      <c r="BG149" s="138">
        <f>IF(N149="zákl. přenesená",J149,0)</f>
        <v>0</v>
      </c>
      <c r="BH149" s="138">
        <f>IF(N149="sníž. přenesená",J149,0)</f>
        <v>0</v>
      </c>
      <c r="BI149" s="138">
        <f>IF(N149="nulová",J149,0)</f>
        <v>0</v>
      </c>
      <c r="BJ149" s="15" t="s">
        <v>86</v>
      </c>
      <c r="BK149" s="138">
        <f>ROUND(I149*H149,2)</f>
        <v>0</v>
      </c>
      <c r="BL149" s="15" t="s">
        <v>149</v>
      </c>
      <c r="BM149" s="248" t="s">
        <v>342</v>
      </c>
    </row>
    <row r="150" s="1" customFormat="1" ht="16.5" customHeight="1">
      <c r="B150" s="38"/>
      <c r="C150" s="237" t="s">
        <v>214</v>
      </c>
      <c r="D150" s="237" t="s">
        <v>144</v>
      </c>
      <c r="E150" s="238" t="s">
        <v>343</v>
      </c>
      <c r="F150" s="239" t="s">
        <v>344</v>
      </c>
      <c r="G150" s="240" t="s">
        <v>187</v>
      </c>
      <c r="H150" s="241">
        <v>170</v>
      </c>
      <c r="I150" s="242"/>
      <c r="J150" s="243">
        <f>ROUND(I150*H150,2)</f>
        <v>0</v>
      </c>
      <c r="K150" s="239" t="s">
        <v>148</v>
      </c>
      <c r="L150" s="40"/>
      <c r="M150" s="244" t="s">
        <v>1</v>
      </c>
      <c r="N150" s="245" t="s">
        <v>43</v>
      </c>
      <c r="O150" s="86"/>
      <c r="P150" s="246">
        <f>O150*H150</f>
        <v>0</v>
      </c>
      <c r="Q150" s="246">
        <v>0</v>
      </c>
      <c r="R150" s="246">
        <f>Q150*H150</f>
        <v>0</v>
      </c>
      <c r="S150" s="246">
        <v>0</v>
      </c>
      <c r="T150" s="247">
        <f>S150*H150</f>
        <v>0</v>
      </c>
      <c r="AR150" s="248" t="s">
        <v>149</v>
      </c>
      <c r="AT150" s="248" t="s">
        <v>150</v>
      </c>
      <c r="AU150" s="248" t="s">
        <v>88</v>
      </c>
      <c r="AY150" s="15" t="s">
        <v>142</v>
      </c>
      <c r="BE150" s="138">
        <f>IF(N150="základní",J150,0)</f>
        <v>0</v>
      </c>
      <c r="BF150" s="138">
        <f>IF(N150="snížená",J150,0)</f>
        <v>0</v>
      </c>
      <c r="BG150" s="138">
        <f>IF(N150="zákl. přenesená",J150,0)</f>
        <v>0</v>
      </c>
      <c r="BH150" s="138">
        <f>IF(N150="sníž. přenesená",J150,0)</f>
        <v>0</v>
      </c>
      <c r="BI150" s="138">
        <f>IF(N150="nulová",J150,0)</f>
        <v>0</v>
      </c>
      <c r="BJ150" s="15" t="s">
        <v>86</v>
      </c>
      <c r="BK150" s="138">
        <f>ROUND(I150*H150,2)</f>
        <v>0</v>
      </c>
      <c r="BL150" s="15" t="s">
        <v>149</v>
      </c>
      <c r="BM150" s="248" t="s">
        <v>345</v>
      </c>
    </row>
    <row r="151" s="1" customFormat="1">
      <c r="B151" s="38"/>
      <c r="C151" s="39"/>
      <c r="D151" s="251" t="s">
        <v>166</v>
      </c>
      <c r="E151" s="39"/>
      <c r="F151" s="272" t="s">
        <v>346</v>
      </c>
      <c r="G151" s="39"/>
      <c r="H151" s="39"/>
      <c r="I151" s="154"/>
      <c r="J151" s="39"/>
      <c r="K151" s="39"/>
      <c r="L151" s="40"/>
      <c r="M151" s="273"/>
      <c r="N151" s="86"/>
      <c r="O151" s="86"/>
      <c r="P151" s="86"/>
      <c r="Q151" s="86"/>
      <c r="R151" s="86"/>
      <c r="S151" s="86"/>
      <c r="T151" s="87"/>
      <c r="AT151" s="15" t="s">
        <v>166</v>
      </c>
      <c r="AU151" s="15" t="s">
        <v>88</v>
      </c>
    </row>
    <row r="152" s="12" customFormat="1">
      <c r="B152" s="249"/>
      <c r="C152" s="250"/>
      <c r="D152" s="251" t="s">
        <v>152</v>
      </c>
      <c r="E152" s="252" t="s">
        <v>1</v>
      </c>
      <c r="F152" s="253" t="s">
        <v>347</v>
      </c>
      <c r="G152" s="250"/>
      <c r="H152" s="254">
        <v>170</v>
      </c>
      <c r="I152" s="255"/>
      <c r="J152" s="250"/>
      <c r="K152" s="250"/>
      <c r="L152" s="256"/>
      <c r="M152" s="257"/>
      <c r="N152" s="258"/>
      <c r="O152" s="258"/>
      <c r="P152" s="258"/>
      <c r="Q152" s="258"/>
      <c r="R152" s="258"/>
      <c r="S152" s="258"/>
      <c r="T152" s="259"/>
      <c r="AT152" s="260" t="s">
        <v>152</v>
      </c>
      <c r="AU152" s="260" t="s">
        <v>88</v>
      </c>
      <c r="AV152" s="12" t="s">
        <v>88</v>
      </c>
      <c r="AW152" s="12" t="s">
        <v>32</v>
      </c>
      <c r="AX152" s="12" t="s">
        <v>86</v>
      </c>
      <c r="AY152" s="260" t="s">
        <v>142</v>
      </c>
    </row>
    <row r="153" s="1" customFormat="1" ht="24" customHeight="1">
      <c r="B153" s="38"/>
      <c r="C153" s="237" t="s">
        <v>204</v>
      </c>
      <c r="D153" s="237" t="s">
        <v>144</v>
      </c>
      <c r="E153" s="238" t="s">
        <v>348</v>
      </c>
      <c r="F153" s="239" t="s">
        <v>349</v>
      </c>
      <c r="G153" s="240" t="s">
        <v>240</v>
      </c>
      <c r="H153" s="241">
        <v>5</v>
      </c>
      <c r="I153" s="242"/>
      <c r="J153" s="243">
        <f>ROUND(I153*H153,2)</f>
        <v>0</v>
      </c>
      <c r="K153" s="239" t="s">
        <v>148</v>
      </c>
      <c r="L153" s="40"/>
      <c r="M153" s="244" t="s">
        <v>1</v>
      </c>
      <c r="N153" s="245" t="s">
        <v>43</v>
      </c>
      <c r="O153" s="86"/>
      <c r="P153" s="246">
        <f>O153*H153</f>
        <v>0</v>
      </c>
      <c r="Q153" s="246">
        <v>0</v>
      </c>
      <c r="R153" s="246">
        <f>Q153*H153</f>
        <v>0</v>
      </c>
      <c r="S153" s="246">
        <v>0</v>
      </c>
      <c r="T153" s="247">
        <f>S153*H153</f>
        <v>0</v>
      </c>
      <c r="AR153" s="248" t="s">
        <v>149</v>
      </c>
      <c r="AT153" s="248" t="s">
        <v>150</v>
      </c>
      <c r="AU153" s="248" t="s">
        <v>88</v>
      </c>
      <c r="AY153" s="15" t="s">
        <v>142</v>
      </c>
      <c r="BE153" s="138">
        <f>IF(N153="základní",J153,0)</f>
        <v>0</v>
      </c>
      <c r="BF153" s="138">
        <f>IF(N153="snížená",J153,0)</f>
        <v>0</v>
      </c>
      <c r="BG153" s="138">
        <f>IF(N153="zákl. přenesená",J153,0)</f>
        <v>0</v>
      </c>
      <c r="BH153" s="138">
        <f>IF(N153="sníž. přenesená",J153,0)</f>
        <v>0</v>
      </c>
      <c r="BI153" s="138">
        <f>IF(N153="nulová",J153,0)</f>
        <v>0</v>
      </c>
      <c r="BJ153" s="15" t="s">
        <v>86</v>
      </c>
      <c r="BK153" s="138">
        <f>ROUND(I153*H153,2)</f>
        <v>0</v>
      </c>
      <c r="BL153" s="15" t="s">
        <v>149</v>
      </c>
      <c r="BM153" s="248" t="s">
        <v>350</v>
      </c>
    </row>
    <row r="154" s="11" customFormat="1" ht="22.8" customHeight="1">
      <c r="B154" s="221"/>
      <c r="C154" s="222"/>
      <c r="D154" s="223" t="s">
        <v>77</v>
      </c>
      <c r="E154" s="235" t="s">
        <v>199</v>
      </c>
      <c r="F154" s="235" t="s">
        <v>278</v>
      </c>
      <c r="G154" s="222"/>
      <c r="H154" s="222"/>
      <c r="I154" s="225"/>
      <c r="J154" s="236">
        <f>BK154</f>
        <v>0</v>
      </c>
      <c r="K154" s="222"/>
      <c r="L154" s="227"/>
      <c r="M154" s="228"/>
      <c r="N154" s="229"/>
      <c r="O154" s="229"/>
      <c r="P154" s="230">
        <f>P155</f>
        <v>0</v>
      </c>
      <c r="Q154" s="229"/>
      <c r="R154" s="230">
        <f>R155</f>
        <v>0</v>
      </c>
      <c r="S154" s="229"/>
      <c r="T154" s="231">
        <f>T155</f>
        <v>0</v>
      </c>
      <c r="AR154" s="232" t="s">
        <v>86</v>
      </c>
      <c r="AT154" s="233" t="s">
        <v>77</v>
      </c>
      <c r="AU154" s="233" t="s">
        <v>86</v>
      </c>
      <c r="AY154" s="232" t="s">
        <v>142</v>
      </c>
      <c r="BK154" s="234">
        <f>BK155</f>
        <v>0</v>
      </c>
    </row>
    <row r="155" s="1" customFormat="1" ht="16.5" customHeight="1">
      <c r="B155" s="38"/>
      <c r="C155" s="237" t="s">
        <v>219</v>
      </c>
      <c r="D155" s="237" t="s">
        <v>144</v>
      </c>
      <c r="E155" s="238" t="s">
        <v>351</v>
      </c>
      <c r="F155" s="239" t="s">
        <v>352</v>
      </c>
      <c r="G155" s="240" t="s">
        <v>353</v>
      </c>
      <c r="H155" s="289"/>
      <c r="I155" s="242"/>
      <c r="J155" s="243">
        <f>ROUND(I155*H155,2)</f>
        <v>0</v>
      </c>
      <c r="K155" s="239" t="s">
        <v>148</v>
      </c>
      <c r="L155" s="40"/>
      <c r="M155" s="284" t="s">
        <v>1</v>
      </c>
      <c r="N155" s="285" t="s">
        <v>43</v>
      </c>
      <c r="O155" s="286"/>
      <c r="P155" s="287">
        <f>O155*H155</f>
        <v>0</v>
      </c>
      <c r="Q155" s="287">
        <v>0</v>
      </c>
      <c r="R155" s="287">
        <f>Q155*H155</f>
        <v>0</v>
      </c>
      <c r="S155" s="287">
        <v>0</v>
      </c>
      <c r="T155" s="288">
        <f>S155*H155</f>
        <v>0</v>
      </c>
      <c r="AR155" s="248" t="s">
        <v>149</v>
      </c>
      <c r="AT155" s="248" t="s">
        <v>150</v>
      </c>
      <c r="AU155" s="248" t="s">
        <v>88</v>
      </c>
      <c r="AY155" s="15" t="s">
        <v>142</v>
      </c>
      <c r="BE155" s="138">
        <f>IF(N155="základní",J155,0)</f>
        <v>0</v>
      </c>
      <c r="BF155" s="138">
        <f>IF(N155="snížená",J155,0)</f>
        <v>0</v>
      </c>
      <c r="BG155" s="138">
        <f>IF(N155="zákl. přenesená",J155,0)</f>
        <v>0</v>
      </c>
      <c r="BH155" s="138">
        <f>IF(N155="sníž. přenesená",J155,0)</f>
        <v>0</v>
      </c>
      <c r="BI155" s="138">
        <f>IF(N155="nulová",J155,0)</f>
        <v>0</v>
      </c>
      <c r="BJ155" s="15" t="s">
        <v>86</v>
      </c>
      <c r="BK155" s="138">
        <f>ROUND(I155*H155,2)</f>
        <v>0</v>
      </c>
      <c r="BL155" s="15" t="s">
        <v>149</v>
      </c>
      <c r="BM155" s="248" t="s">
        <v>354</v>
      </c>
    </row>
    <row r="156" s="1" customFormat="1" ht="6.96" customHeight="1">
      <c r="B156" s="61"/>
      <c r="C156" s="62"/>
      <c r="D156" s="62"/>
      <c r="E156" s="62"/>
      <c r="F156" s="62"/>
      <c r="G156" s="62"/>
      <c r="H156" s="62"/>
      <c r="I156" s="188"/>
      <c r="J156" s="62"/>
      <c r="K156" s="62"/>
      <c r="L156" s="40"/>
    </row>
  </sheetData>
  <sheetProtection sheet="1" autoFilter="0" formatColumns="0" formatRows="0" objects="1" scenarios="1" spinCount="100000" saltValue="TFTKVUogzPAB8ZC7yfHuu3cF7I64pJajYkiWE+TlhlCVzLbJub6ipwilHLMGm2AJzMLlGBamoJZ9vsUkAm+Vtg==" hashValue="U5EZDARlbtgR21+x8TOiFqOFr6aU3+/CsUkGFE0ugJYl0ptd0hKqMnTdq0qz095qRik6/Fu7jJH2R5t5tdwoJA==" algorithmName="SHA-512" password="CC35"/>
  <autoFilter ref="C119:K155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6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94</v>
      </c>
    </row>
    <row r="3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18"/>
      <c r="AT3" s="15" t="s">
        <v>88</v>
      </c>
    </row>
    <row r="4" ht="24.96" customHeight="1">
      <c r="B4" s="18"/>
      <c r="D4" s="150" t="s">
        <v>111</v>
      </c>
      <c r="L4" s="18"/>
      <c r="M4" s="151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52" t="s">
        <v>16</v>
      </c>
      <c r="L6" s="18"/>
    </row>
    <row r="7" ht="16.5" customHeight="1">
      <c r="B7" s="18"/>
      <c r="E7" s="153" t="str">
        <f>'Rekapitulace stavby'!K6</f>
        <v>Bytová zona RD_infrastruktura</v>
      </c>
      <c r="F7" s="152"/>
      <c r="G7" s="152"/>
      <c r="H7" s="152"/>
      <c r="L7" s="18"/>
    </row>
    <row r="8" s="1" customFormat="1" ht="12" customHeight="1">
      <c r="B8" s="40"/>
      <c r="D8" s="152" t="s">
        <v>112</v>
      </c>
      <c r="I8" s="154"/>
      <c r="L8" s="40"/>
    </row>
    <row r="9" s="1" customFormat="1" ht="36.96" customHeight="1">
      <c r="B9" s="40"/>
      <c r="E9" s="155" t="s">
        <v>355</v>
      </c>
      <c r="F9" s="1"/>
      <c r="G9" s="1"/>
      <c r="H9" s="1"/>
      <c r="I9" s="154"/>
      <c r="L9" s="40"/>
    </row>
    <row r="10" s="1" customFormat="1">
      <c r="B10" s="40"/>
      <c r="I10" s="154"/>
      <c r="L10" s="40"/>
    </row>
    <row r="11" s="1" customFormat="1" ht="12" customHeight="1">
      <c r="B11" s="40"/>
      <c r="D11" s="152" t="s">
        <v>18</v>
      </c>
      <c r="F11" s="156" t="s">
        <v>1</v>
      </c>
      <c r="I11" s="157" t="s">
        <v>19</v>
      </c>
      <c r="J11" s="156" t="s">
        <v>1</v>
      </c>
      <c r="L11" s="40"/>
    </row>
    <row r="12" s="1" customFormat="1" ht="12" customHeight="1">
      <c r="B12" s="40"/>
      <c r="D12" s="152" t="s">
        <v>20</v>
      </c>
      <c r="F12" s="156" t="s">
        <v>21</v>
      </c>
      <c r="I12" s="157" t="s">
        <v>22</v>
      </c>
      <c r="J12" s="158" t="str">
        <f>'Rekapitulace stavby'!AN8</f>
        <v>2. 5. 2019</v>
      </c>
      <c r="L12" s="40"/>
    </row>
    <row r="13" s="1" customFormat="1" ht="10.8" customHeight="1">
      <c r="B13" s="40"/>
      <c r="I13" s="154"/>
      <c r="L13" s="40"/>
    </row>
    <row r="14" s="1" customFormat="1" ht="12" customHeight="1">
      <c r="B14" s="40"/>
      <c r="D14" s="152" t="s">
        <v>24</v>
      </c>
      <c r="I14" s="157" t="s">
        <v>25</v>
      </c>
      <c r="J14" s="156" t="str">
        <f>IF('Rekapitulace stavby'!AN10="","",'Rekapitulace stavby'!AN10)</f>
        <v/>
      </c>
      <c r="L14" s="40"/>
    </row>
    <row r="15" s="1" customFormat="1" ht="18" customHeight="1">
      <c r="B15" s="40"/>
      <c r="E15" s="156" t="str">
        <f>IF('Rekapitulace stavby'!E11="","",'Rekapitulace stavby'!E11)</f>
        <v xml:space="preserve"> </v>
      </c>
      <c r="I15" s="157" t="s">
        <v>27</v>
      </c>
      <c r="J15" s="156" t="str">
        <f>IF('Rekapitulace stavby'!AN11="","",'Rekapitulace stavby'!AN11)</f>
        <v/>
      </c>
      <c r="L15" s="40"/>
    </row>
    <row r="16" s="1" customFormat="1" ht="6.96" customHeight="1">
      <c r="B16" s="40"/>
      <c r="I16" s="154"/>
      <c r="L16" s="40"/>
    </row>
    <row r="17" s="1" customFormat="1" ht="12" customHeight="1">
      <c r="B17" s="40"/>
      <c r="D17" s="152" t="s">
        <v>28</v>
      </c>
      <c r="I17" s="157" t="s">
        <v>25</v>
      </c>
      <c r="J17" s="31" t="str">
        <f>'Rekapitulace stavby'!AN13</f>
        <v>Vyplň údaj</v>
      </c>
      <c r="L17" s="40"/>
    </row>
    <row r="18" s="1" customFormat="1" ht="18" customHeight="1">
      <c r="B18" s="40"/>
      <c r="E18" s="31" t="str">
        <f>'Rekapitulace stavby'!E14</f>
        <v>Vyplň údaj</v>
      </c>
      <c r="F18" s="156"/>
      <c r="G18" s="156"/>
      <c r="H18" s="156"/>
      <c r="I18" s="157" t="s">
        <v>27</v>
      </c>
      <c r="J18" s="31" t="str">
        <f>'Rekapitulace stavby'!AN14</f>
        <v>Vyplň údaj</v>
      </c>
      <c r="L18" s="40"/>
    </row>
    <row r="19" s="1" customFormat="1" ht="6.96" customHeight="1">
      <c r="B19" s="40"/>
      <c r="I19" s="154"/>
      <c r="L19" s="40"/>
    </row>
    <row r="20" s="1" customFormat="1" ht="12" customHeight="1">
      <c r="B20" s="40"/>
      <c r="D20" s="152" t="s">
        <v>30</v>
      </c>
      <c r="I20" s="157" t="s">
        <v>25</v>
      </c>
      <c r="J20" s="156" t="s">
        <v>1</v>
      </c>
      <c r="L20" s="40"/>
    </row>
    <row r="21" s="1" customFormat="1" ht="18" customHeight="1">
      <c r="B21" s="40"/>
      <c r="E21" s="156" t="s">
        <v>31</v>
      </c>
      <c r="I21" s="157" t="s">
        <v>27</v>
      </c>
      <c r="J21" s="156" t="s">
        <v>1</v>
      </c>
      <c r="L21" s="40"/>
    </row>
    <row r="22" s="1" customFormat="1" ht="6.96" customHeight="1">
      <c r="B22" s="40"/>
      <c r="I22" s="154"/>
      <c r="L22" s="40"/>
    </row>
    <row r="23" s="1" customFormat="1" ht="12" customHeight="1">
      <c r="B23" s="40"/>
      <c r="D23" s="152" t="s">
        <v>33</v>
      </c>
      <c r="I23" s="157" t="s">
        <v>25</v>
      </c>
      <c r="J23" s="156" t="s">
        <v>1</v>
      </c>
      <c r="L23" s="40"/>
    </row>
    <row r="24" s="1" customFormat="1" ht="18" customHeight="1">
      <c r="B24" s="40"/>
      <c r="E24" s="156" t="s">
        <v>34</v>
      </c>
      <c r="I24" s="157" t="s">
        <v>27</v>
      </c>
      <c r="J24" s="156" t="s">
        <v>1</v>
      </c>
      <c r="L24" s="40"/>
    </row>
    <row r="25" s="1" customFormat="1" ht="6.96" customHeight="1">
      <c r="B25" s="40"/>
      <c r="I25" s="154"/>
      <c r="L25" s="40"/>
    </row>
    <row r="26" s="1" customFormat="1" ht="12" customHeight="1">
      <c r="B26" s="40"/>
      <c r="D26" s="152" t="s">
        <v>35</v>
      </c>
      <c r="I26" s="154"/>
      <c r="L26" s="40"/>
    </row>
    <row r="27" s="7" customFormat="1" ht="16.5" customHeight="1">
      <c r="B27" s="159"/>
      <c r="E27" s="160" t="s">
        <v>1</v>
      </c>
      <c r="F27" s="160"/>
      <c r="G27" s="160"/>
      <c r="H27" s="160"/>
      <c r="I27" s="161"/>
      <c r="L27" s="159"/>
    </row>
    <row r="28" s="1" customFormat="1" ht="6.96" customHeight="1">
      <c r="B28" s="40"/>
      <c r="I28" s="154"/>
      <c r="L28" s="40"/>
    </row>
    <row r="29" s="1" customFormat="1" ht="6.96" customHeight="1">
      <c r="B29" s="40"/>
      <c r="D29" s="78"/>
      <c r="E29" s="78"/>
      <c r="F29" s="78"/>
      <c r="G29" s="78"/>
      <c r="H29" s="78"/>
      <c r="I29" s="162"/>
      <c r="J29" s="78"/>
      <c r="K29" s="78"/>
      <c r="L29" s="40"/>
    </row>
    <row r="30" s="1" customFormat="1" ht="25.44" customHeight="1">
      <c r="B30" s="40"/>
      <c r="D30" s="163" t="s">
        <v>38</v>
      </c>
      <c r="I30" s="154"/>
      <c r="J30" s="164">
        <f>ROUND(J120, 2)</f>
        <v>0</v>
      </c>
      <c r="L30" s="40"/>
    </row>
    <row r="31" s="1" customFormat="1" ht="6.96" customHeight="1">
      <c r="B31" s="40"/>
      <c r="D31" s="78"/>
      <c r="E31" s="78"/>
      <c r="F31" s="78"/>
      <c r="G31" s="78"/>
      <c r="H31" s="78"/>
      <c r="I31" s="162"/>
      <c r="J31" s="78"/>
      <c r="K31" s="78"/>
      <c r="L31" s="40"/>
    </row>
    <row r="32" s="1" customFormat="1" ht="14.4" customHeight="1">
      <c r="B32" s="40"/>
      <c r="F32" s="165" t="s">
        <v>40</v>
      </c>
      <c r="I32" s="166" t="s">
        <v>39</v>
      </c>
      <c r="J32" s="165" t="s">
        <v>41</v>
      </c>
      <c r="L32" s="40"/>
    </row>
    <row r="33" s="1" customFormat="1" ht="14.4" customHeight="1">
      <c r="B33" s="40"/>
      <c r="D33" s="167" t="s">
        <v>42</v>
      </c>
      <c r="E33" s="152" t="s">
        <v>43</v>
      </c>
      <c r="F33" s="168">
        <f>ROUND((SUM(BE120:BE155)),  2)</f>
        <v>0</v>
      </c>
      <c r="I33" s="169">
        <v>0.20999999999999999</v>
      </c>
      <c r="J33" s="168">
        <f>ROUND(((SUM(BE120:BE155))*I33),  2)</f>
        <v>0</v>
      </c>
      <c r="L33" s="40"/>
    </row>
    <row r="34" s="1" customFormat="1" ht="14.4" customHeight="1">
      <c r="B34" s="40"/>
      <c r="E34" s="152" t="s">
        <v>44</v>
      </c>
      <c r="F34" s="168">
        <f>ROUND((SUM(BF120:BF155)),  2)</f>
        <v>0</v>
      </c>
      <c r="I34" s="169">
        <v>0.14999999999999999</v>
      </c>
      <c r="J34" s="168">
        <f>ROUND(((SUM(BF120:BF155))*I34),  2)</f>
        <v>0</v>
      </c>
      <c r="L34" s="40"/>
    </row>
    <row r="35" hidden="1" s="1" customFormat="1" ht="14.4" customHeight="1">
      <c r="B35" s="40"/>
      <c r="E35" s="152" t="s">
        <v>45</v>
      </c>
      <c r="F35" s="168">
        <f>ROUND((SUM(BG120:BG155)),  2)</f>
        <v>0</v>
      </c>
      <c r="I35" s="169">
        <v>0.20999999999999999</v>
      </c>
      <c r="J35" s="168">
        <f>0</f>
        <v>0</v>
      </c>
      <c r="L35" s="40"/>
    </row>
    <row r="36" hidden="1" s="1" customFormat="1" ht="14.4" customHeight="1">
      <c r="B36" s="40"/>
      <c r="E36" s="152" t="s">
        <v>46</v>
      </c>
      <c r="F36" s="168">
        <f>ROUND((SUM(BH120:BH155)),  2)</f>
        <v>0</v>
      </c>
      <c r="I36" s="169">
        <v>0.14999999999999999</v>
      </c>
      <c r="J36" s="168">
        <f>0</f>
        <v>0</v>
      </c>
      <c r="L36" s="40"/>
    </row>
    <row r="37" hidden="1" s="1" customFormat="1" ht="14.4" customHeight="1">
      <c r="B37" s="40"/>
      <c r="E37" s="152" t="s">
        <v>47</v>
      </c>
      <c r="F37" s="168">
        <f>ROUND((SUM(BI120:BI155)),  2)</f>
        <v>0</v>
      </c>
      <c r="I37" s="169">
        <v>0</v>
      </c>
      <c r="J37" s="168">
        <f>0</f>
        <v>0</v>
      </c>
      <c r="L37" s="40"/>
    </row>
    <row r="38" s="1" customFormat="1" ht="6.96" customHeight="1">
      <c r="B38" s="40"/>
      <c r="I38" s="154"/>
      <c r="L38" s="40"/>
    </row>
    <row r="39" s="1" customFormat="1" ht="25.44" customHeight="1">
      <c r="B39" s="40"/>
      <c r="C39" s="170"/>
      <c r="D39" s="171" t="s">
        <v>48</v>
      </c>
      <c r="E39" s="172"/>
      <c r="F39" s="172"/>
      <c r="G39" s="173" t="s">
        <v>49</v>
      </c>
      <c r="H39" s="174" t="s">
        <v>50</v>
      </c>
      <c r="I39" s="175"/>
      <c r="J39" s="176">
        <f>SUM(J30:J37)</f>
        <v>0</v>
      </c>
      <c r="K39" s="177"/>
      <c r="L39" s="40"/>
    </row>
    <row r="40" s="1" customFormat="1" ht="14.4" customHeight="1">
      <c r="B40" s="40"/>
      <c r="I40" s="154"/>
      <c r="L40" s="40"/>
    </row>
    <row r="41" ht="14.4" customHeight="1">
      <c r="B41" s="18"/>
      <c r="L41" s="18"/>
    </row>
    <row r="42" ht="14.4" customHeight="1">
      <c r="B42" s="18"/>
      <c r="L42" s="18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0"/>
      <c r="D50" s="178" t="s">
        <v>51</v>
      </c>
      <c r="E50" s="179"/>
      <c r="F50" s="179"/>
      <c r="G50" s="178" t="s">
        <v>52</v>
      </c>
      <c r="H50" s="179"/>
      <c r="I50" s="180"/>
      <c r="J50" s="179"/>
      <c r="K50" s="179"/>
      <c r="L50" s="40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0"/>
      <c r="D61" s="181" t="s">
        <v>53</v>
      </c>
      <c r="E61" s="182"/>
      <c r="F61" s="183" t="s">
        <v>54</v>
      </c>
      <c r="G61" s="181" t="s">
        <v>53</v>
      </c>
      <c r="H61" s="182"/>
      <c r="I61" s="184"/>
      <c r="J61" s="185" t="s">
        <v>54</v>
      </c>
      <c r="K61" s="182"/>
      <c r="L61" s="40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0"/>
      <c r="D65" s="178" t="s">
        <v>55</v>
      </c>
      <c r="E65" s="179"/>
      <c r="F65" s="179"/>
      <c r="G65" s="178" t="s">
        <v>56</v>
      </c>
      <c r="H65" s="179"/>
      <c r="I65" s="180"/>
      <c r="J65" s="179"/>
      <c r="K65" s="179"/>
      <c r="L65" s="40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0"/>
      <c r="D76" s="181" t="s">
        <v>53</v>
      </c>
      <c r="E76" s="182"/>
      <c r="F76" s="183" t="s">
        <v>54</v>
      </c>
      <c r="G76" s="181" t="s">
        <v>53</v>
      </c>
      <c r="H76" s="182"/>
      <c r="I76" s="184"/>
      <c r="J76" s="185" t="s">
        <v>54</v>
      </c>
      <c r="K76" s="182"/>
      <c r="L76" s="40"/>
    </row>
    <row r="77" s="1" customFormat="1" ht="14.4" customHeight="1">
      <c r="B77" s="186"/>
      <c r="C77" s="187"/>
      <c r="D77" s="187"/>
      <c r="E77" s="187"/>
      <c r="F77" s="187"/>
      <c r="G77" s="187"/>
      <c r="H77" s="187"/>
      <c r="I77" s="188"/>
      <c r="J77" s="187"/>
      <c r="K77" s="187"/>
      <c r="L77" s="40"/>
    </row>
    <row r="81" s="1" customFormat="1" ht="6.96" customHeight="1">
      <c r="B81" s="189"/>
      <c r="C81" s="190"/>
      <c r="D81" s="190"/>
      <c r="E81" s="190"/>
      <c r="F81" s="190"/>
      <c r="G81" s="190"/>
      <c r="H81" s="190"/>
      <c r="I81" s="191"/>
      <c r="J81" s="190"/>
      <c r="K81" s="190"/>
      <c r="L81" s="40"/>
    </row>
    <row r="82" s="1" customFormat="1" ht="24.96" customHeight="1">
      <c r="B82" s="38"/>
      <c r="C82" s="21" t="s">
        <v>114</v>
      </c>
      <c r="D82" s="39"/>
      <c r="E82" s="39"/>
      <c r="F82" s="39"/>
      <c r="G82" s="39"/>
      <c r="H82" s="39"/>
      <c r="I82" s="154"/>
      <c r="J82" s="39"/>
      <c r="K82" s="39"/>
      <c r="L82" s="40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54"/>
      <c r="J83" s="39"/>
      <c r="K83" s="39"/>
      <c r="L83" s="40"/>
    </row>
    <row r="84" s="1" customFormat="1" ht="12" customHeight="1">
      <c r="B84" s="38"/>
      <c r="C84" s="30" t="s">
        <v>16</v>
      </c>
      <c r="D84" s="39"/>
      <c r="E84" s="39"/>
      <c r="F84" s="39"/>
      <c r="G84" s="39"/>
      <c r="H84" s="39"/>
      <c r="I84" s="154"/>
      <c r="J84" s="39"/>
      <c r="K84" s="39"/>
      <c r="L84" s="40"/>
    </row>
    <row r="85" s="1" customFormat="1" ht="16.5" customHeight="1">
      <c r="B85" s="38"/>
      <c r="C85" s="39"/>
      <c r="D85" s="39"/>
      <c r="E85" s="192" t="str">
        <f>E7</f>
        <v>Bytová zona RD_infrastruktura</v>
      </c>
      <c r="F85" s="30"/>
      <c r="G85" s="30"/>
      <c r="H85" s="30"/>
      <c r="I85" s="154"/>
      <c r="J85" s="39"/>
      <c r="K85" s="39"/>
      <c r="L85" s="40"/>
    </row>
    <row r="86" s="1" customFormat="1" ht="12" customHeight="1">
      <c r="B86" s="38"/>
      <c r="C86" s="30" t="s">
        <v>112</v>
      </c>
      <c r="D86" s="39"/>
      <c r="E86" s="39"/>
      <c r="F86" s="39"/>
      <c r="G86" s="39"/>
      <c r="H86" s="39"/>
      <c r="I86" s="154"/>
      <c r="J86" s="39"/>
      <c r="K86" s="39"/>
      <c r="L86" s="40"/>
    </row>
    <row r="87" s="1" customFormat="1" ht="16.5" customHeight="1">
      <c r="B87" s="38"/>
      <c r="C87" s="39"/>
      <c r="D87" s="39"/>
      <c r="E87" s="71" t="str">
        <f>E9</f>
        <v>03 - Kanalizace dešťová</v>
      </c>
      <c r="F87" s="39"/>
      <c r="G87" s="39"/>
      <c r="H87" s="39"/>
      <c r="I87" s="154"/>
      <c r="J87" s="39"/>
      <c r="K87" s="39"/>
      <c r="L87" s="40"/>
    </row>
    <row r="88" s="1" customFormat="1" ht="6.96" customHeight="1">
      <c r="B88" s="38"/>
      <c r="C88" s="39"/>
      <c r="D88" s="39"/>
      <c r="E88" s="39"/>
      <c r="F88" s="39"/>
      <c r="G88" s="39"/>
      <c r="H88" s="39"/>
      <c r="I88" s="154"/>
      <c r="J88" s="39"/>
      <c r="K88" s="39"/>
      <c r="L88" s="40"/>
    </row>
    <row r="89" s="1" customFormat="1" ht="12" customHeight="1">
      <c r="B89" s="38"/>
      <c r="C89" s="30" t="s">
        <v>20</v>
      </c>
      <c r="D89" s="39"/>
      <c r="E89" s="39"/>
      <c r="F89" s="25" t="str">
        <f>F12</f>
        <v>Veselá u Rokycan</v>
      </c>
      <c r="G89" s="39"/>
      <c r="H89" s="39"/>
      <c r="I89" s="157" t="s">
        <v>22</v>
      </c>
      <c r="J89" s="74" t="str">
        <f>IF(J12="","",J12)</f>
        <v>2. 5. 2019</v>
      </c>
      <c r="K89" s="39"/>
      <c r="L89" s="40"/>
    </row>
    <row r="90" s="1" customFormat="1" ht="6.96" customHeight="1">
      <c r="B90" s="38"/>
      <c r="C90" s="39"/>
      <c r="D90" s="39"/>
      <c r="E90" s="39"/>
      <c r="F90" s="39"/>
      <c r="G90" s="39"/>
      <c r="H90" s="39"/>
      <c r="I90" s="154"/>
      <c r="J90" s="39"/>
      <c r="K90" s="39"/>
      <c r="L90" s="40"/>
    </row>
    <row r="91" s="1" customFormat="1" ht="15.15" customHeight="1">
      <c r="B91" s="38"/>
      <c r="C91" s="30" t="s">
        <v>24</v>
      </c>
      <c r="D91" s="39"/>
      <c r="E91" s="39"/>
      <c r="F91" s="25" t="str">
        <f>E15</f>
        <v xml:space="preserve"> </v>
      </c>
      <c r="G91" s="39"/>
      <c r="H91" s="39"/>
      <c r="I91" s="157" t="s">
        <v>30</v>
      </c>
      <c r="J91" s="34" t="str">
        <f>E21</f>
        <v>Road Project s.r.o.</v>
      </c>
      <c r="K91" s="39"/>
      <c r="L91" s="40"/>
    </row>
    <row r="92" s="1" customFormat="1" ht="15.15" customHeight="1">
      <c r="B92" s="38"/>
      <c r="C92" s="30" t="s">
        <v>28</v>
      </c>
      <c r="D92" s="39"/>
      <c r="E92" s="39"/>
      <c r="F92" s="25" t="str">
        <f>IF(E18="","",E18)</f>
        <v>Vyplň údaj</v>
      </c>
      <c r="G92" s="39"/>
      <c r="H92" s="39"/>
      <c r="I92" s="157" t="s">
        <v>33</v>
      </c>
      <c r="J92" s="34" t="str">
        <f>E24</f>
        <v>Area Projekt s.r.o.</v>
      </c>
      <c r="K92" s="39"/>
      <c r="L92" s="40"/>
    </row>
    <row r="93" s="1" customFormat="1" ht="10.32" customHeight="1">
      <c r="B93" s="38"/>
      <c r="C93" s="39"/>
      <c r="D93" s="39"/>
      <c r="E93" s="39"/>
      <c r="F93" s="39"/>
      <c r="G93" s="39"/>
      <c r="H93" s="39"/>
      <c r="I93" s="154"/>
      <c r="J93" s="39"/>
      <c r="K93" s="39"/>
      <c r="L93" s="40"/>
    </row>
    <row r="94" s="1" customFormat="1" ht="29.28" customHeight="1">
      <c r="B94" s="38"/>
      <c r="C94" s="193" t="s">
        <v>115</v>
      </c>
      <c r="D94" s="144"/>
      <c r="E94" s="144"/>
      <c r="F94" s="144"/>
      <c r="G94" s="144"/>
      <c r="H94" s="144"/>
      <c r="I94" s="194"/>
      <c r="J94" s="195" t="s">
        <v>116</v>
      </c>
      <c r="K94" s="144"/>
      <c r="L94" s="40"/>
    </row>
    <row r="95" s="1" customFormat="1" ht="10.32" customHeight="1">
      <c r="B95" s="38"/>
      <c r="C95" s="39"/>
      <c r="D95" s="39"/>
      <c r="E95" s="39"/>
      <c r="F95" s="39"/>
      <c r="G95" s="39"/>
      <c r="H95" s="39"/>
      <c r="I95" s="154"/>
      <c r="J95" s="39"/>
      <c r="K95" s="39"/>
      <c r="L95" s="40"/>
    </row>
    <row r="96" s="1" customFormat="1" ht="22.8" customHeight="1">
      <c r="B96" s="38"/>
      <c r="C96" s="196" t="s">
        <v>117</v>
      </c>
      <c r="D96" s="39"/>
      <c r="E96" s="39"/>
      <c r="F96" s="39"/>
      <c r="G96" s="39"/>
      <c r="H96" s="39"/>
      <c r="I96" s="154"/>
      <c r="J96" s="105">
        <f>J120</f>
        <v>0</v>
      </c>
      <c r="K96" s="39"/>
      <c r="L96" s="40"/>
      <c r="AU96" s="15" t="s">
        <v>118</v>
      </c>
    </row>
    <row r="97" s="8" customFormat="1" ht="24.96" customHeight="1">
      <c r="B97" s="197"/>
      <c r="C97" s="198"/>
      <c r="D97" s="199" t="s">
        <v>119</v>
      </c>
      <c r="E97" s="200"/>
      <c r="F97" s="200"/>
      <c r="G97" s="200"/>
      <c r="H97" s="200"/>
      <c r="I97" s="201"/>
      <c r="J97" s="202">
        <f>J121</f>
        <v>0</v>
      </c>
      <c r="K97" s="198"/>
      <c r="L97" s="203"/>
    </row>
    <row r="98" s="9" customFormat="1" ht="19.92" customHeight="1">
      <c r="B98" s="204"/>
      <c r="C98" s="205"/>
      <c r="D98" s="206" t="s">
        <v>120</v>
      </c>
      <c r="E98" s="207"/>
      <c r="F98" s="207"/>
      <c r="G98" s="207"/>
      <c r="H98" s="207"/>
      <c r="I98" s="208"/>
      <c r="J98" s="209">
        <f>J122</f>
        <v>0</v>
      </c>
      <c r="K98" s="205"/>
      <c r="L98" s="210"/>
    </row>
    <row r="99" s="9" customFormat="1" ht="19.92" customHeight="1">
      <c r="B99" s="204"/>
      <c r="C99" s="205"/>
      <c r="D99" s="206" t="s">
        <v>124</v>
      </c>
      <c r="E99" s="207"/>
      <c r="F99" s="207"/>
      <c r="G99" s="207"/>
      <c r="H99" s="207"/>
      <c r="I99" s="208"/>
      <c r="J99" s="209">
        <f>J148</f>
        <v>0</v>
      </c>
      <c r="K99" s="205"/>
      <c r="L99" s="210"/>
    </row>
    <row r="100" s="9" customFormat="1" ht="19.92" customHeight="1">
      <c r="B100" s="204"/>
      <c r="C100" s="205"/>
      <c r="D100" s="206" t="s">
        <v>125</v>
      </c>
      <c r="E100" s="207"/>
      <c r="F100" s="207"/>
      <c r="G100" s="207"/>
      <c r="H100" s="207"/>
      <c r="I100" s="208"/>
      <c r="J100" s="209">
        <f>J154</f>
        <v>0</v>
      </c>
      <c r="K100" s="205"/>
      <c r="L100" s="210"/>
    </row>
    <row r="101" s="1" customFormat="1" ht="21.84" customHeight="1">
      <c r="B101" s="38"/>
      <c r="C101" s="39"/>
      <c r="D101" s="39"/>
      <c r="E101" s="39"/>
      <c r="F101" s="39"/>
      <c r="G101" s="39"/>
      <c r="H101" s="39"/>
      <c r="I101" s="154"/>
      <c r="J101" s="39"/>
      <c r="K101" s="39"/>
      <c r="L101" s="40"/>
    </row>
    <row r="102" s="1" customFormat="1" ht="6.96" customHeight="1">
      <c r="B102" s="61"/>
      <c r="C102" s="62"/>
      <c r="D102" s="62"/>
      <c r="E102" s="62"/>
      <c r="F102" s="62"/>
      <c r="G102" s="62"/>
      <c r="H102" s="62"/>
      <c r="I102" s="188"/>
      <c r="J102" s="62"/>
      <c r="K102" s="62"/>
      <c r="L102" s="40"/>
    </row>
    <row r="106" s="1" customFormat="1" ht="6.96" customHeight="1">
      <c r="B106" s="63"/>
      <c r="C106" s="64"/>
      <c r="D106" s="64"/>
      <c r="E106" s="64"/>
      <c r="F106" s="64"/>
      <c r="G106" s="64"/>
      <c r="H106" s="64"/>
      <c r="I106" s="191"/>
      <c r="J106" s="64"/>
      <c r="K106" s="64"/>
      <c r="L106" s="40"/>
    </row>
    <row r="107" s="1" customFormat="1" ht="24.96" customHeight="1">
      <c r="B107" s="38"/>
      <c r="C107" s="21" t="s">
        <v>127</v>
      </c>
      <c r="D107" s="39"/>
      <c r="E107" s="39"/>
      <c r="F107" s="39"/>
      <c r="G107" s="39"/>
      <c r="H107" s="39"/>
      <c r="I107" s="154"/>
      <c r="J107" s="39"/>
      <c r="K107" s="39"/>
      <c r="L107" s="40"/>
    </row>
    <row r="108" s="1" customFormat="1" ht="6.96" customHeight="1">
      <c r="B108" s="38"/>
      <c r="C108" s="39"/>
      <c r="D108" s="39"/>
      <c r="E108" s="39"/>
      <c r="F108" s="39"/>
      <c r="G108" s="39"/>
      <c r="H108" s="39"/>
      <c r="I108" s="154"/>
      <c r="J108" s="39"/>
      <c r="K108" s="39"/>
      <c r="L108" s="40"/>
    </row>
    <row r="109" s="1" customFormat="1" ht="12" customHeight="1">
      <c r="B109" s="38"/>
      <c r="C109" s="30" t="s">
        <v>16</v>
      </c>
      <c r="D109" s="39"/>
      <c r="E109" s="39"/>
      <c r="F109" s="39"/>
      <c r="G109" s="39"/>
      <c r="H109" s="39"/>
      <c r="I109" s="154"/>
      <c r="J109" s="39"/>
      <c r="K109" s="39"/>
      <c r="L109" s="40"/>
    </row>
    <row r="110" s="1" customFormat="1" ht="16.5" customHeight="1">
      <c r="B110" s="38"/>
      <c r="C110" s="39"/>
      <c r="D110" s="39"/>
      <c r="E110" s="192" t="str">
        <f>E7</f>
        <v>Bytová zona RD_infrastruktura</v>
      </c>
      <c r="F110" s="30"/>
      <c r="G110" s="30"/>
      <c r="H110" s="30"/>
      <c r="I110" s="154"/>
      <c r="J110" s="39"/>
      <c r="K110" s="39"/>
      <c r="L110" s="40"/>
    </row>
    <row r="111" s="1" customFormat="1" ht="12" customHeight="1">
      <c r="B111" s="38"/>
      <c r="C111" s="30" t="s">
        <v>112</v>
      </c>
      <c r="D111" s="39"/>
      <c r="E111" s="39"/>
      <c r="F111" s="39"/>
      <c r="G111" s="39"/>
      <c r="H111" s="39"/>
      <c r="I111" s="154"/>
      <c r="J111" s="39"/>
      <c r="K111" s="39"/>
      <c r="L111" s="40"/>
    </row>
    <row r="112" s="1" customFormat="1" ht="16.5" customHeight="1">
      <c r="B112" s="38"/>
      <c r="C112" s="39"/>
      <c r="D112" s="39"/>
      <c r="E112" s="71" t="str">
        <f>E9</f>
        <v>03 - Kanalizace dešťová</v>
      </c>
      <c r="F112" s="39"/>
      <c r="G112" s="39"/>
      <c r="H112" s="39"/>
      <c r="I112" s="154"/>
      <c r="J112" s="39"/>
      <c r="K112" s="39"/>
      <c r="L112" s="40"/>
    </row>
    <row r="113" s="1" customFormat="1" ht="6.96" customHeight="1">
      <c r="B113" s="38"/>
      <c r="C113" s="39"/>
      <c r="D113" s="39"/>
      <c r="E113" s="39"/>
      <c r="F113" s="39"/>
      <c r="G113" s="39"/>
      <c r="H113" s="39"/>
      <c r="I113" s="154"/>
      <c r="J113" s="39"/>
      <c r="K113" s="39"/>
      <c r="L113" s="40"/>
    </row>
    <row r="114" s="1" customFormat="1" ht="12" customHeight="1">
      <c r="B114" s="38"/>
      <c r="C114" s="30" t="s">
        <v>20</v>
      </c>
      <c r="D114" s="39"/>
      <c r="E114" s="39"/>
      <c r="F114" s="25" t="str">
        <f>F12</f>
        <v>Veselá u Rokycan</v>
      </c>
      <c r="G114" s="39"/>
      <c r="H114" s="39"/>
      <c r="I114" s="157" t="s">
        <v>22</v>
      </c>
      <c r="J114" s="74" t="str">
        <f>IF(J12="","",J12)</f>
        <v>2. 5. 2019</v>
      </c>
      <c r="K114" s="39"/>
      <c r="L114" s="40"/>
    </row>
    <row r="115" s="1" customFormat="1" ht="6.96" customHeight="1">
      <c r="B115" s="38"/>
      <c r="C115" s="39"/>
      <c r="D115" s="39"/>
      <c r="E115" s="39"/>
      <c r="F115" s="39"/>
      <c r="G115" s="39"/>
      <c r="H115" s="39"/>
      <c r="I115" s="154"/>
      <c r="J115" s="39"/>
      <c r="K115" s="39"/>
      <c r="L115" s="40"/>
    </row>
    <row r="116" s="1" customFormat="1" ht="15.15" customHeight="1">
      <c r="B116" s="38"/>
      <c r="C116" s="30" t="s">
        <v>24</v>
      </c>
      <c r="D116" s="39"/>
      <c r="E116" s="39"/>
      <c r="F116" s="25" t="str">
        <f>E15</f>
        <v xml:space="preserve"> </v>
      </c>
      <c r="G116" s="39"/>
      <c r="H116" s="39"/>
      <c r="I116" s="157" t="s">
        <v>30</v>
      </c>
      <c r="J116" s="34" t="str">
        <f>E21</f>
        <v>Road Project s.r.o.</v>
      </c>
      <c r="K116" s="39"/>
      <c r="L116" s="40"/>
    </row>
    <row r="117" s="1" customFormat="1" ht="15.15" customHeight="1">
      <c r="B117" s="38"/>
      <c r="C117" s="30" t="s">
        <v>28</v>
      </c>
      <c r="D117" s="39"/>
      <c r="E117" s="39"/>
      <c r="F117" s="25" t="str">
        <f>IF(E18="","",E18)</f>
        <v>Vyplň údaj</v>
      </c>
      <c r="G117" s="39"/>
      <c r="H117" s="39"/>
      <c r="I117" s="157" t="s">
        <v>33</v>
      </c>
      <c r="J117" s="34" t="str">
        <f>E24</f>
        <v>Area Projekt s.r.o.</v>
      </c>
      <c r="K117" s="39"/>
      <c r="L117" s="40"/>
    </row>
    <row r="118" s="1" customFormat="1" ht="10.32" customHeight="1">
      <c r="B118" s="38"/>
      <c r="C118" s="39"/>
      <c r="D118" s="39"/>
      <c r="E118" s="39"/>
      <c r="F118" s="39"/>
      <c r="G118" s="39"/>
      <c r="H118" s="39"/>
      <c r="I118" s="154"/>
      <c r="J118" s="39"/>
      <c r="K118" s="39"/>
      <c r="L118" s="40"/>
    </row>
    <row r="119" s="10" customFormat="1" ht="29.28" customHeight="1">
      <c r="B119" s="211"/>
      <c r="C119" s="212" t="s">
        <v>128</v>
      </c>
      <c r="D119" s="213" t="s">
        <v>63</v>
      </c>
      <c r="E119" s="213" t="s">
        <v>59</v>
      </c>
      <c r="F119" s="213" t="s">
        <v>60</v>
      </c>
      <c r="G119" s="213" t="s">
        <v>129</v>
      </c>
      <c r="H119" s="213" t="s">
        <v>130</v>
      </c>
      <c r="I119" s="214" t="s">
        <v>131</v>
      </c>
      <c r="J119" s="213" t="s">
        <v>116</v>
      </c>
      <c r="K119" s="215" t="s">
        <v>132</v>
      </c>
      <c r="L119" s="216"/>
      <c r="M119" s="95" t="s">
        <v>1</v>
      </c>
      <c r="N119" s="96" t="s">
        <v>42</v>
      </c>
      <c r="O119" s="96" t="s">
        <v>133</v>
      </c>
      <c r="P119" s="96" t="s">
        <v>134</v>
      </c>
      <c r="Q119" s="96" t="s">
        <v>135</v>
      </c>
      <c r="R119" s="96" t="s">
        <v>136</v>
      </c>
      <c r="S119" s="96" t="s">
        <v>137</v>
      </c>
      <c r="T119" s="97" t="s">
        <v>138</v>
      </c>
    </row>
    <row r="120" s="1" customFormat="1" ht="22.8" customHeight="1">
      <c r="B120" s="38"/>
      <c r="C120" s="102" t="s">
        <v>139</v>
      </c>
      <c r="D120" s="39"/>
      <c r="E120" s="39"/>
      <c r="F120" s="39"/>
      <c r="G120" s="39"/>
      <c r="H120" s="39"/>
      <c r="I120" s="154"/>
      <c r="J120" s="217">
        <f>BK120</f>
        <v>0</v>
      </c>
      <c r="K120" s="39"/>
      <c r="L120" s="40"/>
      <c r="M120" s="98"/>
      <c r="N120" s="99"/>
      <c r="O120" s="99"/>
      <c r="P120" s="218">
        <f>P121</f>
        <v>0</v>
      </c>
      <c r="Q120" s="99"/>
      <c r="R120" s="218">
        <f>R121</f>
        <v>0</v>
      </c>
      <c r="S120" s="99"/>
      <c r="T120" s="219">
        <f>T121</f>
        <v>0</v>
      </c>
      <c r="AT120" s="15" t="s">
        <v>77</v>
      </c>
      <c r="AU120" s="15" t="s">
        <v>118</v>
      </c>
      <c r="BK120" s="220">
        <f>BK121</f>
        <v>0</v>
      </c>
    </row>
    <row r="121" s="11" customFormat="1" ht="25.92" customHeight="1">
      <c r="B121" s="221"/>
      <c r="C121" s="222"/>
      <c r="D121" s="223" t="s">
        <v>77</v>
      </c>
      <c r="E121" s="224" t="s">
        <v>140</v>
      </c>
      <c r="F121" s="224" t="s">
        <v>141</v>
      </c>
      <c r="G121" s="222"/>
      <c r="H121" s="222"/>
      <c r="I121" s="225"/>
      <c r="J121" s="226">
        <f>BK121</f>
        <v>0</v>
      </c>
      <c r="K121" s="222"/>
      <c r="L121" s="227"/>
      <c r="M121" s="228"/>
      <c r="N121" s="229"/>
      <c r="O121" s="229"/>
      <c r="P121" s="230">
        <f>P122+P148+P154</f>
        <v>0</v>
      </c>
      <c r="Q121" s="229"/>
      <c r="R121" s="230">
        <f>R122+R148+R154</f>
        <v>0</v>
      </c>
      <c r="S121" s="229"/>
      <c r="T121" s="231">
        <f>T122+T148+T154</f>
        <v>0</v>
      </c>
      <c r="AR121" s="232" t="s">
        <v>86</v>
      </c>
      <c r="AT121" s="233" t="s">
        <v>77</v>
      </c>
      <c r="AU121" s="233" t="s">
        <v>78</v>
      </c>
      <c r="AY121" s="232" t="s">
        <v>142</v>
      </c>
      <c r="BK121" s="234">
        <f>BK122+BK148+BK154</f>
        <v>0</v>
      </c>
    </row>
    <row r="122" s="11" customFormat="1" ht="22.8" customHeight="1">
      <c r="B122" s="221"/>
      <c r="C122" s="222"/>
      <c r="D122" s="223" t="s">
        <v>77</v>
      </c>
      <c r="E122" s="235" t="s">
        <v>86</v>
      </c>
      <c r="F122" s="235" t="s">
        <v>143</v>
      </c>
      <c r="G122" s="222"/>
      <c r="H122" s="222"/>
      <c r="I122" s="225"/>
      <c r="J122" s="236">
        <f>BK122</f>
        <v>0</v>
      </c>
      <c r="K122" s="222"/>
      <c r="L122" s="227"/>
      <c r="M122" s="228"/>
      <c r="N122" s="229"/>
      <c r="O122" s="229"/>
      <c r="P122" s="230">
        <f>SUM(P123:P147)</f>
        <v>0</v>
      </c>
      <c r="Q122" s="229"/>
      <c r="R122" s="230">
        <f>SUM(R123:R147)</f>
        <v>0</v>
      </c>
      <c r="S122" s="229"/>
      <c r="T122" s="231">
        <f>SUM(T123:T147)</f>
        <v>0</v>
      </c>
      <c r="AR122" s="232" t="s">
        <v>86</v>
      </c>
      <c r="AT122" s="233" t="s">
        <v>77</v>
      </c>
      <c r="AU122" s="233" t="s">
        <v>86</v>
      </c>
      <c r="AY122" s="232" t="s">
        <v>142</v>
      </c>
      <c r="BK122" s="234">
        <f>SUM(BK123:BK147)</f>
        <v>0</v>
      </c>
    </row>
    <row r="123" s="1" customFormat="1" ht="16.5" customHeight="1">
      <c r="B123" s="38"/>
      <c r="C123" s="237" t="s">
        <v>86</v>
      </c>
      <c r="D123" s="237" t="s">
        <v>144</v>
      </c>
      <c r="E123" s="238" t="s">
        <v>311</v>
      </c>
      <c r="F123" s="239" t="s">
        <v>312</v>
      </c>
      <c r="G123" s="240" t="s">
        <v>147</v>
      </c>
      <c r="H123" s="241">
        <v>265.57299999999998</v>
      </c>
      <c r="I123" s="242"/>
      <c r="J123" s="243">
        <f>ROUND(I123*H123,2)</f>
        <v>0</v>
      </c>
      <c r="K123" s="239" t="s">
        <v>148</v>
      </c>
      <c r="L123" s="40"/>
      <c r="M123" s="244" t="s">
        <v>1</v>
      </c>
      <c r="N123" s="245" t="s">
        <v>43</v>
      </c>
      <c r="O123" s="86"/>
      <c r="P123" s="246">
        <f>O123*H123</f>
        <v>0</v>
      </c>
      <c r="Q123" s="246">
        <v>0</v>
      </c>
      <c r="R123" s="246">
        <f>Q123*H123</f>
        <v>0</v>
      </c>
      <c r="S123" s="246">
        <v>0</v>
      </c>
      <c r="T123" s="247">
        <f>S123*H123</f>
        <v>0</v>
      </c>
      <c r="AR123" s="248" t="s">
        <v>149</v>
      </c>
      <c r="AT123" s="248" t="s">
        <v>150</v>
      </c>
      <c r="AU123" s="248" t="s">
        <v>88</v>
      </c>
      <c r="AY123" s="15" t="s">
        <v>142</v>
      </c>
      <c r="BE123" s="138">
        <f>IF(N123="základní",J123,0)</f>
        <v>0</v>
      </c>
      <c r="BF123" s="138">
        <f>IF(N123="snížená",J123,0)</f>
        <v>0</v>
      </c>
      <c r="BG123" s="138">
        <f>IF(N123="zákl. přenesená",J123,0)</f>
        <v>0</v>
      </c>
      <c r="BH123" s="138">
        <f>IF(N123="sníž. přenesená",J123,0)</f>
        <v>0</v>
      </c>
      <c r="BI123" s="138">
        <f>IF(N123="nulová",J123,0)</f>
        <v>0</v>
      </c>
      <c r="BJ123" s="15" t="s">
        <v>86</v>
      </c>
      <c r="BK123" s="138">
        <f>ROUND(I123*H123,2)</f>
        <v>0</v>
      </c>
      <c r="BL123" s="15" t="s">
        <v>149</v>
      </c>
      <c r="BM123" s="248" t="s">
        <v>356</v>
      </c>
    </row>
    <row r="124" s="12" customFormat="1">
      <c r="B124" s="249"/>
      <c r="C124" s="250"/>
      <c r="D124" s="251" t="s">
        <v>152</v>
      </c>
      <c r="E124" s="252" t="s">
        <v>1</v>
      </c>
      <c r="F124" s="253" t="s">
        <v>357</v>
      </c>
      <c r="G124" s="250"/>
      <c r="H124" s="254">
        <v>261.87700000000001</v>
      </c>
      <c r="I124" s="255"/>
      <c r="J124" s="250"/>
      <c r="K124" s="250"/>
      <c r="L124" s="256"/>
      <c r="M124" s="257"/>
      <c r="N124" s="258"/>
      <c r="O124" s="258"/>
      <c r="P124" s="258"/>
      <c r="Q124" s="258"/>
      <c r="R124" s="258"/>
      <c r="S124" s="258"/>
      <c r="T124" s="259"/>
      <c r="AT124" s="260" t="s">
        <v>152</v>
      </c>
      <c r="AU124" s="260" t="s">
        <v>88</v>
      </c>
      <c r="AV124" s="12" t="s">
        <v>88</v>
      </c>
      <c r="AW124" s="12" t="s">
        <v>32</v>
      </c>
      <c r="AX124" s="12" t="s">
        <v>78</v>
      </c>
      <c r="AY124" s="260" t="s">
        <v>142</v>
      </c>
    </row>
    <row r="125" s="12" customFormat="1">
      <c r="B125" s="249"/>
      <c r="C125" s="250"/>
      <c r="D125" s="251" t="s">
        <v>152</v>
      </c>
      <c r="E125" s="252" t="s">
        <v>1</v>
      </c>
      <c r="F125" s="253" t="s">
        <v>358</v>
      </c>
      <c r="G125" s="250"/>
      <c r="H125" s="254">
        <v>3.6960000000000002</v>
      </c>
      <c r="I125" s="255"/>
      <c r="J125" s="250"/>
      <c r="K125" s="250"/>
      <c r="L125" s="256"/>
      <c r="M125" s="257"/>
      <c r="N125" s="258"/>
      <c r="O125" s="258"/>
      <c r="P125" s="258"/>
      <c r="Q125" s="258"/>
      <c r="R125" s="258"/>
      <c r="S125" s="258"/>
      <c r="T125" s="259"/>
      <c r="AT125" s="260" t="s">
        <v>152</v>
      </c>
      <c r="AU125" s="260" t="s">
        <v>88</v>
      </c>
      <c r="AV125" s="12" t="s">
        <v>88</v>
      </c>
      <c r="AW125" s="12" t="s">
        <v>32</v>
      </c>
      <c r="AX125" s="12" t="s">
        <v>78</v>
      </c>
      <c r="AY125" s="260" t="s">
        <v>142</v>
      </c>
    </row>
    <row r="126" s="13" customFormat="1">
      <c r="B126" s="261"/>
      <c r="C126" s="262"/>
      <c r="D126" s="251" t="s">
        <v>152</v>
      </c>
      <c r="E126" s="263" t="s">
        <v>1</v>
      </c>
      <c r="F126" s="264" t="s">
        <v>161</v>
      </c>
      <c r="G126" s="262"/>
      <c r="H126" s="265">
        <v>265.57300000000004</v>
      </c>
      <c r="I126" s="266"/>
      <c r="J126" s="262"/>
      <c r="K126" s="262"/>
      <c r="L126" s="267"/>
      <c r="M126" s="268"/>
      <c r="N126" s="269"/>
      <c r="O126" s="269"/>
      <c r="P126" s="269"/>
      <c r="Q126" s="269"/>
      <c r="R126" s="269"/>
      <c r="S126" s="269"/>
      <c r="T126" s="270"/>
      <c r="AT126" s="271" t="s">
        <v>152</v>
      </c>
      <c r="AU126" s="271" t="s">
        <v>88</v>
      </c>
      <c r="AV126" s="13" t="s">
        <v>149</v>
      </c>
      <c r="AW126" s="13" t="s">
        <v>32</v>
      </c>
      <c r="AX126" s="13" t="s">
        <v>86</v>
      </c>
      <c r="AY126" s="271" t="s">
        <v>142</v>
      </c>
    </row>
    <row r="127" s="1" customFormat="1" ht="24" customHeight="1">
      <c r="B127" s="38"/>
      <c r="C127" s="237" t="s">
        <v>88</v>
      </c>
      <c r="D127" s="237" t="s">
        <v>144</v>
      </c>
      <c r="E127" s="238" t="s">
        <v>316</v>
      </c>
      <c r="F127" s="239" t="s">
        <v>317</v>
      </c>
      <c r="G127" s="240" t="s">
        <v>147</v>
      </c>
      <c r="H127" s="241">
        <v>12</v>
      </c>
      <c r="I127" s="242"/>
      <c r="J127" s="243">
        <f>ROUND(I127*H127,2)</f>
        <v>0</v>
      </c>
      <c r="K127" s="239" t="s">
        <v>148</v>
      </c>
      <c r="L127" s="40"/>
      <c r="M127" s="244" t="s">
        <v>1</v>
      </c>
      <c r="N127" s="245" t="s">
        <v>43</v>
      </c>
      <c r="O127" s="86"/>
      <c r="P127" s="246">
        <f>O127*H127</f>
        <v>0</v>
      </c>
      <c r="Q127" s="246">
        <v>0</v>
      </c>
      <c r="R127" s="246">
        <f>Q127*H127</f>
        <v>0</v>
      </c>
      <c r="S127" s="246">
        <v>0</v>
      </c>
      <c r="T127" s="247">
        <f>S127*H127</f>
        <v>0</v>
      </c>
      <c r="AR127" s="248" t="s">
        <v>149</v>
      </c>
      <c r="AT127" s="248" t="s">
        <v>150</v>
      </c>
      <c r="AU127" s="248" t="s">
        <v>88</v>
      </c>
      <c r="AY127" s="15" t="s">
        <v>142</v>
      </c>
      <c r="BE127" s="138">
        <f>IF(N127="základní",J127,0)</f>
        <v>0</v>
      </c>
      <c r="BF127" s="138">
        <f>IF(N127="snížená",J127,0)</f>
        <v>0</v>
      </c>
      <c r="BG127" s="138">
        <f>IF(N127="zákl. přenesená",J127,0)</f>
        <v>0</v>
      </c>
      <c r="BH127" s="138">
        <f>IF(N127="sníž. přenesená",J127,0)</f>
        <v>0</v>
      </c>
      <c r="BI127" s="138">
        <f>IF(N127="nulová",J127,0)</f>
        <v>0</v>
      </c>
      <c r="BJ127" s="15" t="s">
        <v>86</v>
      </c>
      <c r="BK127" s="138">
        <f>ROUND(I127*H127,2)</f>
        <v>0</v>
      </c>
      <c r="BL127" s="15" t="s">
        <v>149</v>
      </c>
      <c r="BM127" s="248" t="s">
        <v>359</v>
      </c>
    </row>
    <row r="128" s="12" customFormat="1">
      <c r="B128" s="249"/>
      <c r="C128" s="250"/>
      <c r="D128" s="251" t="s">
        <v>152</v>
      </c>
      <c r="E128" s="252" t="s">
        <v>1</v>
      </c>
      <c r="F128" s="253" t="s">
        <v>319</v>
      </c>
      <c r="G128" s="250"/>
      <c r="H128" s="254">
        <v>12</v>
      </c>
      <c r="I128" s="255"/>
      <c r="J128" s="250"/>
      <c r="K128" s="250"/>
      <c r="L128" s="256"/>
      <c r="M128" s="257"/>
      <c r="N128" s="258"/>
      <c r="O128" s="258"/>
      <c r="P128" s="258"/>
      <c r="Q128" s="258"/>
      <c r="R128" s="258"/>
      <c r="S128" s="258"/>
      <c r="T128" s="259"/>
      <c r="AT128" s="260" t="s">
        <v>152</v>
      </c>
      <c r="AU128" s="260" t="s">
        <v>88</v>
      </c>
      <c r="AV128" s="12" t="s">
        <v>88</v>
      </c>
      <c r="AW128" s="12" t="s">
        <v>32</v>
      </c>
      <c r="AX128" s="12" t="s">
        <v>86</v>
      </c>
      <c r="AY128" s="260" t="s">
        <v>142</v>
      </c>
    </row>
    <row r="129" s="1" customFormat="1" ht="24" customHeight="1">
      <c r="B129" s="38"/>
      <c r="C129" s="237" t="s">
        <v>162</v>
      </c>
      <c r="D129" s="237" t="s">
        <v>144</v>
      </c>
      <c r="E129" s="238" t="s">
        <v>320</v>
      </c>
      <c r="F129" s="239" t="s">
        <v>321</v>
      </c>
      <c r="G129" s="240" t="s">
        <v>178</v>
      </c>
      <c r="H129" s="241">
        <v>304.30000000000001</v>
      </c>
      <c r="I129" s="242"/>
      <c r="J129" s="243">
        <f>ROUND(I129*H129,2)</f>
        <v>0</v>
      </c>
      <c r="K129" s="239" t="s">
        <v>148</v>
      </c>
      <c r="L129" s="40"/>
      <c r="M129" s="244" t="s">
        <v>1</v>
      </c>
      <c r="N129" s="245" t="s">
        <v>43</v>
      </c>
      <c r="O129" s="86"/>
      <c r="P129" s="246">
        <f>O129*H129</f>
        <v>0</v>
      </c>
      <c r="Q129" s="246">
        <v>0</v>
      </c>
      <c r="R129" s="246">
        <f>Q129*H129</f>
        <v>0</v>
      </c>
      <c r="S129" s="246">
        <v>0</v>
      </c>
      <c r="T129" s="247">
        <f>S129*H129</f>
        <v>0</v>
      </c>
      <c r="AR129" s="248" t="s">
        <v>149</v>
      </c>
      <c r="AT129" s="248" t="s">
        <v>150</v>
      </c>
      <c r="AU129" s="248" t="s">
        <v>88</v>
      </c>
      <c r="AY129" s="15" t="s">
        <v>142</v>
      </c>
      <c r="BE129" s="138">
        <f>IF(N129="základní",J129,0)</f>
        <v>0</v>
      </c>
      <c r="BF129" s="138">
        <f>IF(N129="snížená",J129,0)</f>
        <v>0</v>
      </c>
      <c r="BG129" s="138">
        <f>IF(N129="zákl. přenesená",J129,0)</f>
        <v>0</v>
      </c>
      <c r="BH129" s="138">
        <f>IF(N129="sníž. přenesená",J129,0)</f>
        <v>0</v>
      </c>
      <c r="BI129" s="138">
        <f>IF(N129="nulová",J129,0)</f>
        <v>0</v>
      </c>
      <c r="BJ129" s="15" t="s">
        <v>86</v>
      </c>
      <c r="BK129" s="138">
        <f>ROUND(I129*H129,2)</f>
        <v>0</v>
      </c>
      <c r="BL129" s="15" t="s">
        <v>149</v>
      </c>
      <c r="BM129" s="248" t="s">
        <v>360</v>
      </c>
    </row>
    <row r="130" s="12" customFormat="1">
      <c r="B130" s="249"/>
      <c r="C130" s="250"/>
      <c r="D130" s="251" t="s">
        <v>152</v>
      </c>
      <c r="E130" s="252" t="s">
        <v>1</v>
      </c>
      <c r="F130" s="253" t="s">
        <v>361</v>
      </c>
      <c r="G130" s="250"/>
      <c r="H130" s="254">
        <v>304.30000000000001</v>
      </c>
      <c r="I130" s="255"/>
      <c r="J130" s="250"/>
      <c r="K130" s="250"/>
      <c r="L130" s="256"/>
      <c r="M130" s="257"/>
      <c r="N130" s="258"/>
      <c r="O130" s="258"/>
      <c r="P130" s="258"/>
      <c r="Q130" s="258"/>
      <c r="R130" s="258"/>
      <c r="S130" s="258"/>
      <c r="T130" s="259"/>
      <c r="AT130" s="260" t="s">
        <v>152</v>
      </c>
      <c r="AU130" s="260" t="s">
        <v>88</v>
      </c>
      <c r="AV130" s="12" t="s">
        <v>88</v>
      </c>
      <c r="AW130" s="12" t="s">
        <v>32</v>
      </c>
      <c r="AX130" s="12" t="s">
        <v>86</v>
      </c>
      <c r="AY130" s="260" t="s">
        <v>142</v>
      </c>
    </row>
    <row r="131" s="1" customFormat="1" ht="24" customHeight="1">
      <c r="B131" s="38"/>
      <c r="C131" s="237" t="s">
        <v>149</v>
      </c>
      <c r="D131" s="237" t="s">
        <v>144</v>
      </c>
      <c r="E131" s="238" t="s">
        <v>163</v>
      </c>
      <c r="F131" s="239" t="s">
        <v>164</v>
      </c>
      <c r="G131" s="240" t="s">
        <v>147</v>
      </c>
      <c r="H131" s="241">
        <v>137.83000000000001</v>
      </c>
      <c r="I131" s="242"/>
      <c r="J131" s="243">
        <f>ROUND(I131*H131,2)</f>
        <v>0</v>
      </c>
      <c r="K131" s="239" t="s">
        <v>148</v>
      </c>
      <c r="L131" s="40"/>
      <c r="M131" s="244" t="s">
        <v>1</v>
      </c>
      <c r="N131" s="245" t="s">
        <v>43</v>
      </c>
      <c r="O131" s="86"/>
      <c r="P131" s="246">
        <f>O131*H131</f>
        <v>0</v>
      </c>
      <c r="Q131" s="246">
        <v>0</v>
      </c>
      <c r="R131" s="246">
        <f>Q131*H131</f>
        <v>0</v>
      </c>
      <c r="S131" s="246">
        <v>0</v>
      </c>
      <c r="T131" s="247">
        <f>S131*H131</f>
        <v>0</v>
      </c>
      <c r="AR131" s="248" t="s">
        <v>149</v>
      </c>
      <c r="AT131" s="248" t="s">
        <v>150</v>
      </c>
      <c r="AU131" s="248" t="s">
        <v>88</v>
      </c>
      <c r="AY131" s="15" t="s">
        <v>142</v>
      </c>
      <c r="BE131" s="138">
        <f>IF(N131="základní",J131,0)</f>
        <v>0</v>
      </c>
      <c r="BF131" s="138">
        <f>IF(N131="snížená",J131,0)</f>
        <v>0</v>
      </c>
      <c r="BG131" s="138">
        <f>IF(N131="zákl. přenesená",J131,0)</f>
        <v>0</v>
      </c>
      <c r="BH131" s="138">
        <f>IF(N131="sníž. přenesená",J131,0)</f>
        <v>0</v>
      </c>
      <c r="BI131" s="138">
        <f>IF(N131="nulová",J131,0)</f>
        <v>0</v>
      </c>
      <c r="BJ131" s="15" t="s">
        <v>86</v>
      </c>
      <c r="BK131" s="138">
        <f>ROUND(I131*H131,2)</f>
        <v>0</v>
      </c>
      <c r="BL131" s="15" t="s">
        <v>149</v>
      </c>
      <c r="BM131" s="248" t="s">
        <v>362</v>
      </c>
    </row>
    <row r="132" s="1" customFormat="1">
      <c r="B132" s="38"/>
      <c r="C132" s="39"/>
      <c r="D132" s="251" t="s">
        <v>166</v>
      </c>
      <c r="E132" s="39"/>
      <c r="F132" s="272" t="s">
        <v>167</v>
      </c>
      <c r="G132" s="39"/>
      <c r="H132" s="39"/>
      <c r="I132" s="154"/>
      <c r="J132" s="39"/>
      <c r="K132" s="39"/>
      <c r="L132" s="40"/>
      <c r="M132" s="273"/>
      <c r="N132" s="86"/>
      <c r="O132" s="86"/>
      <c r="P132" s="86"/>
      <c r="Q132" s="86"/>
      <c r="R132" s="86"/>
      <c r="S132" s="86"/>
      <c r="T132" s="87"/>
      <c r="AT132" s="15" t="s">
        <v>166</v>
      </c>
      <c r="AU132" s="15" t="s">
        <v>88</v>
      </c>
    </row>
    <row r="133" s="12" customFormat="1">
      <c r="B133" s="249"/>
      <c r="C133" s="250"/>
      <c r="D133" s="251" t="s">
        <v>152</v>
      </c>
      <c r="E133" s="252" t="s">
        <v>1</v>
      </c>
      <c r="F133" s="253" t="s">
        <v>363</v>
      </c>
      <c r="G133" s="250"/>
      <c r="H133" s="254">
        <v>137.83000000000001</v>
      </c>
      <c r="I133" s="255"/>
      <c r="J133" s="250"/>
      <c r="K133" s="250"/>
      <c r="L133" s="256"/>
      <c r="M133" s="257"/>
      <c r="N133" s="258"/>
      <c r="O133" s="258"/>
      <c r="P133" s="258"/>
      <c r="Q133" s="258"/>
      <c r="R133" s="258"/>
      <c r="S133" s="258"/>
      <c r="T133" s="259"/>
      <c r="AT133" s="260" t="s">
        <v>152</v>
      </c>
      <c r="AU133" s="260" t="s">
        <v>88</v>
      </c>
      <c r="AV133" s="12" t="s">
        <v>88</v>
      </c>
      <c r="AW133" s="12" t="s">
        <v>32</v>
      </c>
      <c r="AX133" s="12" t="s">
        <v>86</v>
      </c>
      <c r="AY133" s="260" t="s">
        <v>142</v>
      </c>
    </row>
    <row r="134" s="1" customFormat="1" ht="16.5" customHeight="1">
      <c r="B134" s="38"/>
      <c r="C134" s="237" t="s">
        <v>175</v>
      </c>
      <c r="D134" s="237" t="s">
        <v>144</v>
      </c>
      <c r="E134" s="238" t="s">
        <v>169</v>
      </c>
      <c r="F134" s="239" t="s">
        <v>170</v>
      </c>
      <c r="G134" s="240" t="s">
        <v>171</v>
      </c>
      <c r="H134" s="241">
        <v>227.41999999999999</v>
      </c>
      <c r="I134" s="242"/>
      <c r="J134" s="243">
        <f>ROUND(I134*H134,2)</f>
        <v>0</v>
      </c>
      <c r="K134" s="239" t="s">
        <v>148</v>
      </c>
      <c r="L134" s="40"/>
      <c r="M134" s="244" t="s">
        <v>1</v>
      </c>
      <c r="N134" s="245" t="s">
        <v>43</v>
      </c>
      <c r="O134" s="86"/>
      <c r="P134" s="246">
        <f>O134*H134</f>
        <v>0</v>
      </c>
      <c r="Q134" s="246">
        <v>0</v>
      </c>
      <c r="R134" s="246">
        <f>Q134*H134</f>
        <v>0</v>
      </c>
      <c r="S134" s="246">
        <v>0</v>
      </c>
      <c r="T134" s="247">
        <f>S134*H134</f>
        <v>0</v>
      </c>
      <c r="AR134" s="248" t="s">
        <v>149</v>
      </c>
      <c r="AT134" s="248" t="s">
        <v>150</v>
      </c>
      <c r="AU134" s="248" t="s">
        <v>88</v>
      </c>
      <c r="AY134" s="15" t="s">
        <v>142</v>
      </c>
      <c r="BE134" s="138">
        <f>IF(N134="základní",J134,0)</f>
        <v>0</v>
      </c>
      <c r="BF134" s="138">
        <f>IF(N134="snížená",J134,0)</f>
        <v>0</v>
      </c>
      <c r="BG134" s="138">
        <f>IF(N134="zákl. přenesená",J134,0)</f>
        <v>0</v>
      </c>
      <c r="BH134" s="138">
        <f>IF(N134="sníž. přenesená",J134,0)</f>
        <v>0</v>
      </c>
      <c r="BI134" s="138">
        <f>IF(N134="nulová",J134,0)</f>
        <v>0</v>
      </c>
      <c r="BJ134" s="15" t="s">
        <v>86</v>
      </c>
      <c r="BK134" s="138">
        <f>ROUND(I134*H134,2)</f>
        <v>0</v>
      </c>
      <c r="BL134" s="15" t="s">
        <v>149</v>
      </c>
      <c r="BM134" s="248" t="s">
        <v>364</v>
      </c>
    </row>
    <row r="135" s="1" customFormat="1">
      <c r="B135" s="38"/>
      <c r="C135" s="39"/>
      <c r="D135" s="251" t="s">
        <v>166</v>
      </c>
      <c r="E135" s="39"/>
      <c r="F135" s="272" t="s">
        <v>173</v>
      </c>
      <c r="G135" s="39"/>
      <c r="H135" s="39"/>
      <c r="I135" s="154"/>
      <c r="J135" s="39"/>
      <c r="K135" s="39"/>
      <c r="L135" s="40"/>
      <c r="M135" s="273"/>
      <c r="N135" s="86"/>
      <c r="O135" s="86"/>
      <c r="P135" s="86"/>
      <c r="Q135" s="86"/>
      <c r="R135" s="86"/>
      <c r="S135" s="86"/>
      <c r="T135" s="87"/>
      <c r="AT135" s="15" t="s">
        <v>166</v>
      </c>
      <c r="AU135" s="15" t="s">
        <v>88</v>
      </c>
    </row>
    <row r="136" s="12" customFormat="1">
      <c r="B136" s="249"/>
      <c r="C136" s="250"/>
      <c r="D136" s="251" t="s">
        <v>152</v>
      </c>
      <c r="E136" s="252" t="s">
        <v>1</v>
      </c>
      <c r="F136" s="253" t="s">
        <v>365</v>
      </c>
      <c r="G136" s="250"/>
      <c r="H136" s="254">
        <v>227.41999999999999</v>
      </c>
      <c r="I136" s="255"/>
      <c r="J136" s="250"/>
      <c r="K136" s="250"/>
      <c r="L136" s="256"/>
      <c r="M136" s="257"/>
      <c r="N136" s="258"/>
      <c r="O136" s="258"/>
      <c r="P136" s="258"/>
      <c r="Q136" s="258"/>
      <c r="R136" s="258"/>
      <c r="S136" s="258"/>
      <c r="T136" s="259"/>
      <c r="AT136" s="260" t="s">
        <v>152</v>
      </c>
      <c r="AU136" s="260" t="s">
        <v>88</v>
      </c>
      <c r="AV136" s="12" t="s">
        <v>88</v>
      </c>
      <c r="AW136" s="12" t="s">
        <v>32</v>
      </c>
      <c r="AX136" s="12" t="s">
        <v>86</v>
      </c>
      <c r="AY136" s="260" t="s">
        <v>142</v>
      </c>
    </row>
    <row r="137" s="1" customFormat="1" ht="24" customHeight="1">
      <c r="B137" s="38"/>
      <c r="C137" s="237" t="s">
        <v>184</v>
      </c>
      <c r="D137" s="237" t="s">
        <v>144</v>
      </c>
      <c r="E137" s="238" t="s">
        <v>328</v>
      </c>
      <c r="F137" s="239" t="s">
        <v>329</v>
      </c>
      <c r="G137" s="240" t="s">
        <v>147</v>
      </c>
      <c r="H137" s="241">
        <v>136.047</v>
      </c>
      <c r="I137" s="242"/>
      <c r="J137" s="243">
        <f>ROUND(I137*H137,2)</f>
        <v>0</v>
      </c>
      <c r="K137" s="239" t="s">
        <v>148</v>
      </c>
      <c r="L137" s="40"/>
      <c r="M137" s="244" t="s">
        <v>1</v>
      </c>
      <c r="N137" s="245" t="s">
        <v>43</v>
      </c>
      <c r="O137" s="86"/>
      <c r="P137" s="246">
        <f>O137*H137</f>
        <v>0</v>
      </c>
      <c r="Q137" s="246">
        <v>0</v>
      </c>
      <c r="R137" s="246">
        <f>Q137*H137</f>
        <v>0</v>
      </c>
      <c r="S137" s="246">
        <v>0</v>
      </c>
      <c r="T137" s="247">
        <f>S137*H137</f>
        <v>0</v>
      </c>
      <c r="AR137" s="248" t="s">
        <v>149</v>
      </c>
      <c r="AT137" s="248" t="s">
        <v>150</v>
      </c>
      <c r="AU137" s="248" t="s">
        <v>88</v>
      </c>
      <c r="AY137" s="15" t="s">
        <v>142</v>
      </c>
      <c r="BE137" s="138">
        <f>IF(N137="základní",J137,0)</f>
        <v>0</v>
      </c>
      <c r="BF137" s="138">
        <f>IF(N137="snížená",J137,0)</f>
        <v>0</v>
      </c>
      <c r="BG137" s="138">
        <f>IF(N137="zákl. přenesená",J137,0)</f>
        <v>0</v>
      </c>
      <c r="BH137" s="138">
        <f>IF(N137="sníž. přenesená",J137,0)</f>
        <v>0</v>
      </c>
      <c r="BI137" s="138">
        <f>IF(N137="nulová",J137,0)</f>
        <v>0</v>
      </c>
      <c r="BJ137" s="15" t="s">
        <v>86</v>
      </c>
      <c r="BK137" s="138">
        <f>ROUND(I137*H137,2)</f>
        <v>0</v>
      </c>
      <c r="BL137" s="15" t="s">
        <v>149</v>
      </c>
      <c r="BM137" s="248" t="s">
        <v>366</v>
      </c>
    </row>
    <row r="138" s="12" customFormat="1">
      <c r="B138" s="249"/>
      <c r="C138" s="250"/>
      <c r="D138" s="251" t="s">
        <v>152</v>
      </c>
      <c r="E138" s="252" t="s">
        <v>1</v>
      </c>
      <c r="F138" s="253" t="s">
        <v>367</v>
      </c>
      <c r="G138" s="250"/>
      <c r="H138" s="254">
        <v>261.87700000000001</v>
      </c>
      <c r="I138" s="255"/>
      <c r="J138" s="250"/>
      <c r="K138" s="250"/>
      <c r="L138" s="256"/>
      <c r="M138" s="257"/>
      <c r="N138" s="258"/>
      <c r="O138" s="258"/>
      <c r="P138" s="258"/>
      <c r="Q138" s="258"/>
      <c r="R138" s="258"/>
      <c r="S138" s="258"/>
      <c r="T138" s="259"/>
      <c r="AT138" s="260" t="s">
        <v>152</v>
      </c>
      <c r="AU138" s="260" t="s">
        <v>88</v>
      </c>
      <c r="AV138" s="12" t="s">
        <v>88</v>
      </c>
      <c r="AW138" s="12" t="s">
        <v>32</v>
      </c>
      <c r="AX138" s="12" t="s">
        <v>78</v>
      </c>
      <c r="AY138" s="260" t="s">
        <v>142</v>
      </c>
    </row>
    <row r="139" s="12" customFormat="1">
      <c r="B139" s="249"/>
      <c r="C139" s="250"/>
      <c r="D139" s="251" t="s">
        <v>152</v>
      </c>
      <c r="E139" s="252" t="s">
        <v>1</v>
      </c>
      <c r="F139" s="253" t="s">
        <v>319</v>
      </c>
      <c r="G139" s="250"/>
      <c r="H139" s="254">
        <v>12</v>
      </c>
      <c r="I139" s="255"/>
      <c r="J139" s="250"/>
      <c r="K139" s="250"/>
      <c r="L139" s="256"/>
      <c r="M139" s="257"/>
      <c r="N139" s="258"/>
      <c r="O139" s="258"/>
      <c r="P139" s="258"/>
      <c r="Q139" s="258"/>
      <c r="R139" s="258"/>
      <c r="S139" s="258"/>
      <c r="T139" s="259"/>
      <c r="AT139" s="260" t="s">
        <v>152</v>
      </c>
      <c r="AU139" s="260" t="s">
        <v>88</v>
      </c>
      <c r="AV139" s="12" t="s">
        <v>88</v>
      </c>
      <c r="AW139" s="12" t="s">
        <v>32</v>
      </c>
      <c r="AX139" s="12" t="s">
        <v>78</v>
      </c>
      <c r="AY139" s="260" t="s">
        <v>142</v>
      </c>
    </row>
    <row r="140" s="12" customFormat="1">
      <c r="B140" s="249"/>
      <c r="C140" s="250"/>
      <c r="D140" s="251" t="s">
        <v>152</v>
      </c>
      <c r="E140" s="252" t="s">
        <v>1</v>
      </c>
      <c r="F140" s="253" t="s">
        <v>368</v>
      </c>
      <c r="G140" s="250"/>
      <c r="H140" s="254">
        <v>-137.83000000000001</v>
      </c>
      <c r="I140" s="255"/>
      <c r="J140" s="250"/>
      <c r="K140" s="250"/>
      <c r="L140" s="256"/>
      <c r="M140" s="257"/>
      <c r="N140" s="258"/>
      <c r="O140" s="258"/>
      <c r="P140" s="258"/>
      <c r="Q140" s="258"/>
      <c r="R140" s="258"/>
      <c r="S140" s="258"/>
      <c r="T140" s="259"/>
      <c r="AT140" s="260" t="s">
        <v>152</v>
      </c>
      <c r="AU140" s="260" t="s">
        <v>88</v>
      </c>
      <c r="AV140" s="12" t="s">
        <v>88</v>
      </c>
      <c r="AW140" s="12" t="s">
        <v>32</v>
      </c>
      <c r="AX140" s="12" t="s">
        <v>78</v>
      </c>
      <c r="AY140" s="260" t="s">
        <v>142</v>
      </c>
    </row>
    <row r="141" s="13" customFormat="1">
      <c r="B141" s="261"/>
      <c r="C141" s="262"/>
      <c r="D141" s="251" t="s">
        <v>152</v>
      </c>
      <c r="E141" s="263" t="s">
        <v>1</v>
      </c>
      <c r="F141" s="264" t="s">
        <v>161</v>
      </c>
      <c r="G141" s="262"/>
      <c r="H141" s="265">
        <v>136.047</v>
      </c>
      <c r="I141" s="266"/>
      <c r="J141" s="262"/>
      <c r="K141" s="262"/>
      <c r="L141" s="267"/>
      <c r="M141" s="268"/>
      <c r="N141" s="269"/>
      <c r="O141" s="269"/>
      <c r="P141" s="269"/>
      <c r="Q141" s="269"/>
      <c r="R141" s="269"/>
      <c r="S141" s="269"/>
      <c r="T141" s="270"/>
      <c r="AT141" s="271" t="s">
        <v>152</v>
      </c>
      <c r="AU141" s="271" t="s">
        <v>88</v>
      </c>
      <c r="AV141" s="13" t="s">
        <v>149</v>
      </c>
      <c r="AW141" s="13" t="s">
        <v>32</v>
      </c>
      <c r="AX141" s="13" t="s">
        <v>86</v>
      </c>
      <c r="AY141" s="271" t="s">
        <v>142</v>
      </c>
    </row>
    <row r="142" s="1" customFormat="1" ht="16.5" customHeight="1">
      <c r="B142" s="38"/>
      <c r="C142" s="237" t="s">
        <v>190</v>
      </c>
      <c r="D142" s="237" t="s">
        <v>144</v>
      </c>
      <c r="E142" s="238" t="s">
        <v>332</v>
      </c>
      <c r="F142" s="239" t="s">
        <v>333</v>
      </c>
      <c r="G142" s="240" t="s">
        <v>147</v>
      </c>
      <c r="H142" s="241">
        <v>131.67699999999999</v>
      </c>
      <c r="I142" s="242"/>
      <c r="J142" s="243">
        <f>ROUND(I142*H142,2)</f>
        <v>0</v>
      </c>
      <c r="K142" s="239" t="s">
        <v>148</v>
      </c>
      <c r="L142" s="40"/>
      <c r="M142" s="244" t="s">
        <v>1</v>
      </c>
      <c r="N142" s="245" t="s">
        <v>43</v>
      </c>
      <c r="O142" s="86"/>
      <c r="P142" s="246">
        <f>O142*H142</f>
        <v>0</v>
      </c>
      <c r="Q142" s="246">
        <v>0</v>
      </c>
      <c r="R142" s="246">
        <f>Q142*H142</f>
        <v>0</v>
      </c>
      <c r="S142" s="246">
        <v>0</v>
      </c>
      <c r="T142" s="247">
        <f>S142*H142</f>
        <v>0</v>
      </c>
      <c r="AR142" s="248" t="s">
        <v>149</v>
      </c>
      <c r="AT142" s="248" t="s">
        <v>150</v>
      </c>
      <c r="AU142" s="248" t="s">
        <v>88</v>
      </c>
      <c r="AY142" s="15" t="s">
        <v>142</v>
      </c>
      <c r="BE142" s="138">
        <f>IF(N142="základní",J142,0)</f>
        <v>0</v>
      </c>
      <c r="BF142" s="138">
        <f>IF(N142="snížená",J142,0)</f>
        <v>0</v>
      </c>
      <c r="BG142" s="138">
        <f>IF(N142="zákl. přenesená",J142,0)</f>
        <v>0</v>
      </c>
      <c r="BH142" s="138">
        <f>IF(N142="sníž. přenesená",J142,0)</f>
        <v>0</v>
      </c>
      <c r="BI142" s="138">
        <f>IF(N142="nulová",J142,0)</f>
        <v>0</v>
      </c>
      <c r="BJ142" s="15" t="s">
        <v>86</v>
      </c>
      <c r="BK142" s="138">
        <f>ROUND(I142*H142,2)</f>
        <v>0</v>
      </c>
      <c r="BL142" s="15" t="s">
        <v>149</v>
      </c>
      <c r="BM142" s="248" t="s">
        <v>369</v>
      </c>
    </row>
    <row r="143" s="12" customFormat="1">
      <c r="B143" s="249"/>
      <c r="C143" s="250"/>
      <c r="D143" s="251" t="s">
        <v>152</v>
      </c>
      <c r="E143" s="252" t="s">
        <v>1</v>
      </c>
      <c r="F143" s="253" t="s">
        <v>370</v>
      </c>
      <c r="G143" s="250"/>
      <c r="H143" s="254">
        <v>118.069</v>
      </c>
      <c r="I143" s="255"/>
      <c r="J143" s="250"/>
      <c r="K143" s="250"/>
      <c r="L143" s="256"/>
      <c r="M143" s="257"/>
      <c r="N143" s="258"/>
      <c r="O143" s="258"/>
      <c r="P143" s="258"/>
      <c r="Q143" s="258"/>
      <c r="R143" s="258"/>
      <c r="S143" s="258"/>
      <c r="T143" s="259"/>
      <c r="AT143" s="260" t="s">
        <v>152</v>
      </c>
      <c r="AU143" s="260" t="s">
        <v>88</v>
      </c>
      <c r="AV143" s="12" t="s">
        <v>88</v>
      </c>
      <c r="AW143" s="12" t="s">
        <v>32</v>
      </c>
      <c r="AX143" s="12" t="s">
        <v>78</v>
      </c>
      <c r="AY143" s="260" t="s">
        <v>142</v>
      </c>
    </row>
    <row r="144" s="12" customFormat="1">
      <c r="B144" s="249"/>
      <c r="C144" s="250"/>
      <c r="D144" s="251" t="s">
        <v>152</v>
      </c>
      <c r="E144" s="252" t="s">
        <v>1</v>
      </c>
      <c r="F144" s="253" t="s">
        <v>336</v>
      </c>
      <c r="G144" s="250"/>
      <c r="H144" s="254">
        <v>13.608000000000001</v>
      </c>
      <c r="I144" s="255"/>
      <c r="J144" s="250"/>
      <c r="K144" s="250"/>
      <c r="L144" s="256"/>
      <c r="M144" s="257"/>
      <c r="N144" s="258"/>
      <c r="O144" s="258"/>
      <c r="P144" s="258"/>
      <c r="Q144" s="258"/>
      <c r="R144" s="258"/>
      <c r="S144" s="258"/>
      <c r="T144" s="259"/>
      <c r="AT144" s="260" t="s">
        <v>152</v>
      </c>
      <c r="AU144" s="260" t="s">
        <v>88</v>
      </c>
      <c r="AV144" s="12" t="s">
        <v>88</v>
      </c>
      <c r="AW144" s="12" t="s">
        <v>32</v>
      </c>
      <c r="AX144" s="12" t="s">
        <v>78</v>
      </c>
      <c r="AY144" s="260" t="s">
        <v>142</v>
      </c>
    </row>
    <row r="145" s="13" customFormat="1">
      <c r="B145" s="261"/>
      <c r="C145" s="262"/>
      <c r="D145" s="251" t="s">
        <v>152</v>
      </c>
      <c r="E145" s="263" t="s">
        <v>1</v>
      </c>
      <c r="F145" s="264" t="s">
        <v>161</v>
      </c>
      <c r="G145" s="262"/>
      <c r="H145" s="265">
        <v>131.67699999999999</v>
      </c>
      <c r="I145" s="266"/>
      <c r="J145" s="262"/>
      <c r="K145" s="262"/>
      <c r="L145" s="267"/>
      <c r="M145" s="268"/>
      <c r="N145" s="269"/>
      <c r="O145" s="269"/>
      <c r="P145" s="269"/>
      <c r="Q145" s="269"/>
      <c r="R145" s="269"/>
      <c r="S145" s="269"/>
      <c r="T145" s="270"/>
      <c r="AT145" s="271" t="s">
        <v>152</v>
      </c>
      <c r="AU145" s="271" t="s">
        <v>88</v>
      </c>
      <c r="AV145" s="13" t="s">
        <v>149</v>
      </c>
      <c r="AW145" s="13" t="s">
        <v>32</v>
      </c>
      <c r="AX145" s="13" t="s">
        <v>86</v>
      </c>
      <c r="AY145" s="271" t="s">
        <v>142</v>
      </c>
    </row>
    <row r="146" s="1" customFormat="1" ht="16.5" customHeight="1">
      <c r="B146" s="38"/>
      <c r="C146" s="237" t="s">
        <v>194</v>
      </c>
      <c r="D146" s="237" t="s">
        <v>144</v>
      </c>
      <c r="E146" s="238" t="s">
        <v>337</v>
      </c>
      <c r="F146" s="239" t="s">
        <v>338</v>
      </c>
      <c r="G146" s="240" t="s">
        <v>147</v>
      </c>
      <c r="H146" s="241">
        <v>12</v>
      </c>
      <c r="I146" s="242"/>
      <c r="J146" s="243">
        <f>ROUND(I146*H146,2)</f>
        <v>0</v>
      </c>
      <c r="K146" s="239" t="s">
        <v>148</v>
      </c>
      <c r="L146" s="40"/>
      <c r="M146" s="244" t="s">
        <v>1</v>
      </c>
      <c r="N146" s="245" t="s">
        <v>43</v>
      </c>
      <c r="O146" s="86"/>
      <c r="P146" s="246">
        <f>O146*H146</f>
        <v>0</v>
      </c>
      <c r="Q146" s="246">
        <v>0</v>
      </c>
      <c r="R146" s="246">
        <f>Q146*H146</f>
        <v>0</v>
      </c>
      <c r="S146" s="246">
        <v>0</v>
      </c>
      <c r="T146" s="247">
        <f>S146*H146</f>
        <v>0</v>
      </c>
      <c r="AR146" s="248" t="s">
        <v>149</v>
      </c>
      <c r="AT146" s="248" t="s">
        <v>150</v>
      </c>
      <c r="AU146" s="248" t="s">
        <v>88</v>
      </c>
      <c r="AY146" s="15" t="s">
        <v>142</v>
      </c>
      <c r="BE146" s="138">
        <f>IF(N146="základní",J146,0)</f>
        <v>0</v>
      </c>
      <c r="BF146" s="138">
        <f>IF(N146="snížená",J146,0)</f>
        <v>0</v>
      </c>
      <c r="BG146" s="138">
        <f>IF(N146="zákl. přenesená",J146,0)</f>
        <v>0</v>
      </c>
      <c r="BH146" s="138">
        <f>IF(N146="sníž. přenesená",J146,0)</f>
        <v>0</v>
      </c>
      <c r="BI146" s="138">
        <f>IF(N146="nulová",J146,0)</f>
        <v>0</v>
      </c>
      <c r="BJ146" s="15" t="s">
        <v>86</v>
      </c>
      <c r="BK146" s="138">
        <f>ROUND(I146*H146,2)</f>
        <v>0</v>
      </c>
      <c r="BL146" s="15" t="s">
        <v>149</v>
      </c>
      <c r="BM146" s="248" t="s">
        <v>371</v>
      </c>
    </row>
    <row r="147" s="12" customFormat="1">
      <c r="B147" s="249"/>
      <c r="C147" s="250"/>
      <c r="D147" s="251" t="s">
        <v>152</v>
      </c>
      <c r="E147" s="252" t="s">
        <v>1</v>
      </c>
      <c r="F147" s="253" t="s">
        <v>340</v>
      </c>
      <c r="G147" s="250"/>
      <c r="H147" s="254">
        <v>12</v>
      </c>
      <c r="I147" s="255"/>
      <c r="J147" s="250"/>
      <c r="K147" s="250"/>
      <c r="L147" s="256"/>
      <c r="M147" s="257"/>
      <c r="N147" s="258"/>
      <c r="O147" s="258"/>
      <c r="P147" s="258"/>
      <c r="Q147" s="258"/>
      <c r="R147" s="258"/>
      <c r="S147" s="258"/>
      <c r="T147" s="259"/>
      <c r="AT147" s="260" t="s">
        <v>152</v>
      </c>
      <c r="AU147" s="260" t="s">
        <v>88</v>
      </c>
      <c r="AV147" s="12" t="s">
        <v>88</v>
      </c>
      <c r="AW147" s="12" t="s">
        <v>32</v>
      </c>
      <c r="AX147" s="12" t="s">
        <v>86</v>
      </c>
      <c r="AY147" s="260" t="s">
        <v>142</v>
      </c>
    </row>
    <row r="148" s="11" customFormat="1" ht="22.8" customHeight="1">
      <c r="B148" s="221"/>
      <c r="C148" s="222"/>
      <c r="D148" s="223" t="s">
        <v>77</v>
      </c>
      <c r="E148" s="235" t="s">
        <v>194</v>
      </c>
      <c r="F148" s="235" t="s">
        <v>259</v>
      </c>
      <c r="G148" s="222"/>
      <c r="H148" s="222"/>
      <c r="I148" s="225"/>
      <c r="J148" s="236">
        <f>BK148</f>
        <v>0</v>
      </c>
      <c r="K148" s="222"/>
      <c r="L148" s="227"/>
      <c r="M148" s="228"/>
      <c r="N148" s="229"/>
      <c r="O148" s="229"/>
      <c r="P148" s="230">
        <f>SUM(P149:P153)</f>
        <v>0</v>
      </c>
      <c r="Q148" s="229"/>
      <c r="R148" s="230">
        <f>SUM(R149:R153)</f>
        <v>0</v>
      </c>
      <c r="S148" s="229"/>
      <c r="T148" s="231">
        <f>SUM(T149:T153)</f>
        <v>0</v>
      </c>
      <c r="AR148" s="232" t="s">
        <v>86</v>
      </c>
      <c r="AT148" s="233" t="s">
        <v>77</v>
      </c>
      <c r="AU148" s="233" t="s">
        <v>86</v>
      </c>
      <c r="AY148" s="232" t="s">
        <v>142</v>
      </c>
      <c r="BK148" s="234">
        <f>SUM(BK149:BK153)</f>
        <v>0</v>
      </c>
    </row>
    <row r="149" s="1" customFormat="1" ht="16.5" customHeight="1">
      <c r="B149" s="38"/>
      <c r="C149" s="237" t="s">
        <v>199</v>
      </c>
      <c r="D149" s="237" t="s">
        <v>144</v>
      </c>
      <c r="E149" s="238" t="s">
        <v>261</v>
      </c>
      <c r="F149" s="239" t="s">
        <v>341</v>
      </c>
      <c r="G149" s="240" t="s">
        <v>187</v>
      </c>
      <c r="H149" s="241">
        <v>4.4000000000000004</v>
      </c>
      <c r="I149" s="242"/>
      <c r="J149" s="243">
        <f>ROUND(I149*H149,2)</f>
        <v>0</v>
      </c>
      <c r="K149" s="239" t="s">
        <v>148</v>
      </c>
      <c r="L149" s="40"/>
      <c r="M149" s="244" t="s">
        <v>1</v>
      </c>
      <c r="N149" s="245" t="s">
        <v>43</v>
      </c>
      <c r="O149" s="86"/>
      <c r="P149" s="246">
        <f>O149*H149</f>
        <v>0</v>
      </c>
      <c r="Q149" s="246">
        <v>0</v>
      </c>
      <c r="R149" s="246">
        <f>Q149*H149</f>
        <v>0</v>
      </c>
      <c r="S149" s="246">
        <v>0</v>
      </c>
      <c r="T149" s="247">
        <f>S149*H149</f>
        <v>0</v>
      </c>
      <c r="AR149" s="248" t="s">
        <v>149</v>
      </c>
      <c r="AT149" s="248" t="s">
        <v>150</v>
      </c>
      <c r="AU149" s="248" t="s">
        <v>88</v>
      </c>
      <c r="AY149" s="15" t="s">
        <v>142</v>
      </c>
      <c r="BE149" s="138">
        <f>IF(N149="základní",J149,0)</f>
        <v>0</v>
      </c>
      <c r="BF149" s="138">
        <f>IF(N149="snížená",J149,0)</f>
        <v>0</v>
      </c>
      <c r="BG149" s="138">
        <f>IF(N149="zákl. přenesená",J149,0)</f>
        <v>0</v>
      </c>
      <c r="BH149" s="138">
        <f>IF(N149="sníž. přenesená",J149,0)</f>
        <v>0</v>
      </c>
      <c r="BI149" s="138">
        <f>IF(N149="nulová",J149,0)</f>
        <v>0</v>
      </c>
      <c r="BJ149" s="15" t="s">
        <v>86</v>
      </c>
      <c r="BK149" s="138">
        <f>ROUND(I149*H149,2)</f>
        <v>0</v>
      </c>
      <c r="BL149" s="15" t="s">
        <v>149</v>
      </c>
      <c r="BM149" s="248" t="s">
        <v>372</v>
      </c>
    </row>
    <row r="150" s="1" customFormat="1" ht="16.5" customHeight="1">
      <c r="B150" s="38"/>
      <c r="C150" s="237" t="s">
        <v>204</v>
      </c>
      <c r="D150" s="237" t="s">
        <v>144</v>
      </c>
      <c r="E150" s="238" t="s">
        <v>343</v>
      </c>
      <c r="F150" s="239" t="s">
        <v>344</v>
      </c>
      <c r="G150" s="240" t="s">
        <v>187</v>
      </c>
      <c r="H150" s="241">
        <v>179</v>
      </c>
      <c r="I150" s="242"/>
      <c r="J150" s="243">
        <f>ROUND(I150*H150,2)</f>
        <v>0</v>
      </c>
      <c r="K150" s="239" t="s">
        <v>148</v>
      </c>
      <c r="L150" s="40"/>
      <c r="M150" s="244" t="s">
        <v>1</v>
      </c>
      <c r="N150" s="245" t="s">
        <v>43</v>
      </c>
      <c r="O150" s="86"/>
      <c r="P150" s="246">
        <f>O150*H150</f>
        <v>0</v>
      </c>
      <c r="Q150" s="246">
        <v>0</v>
      </c>
      <c r="R150" s="246">
        <f>Q150*H150</f>
        <v>0</v>
      </c>
      <c r="S150" s="246">
        <v>0</v>
      </c>
      <c r="T150" s="247">
        <f>S150*H150</f>
        <v>0</v>
      </c>
      <c r="AR150" s="248" t="s">
        <v>149</v>
      </c>
      <c r="AT150" s="248" t="s">
        <v>150</v>
      </c>
      <c r="AU150" s="248" t="s">
        <v>88</v>
      </c>
      <c r="AY150" s="15" t="s">
        <v>142</v>
      </c>
      <c r="BE150" s="138">
        <f>IF(N150="základní",J150,0)</f>
        <v>0</v>
      </c>
      <c r="BF150" s="138">
        <f>IF(N150="snížená",J150,0)</f>
        <v>0</v>
      </c>
      <c r="BG150" s="138">
        <f>IF(N150="zákl. přenesená",J150,0)</f>
        <v>0</v>
      </c>
      <c r="BH150" s="138">
        <f>IF(N150="sníž. přenesená",J150,0)</f>
        <v>0</v>
      </c>
      <c r="BI150" s="138">
        <f>IF(N150="nulová",J150,0)</f>
        <v>0</v>
      </c>
      <c r="BJ150" s="15" t="s">
        <v>86</v>
      </c>
      <c r="BK150" s="138">
        <f>ROUND(I150*H150,2)</f>
        <v>0</v>
      </c>
      <c r="BL150" s="15" t="s">
        <v>149</v>
      </c>
      <c r="BM150" s="248" t="s">
        <v>373</v>
      </c>
    </row>
    <row r="151" s="1" customFormat="1">
      <c r="B151" s="38"/>
      <c r="C151" s="39"/>
      <c r="D151" s="251" t="s">
        <v>166</v>
      </c>
      <c r="E151" s="39"/>
      <c r="F151" s="272" t="s">
        <v>374</v>
      </c>
      <c r="G151" s="39"/>
      <c r="H151" s="39"/>
      <c r="I151" s="154"/>
      <c r="J151" s="39"/>
      <c r="K151" s="39"/>
      <c r="L151" s="40"/>
      <c r="M151" s="273"/>
      <c r="N151" s="86"/>
      <c r="O151" s="86"/>
      <c r="P151" s="86"/>
      <c r="Q151" s="86"/>
      <c r="R151" s="86"/>
      <c r="S151" s="86"/>
      <c r="T151" s="87"/>
      <c r="AT151" s="15" t="s">
        <v>166</v>
      </c>
      <c r="AU151" s="15" t="s">
        <v>88</v>
      </c>
    </row>
    <row r="152" s="1" customFormat="1" ht="24" customHeight="1">
      <c r="B152" s="38"/>
      <c r="C152" s="237" t="s">
        <v>209</v>
      </c>
      <c r="D152" s="237" t="s">
        <v>144</v>
      </c>
      <c r="E152" s="238" t="s">
        <v>375</v>
      </c>
      <c r="F152" s="239" t="s">
        <v>376</v>
      </c>
      <c r="G152" s="240" t="s">
        <v>240</v>
      </c>
      <c r="H152" s="241">
        <v>2</v>
      </c>
      <c r="I152" s="242"/>
      <c r="J152" s="243">
        <f>ROUND(I152*H152,2)</f>
        <v>0</v>
      </c>
      <c r="K152" s="239" t="s">
        <v>148</v>
      </c>
      <c r="L152" s="40"/>
      <c r="M152" s="244" t="s">
        <v>1</v>
      </c>
      <c r="N152" s="245" t="s">
        <v>43</v>
      </c>
      <c r="O152" s="86"/>
      <c r="P152" s="246">
        <f>O152*H152</f>
        <v>0</v>
      </c>
      <c r="Q152" s="246">
        <v>0</v>
      </c>
      <c r="R152" s="246">
        <f>Q152*H152</f>
        <v>0</v>
      </c>
      <c r="S152" s="246">
        <v>0</v>
      </c>
      <c r="T152" s="247">
        <f>S152*H152</f>
        <v>0</v>
      </c>
      <c r="AR152" s="248" t="s">
        <v>149</v>
      </c>
      <c r="AT152" s="248" t="s">
        <v>150</v>
      </c>
      <c r="AU152" s="248" t="s">
        <v>88</v>
      </c>
      <c r="AY152" s="15" t="s">
        <v>142</v>
      </c>
      <c r="BE152" s="138">
        <f>IF(N152="základní",J152,0)</f>
        <v>0</v>
      </c>
      <c r="BF152" s="138">
        <f>IF(N152="snížená",J152,0)</f>
        <v>0</v>
      </c>
      <c r="BG152" s="138">
        <f>IF(N152="zákl. přenesená",J152,0)</f>
        <v>0</v>
      </c>
      <c r="BH152" s="138">
        <f>IF(N152="sníž. přenesená",J152,0)</f>
        <v>0</v>
      </c>
      <c r="BI152" s="138">
        <f>IF(N152="nulová",J152,0)</f>
        <v>0</v>
      </c>
      <c r="BJ152" s="15" t="s">
        <v>86</v>
      </c>
      <c r="BK152" s="138">
        <f>ROUND(I152*H152,2)</f>
        <v>0</v>
      </c>
      <c r="BL152" s="15" t="s">
        <v>149</v>
      </c>
      <c r="BM152" s="248" t="s">
        <v>377</v>
      </c>
    </row>
    <row r="153" s="1" customFormat="1" ht="24" customHeight="1">
      <c r="B153" s="38"/>
      <c r="C153" s="237" t="s">
        <v>214</v>
      </c>
      <c r="D153" s="237" t="s">
        <v>144</v>
      </c>
      <c r="E153" s="238" t="s">
        <v>348</v>
      </c>
      <c r="F153" s="239" t="s">
        <v>349</v>
      </c>
      <c r="G153" s="240" t="s">
        <v>240</v>
      </c>
      <c r="H153" s="241">
        <v>4</v>
      </c>
      <c r="I153" s="242"/>
      <c r="J153" s="243">
        <f>ROUND(I153*H153,2)</f>
        <v>0</v>
      </c>
      <c r="K153" s="239" t="s">
        <v>148</v>
      </c>
      <c r="L153" s="40"/>
      <c r="M153" s="244" t="s">
        <v>1</v>
      </c>
      <c r="N153" s="245" t="s">
        <v>43</v>
      </c>
      <c r="O153" s="86"/>
      <c r="P153" s="246">
        <f>O153*H153</f>
        <v>0</v>
      </c>
      <c r="Q153" s="246">
        <v>0</v>
      </c>
      <c r="R153" s="246">
        <f>Q153*H153</f>
        <v>0</v>
      </c>
      <c r="S153" s="246">
        <v>0</v>
      </c>
      <c r="T153" s="247">
        <f>S153*H153</f>
        <v>0</v>
      </c>
      <c r="AR153" s="248" t="s">
        <v>149</v>
      </c>
      <c r="AT153" s="248" t="s">
        <v>150</v>
      </c>
      <c r="AU153" s="248" t="s">
        <v>88</v>
      </c>
      <c r="AY153" s="15" t="s">
        <v>142</v>
      </c>
      <c r="BE153" s="138">
        <f>IF(N153="základní",J153,0)</f>
        <v>0</v>
      </c>
      <c r="BF153" s="138">
        <f>IF(N153="snížená",J153,0)</f>
        <v>0</v>
      </c>
      <c r="BG153" s="138">
        <f>IF(N153="zákl. přenesená",J153,0)</f>
        <v>0</v>
      </c>
      <c r="BH153" s="138">
        <f>IF(N153="sníž. přenesená",J153,0)</f>
        <v>0</v>
      </c>
      <c r="BI153" s="138">
        <f>IF(N153="nulová",J153,0)</f>
        <v>0</v>
      </c>
      <c r="BJ153" s="15" t="s">
        <v>86</v>
      </c>
      <c r="BK153" s="138">
        <f>ROUND(I153*H153,2)</f>
        <v>0</v>
      </c>
      <c r="BL153" s="15" t="s">
        <v>149</v>
      </c>
      <c r="BM153" s="248" t="s">
        <v>378</v>
      </c>
    </row>
    <row r="154" s="11" customFormat="1" ht="22.8" customHeight="1">
      <c r="B154" s="221"/>
      <c r="C154" s="222"/>
      <c r="D154" s="223" t="s">
        <v>77</v>
      </c>
      <c r="E154" s="235" t="s">
        <v>199</v>
      </c>
      <c r="F154" s="235" t="s">
        <v>278</v>
      </c>
      <c r="G154" s="222"/>
      <c r="H154" s="222"/>
      <c r="I154" s="225"/>
      <c r="J154" s="236">
        <f>BK154</f>
        <v>0</v>
      </c>
      <c r="K154" s="222"/>
      <c r="L154" s="227"/>
      <c r="M154" s="228"/>
      <c r="N154" s="229"/>
      <c r="O154" s="229"/>
      <c r="P154" s="230">
        <f>P155</f>
        <v>0</v>
      </c>
      <c r="Q154" s="229"/>
      <c r="R154" s="230">
        <f>R155</f>
        <v>0</v>
      </c>
      <c r="S154" s="229"/>
      <c r="T154" s="231">
        <f>T155</f>
        <v>0</v>
      </c>
      <c r="AR154" s="232" t="s">
        <v>86</v>
      </c>
      <c r="AT154" s="233" t="s">
        <v>77</v>
      </c>
      <c r="AU154" s="233" t="s">
        <v>86</v>
      </c>
      <c r="AY154" s="232" t="s">
        <v>142</v>
      </c>
      <c r="BK154" s="234">
        <f>BK155</f>
        <v>0</v>
      </c>
    </row>
    <row r="155" s="1" customFormat="1" ht="16.5" customHeight="1">
      <c r="B155" s="38"/>
      <c r="C155" s="237" t="s">
        <v>219</v>
      </c>
      <c r="D155" s="237" t="s">
        <v>144</v>
      </c>
      <c r="E155" s="238" t="s">
        <v>351</v>
      </c>
      <c r="F155" s="239" t="s">
        <v>352</v>
      </c>
      <c r="G155" s="240" t="s">
        <v>353</v>
      </c>
      <c r="H155" s="289"/>
      <c r="I155" s="242"/>
      <c r="J155" s="243">
        <f>ROUND(I155*H155,2)</f>
        <v>0</v>
      </c>
      <c r="K155" s="239" t="s">
        <v>148</v>
      </c>
      <c r="L155" s="40"/>
      <c r="M155" s="284" t="s">
        <v>1</v>
      </c>
      <c r="N155" s="285" t="s">
        <v>43</v>
      </c>
      <c r="O155" s="286"/>
      <c r="P155" s="287">
        <f>O155*H155</f>
        <v>0</v>
      </c>
      <c r="Q155" s="287">
        <v>0</v>
      </c>
      <c r="R155" s="287">
        <f>Q155*H155</f>
        <v>0</v>
      </c>
      <c r="S155" s="287">
        <v>0</v>
      </c>
      <c r="T155" s="288">
        <f>S155*H155</f>
        <v>0</v>
      </c>
      <c r="AR155" s="248" t="s">
        <v>149</v>
      </c>
      <c r="AT155" s="248" t="s">
        <v>150</v>
      </c>
      <c r="AU155" s="248" t="s">
        <v>88</v>
      </c>
      <c r="AY155" s="15" t="s">
        <v>142</v>
      </c>
      <c r="BE155" s="138">
        <f>IF(N155="základní",J155,0)</f>
        <v>0</v>
      </c>
      <c r="BF155" s="138">
        <f>IF(N155="snížená",J155,0)</f>
        <v>0</v>
      </c>
      <c r="BG155" s="138">
        <f>IF(N155="zákl. přenesená",J155,0)</f>
        <v>0</v>
      </c>
      <c r="BH155" s="138">
        <f>IF(N155="sníž. přenesená",J155,0)</f>
        <v>0</v>
      </c>
      <c r="BI155" s="138">
        <f>IF(N155="nulová",J155,0)</f>
        <v>0</v>
      </c>
      <c r="BJ155" s="15" t="s">
        <v>86</v>
      </c>
      <c r="BK155" s="138">
        <f>ROUND(I155*H155,2)</f>
        <v>0</v>
      </c>
      <c r="BL155" s="15" t="s">
        <v>149</v>
      </c>
      <c r="BM155" s="248" t="s">
        <v>379</v>
      </c>
    </row>
    <row r="156" s="1" customFormat="1" ht="6.96" customHeight="1">
      <c r="B156" s="61"/>
      <c r="C156" s="62"/>
      <c r="D156" s="62"/>
      <c r="E156" s="62"/>
      <c r="F156" s="62"/>
      <c r="G156" s="62"/>
      <c r="H156" s="62"/>
      <c r="I156" s="188"/>
      <c r="J156" s="62"/>
      <c r="K156" s="62"/>
      <c r="L156" s="40"/>
    </row>
  </sheetData>
  <sheetProtection sheet="1" autoFilter="0" formatColumns="0" formatRows="0" objects="1" scenarios="1" spinCount="100000" saltValue="5ZElShiicXbT19aL1i/J/9JBnzwYmj0X6+CzlyxocNYJrDb6SvkNoei4QdQ2GlSuZCrFxtZ+emWfElMLgEk1ig==" hashValue="vDEhnQP42FvQ5j3KynEWV4kNzk8XApqg2kiFiBs9LhxxEQWkHMs2hrUnbu6Runwi9cMJk/15DwjOvYuCKnOmoQ==" algorithmName="SHA-512" password="CC35"/>
  <autoFilter ref="C119:K155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6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97</v>
      </c>
    </row>
    <row r="3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18"/>
      <c r="AT3" s="15" t="s">
        <v>88</v>
      </c>
    </row>
    <row r="4" ht="24.96" customHeight="1">
      <c r="B4" s="18"/>
      <c r="D4" s="150" t="s">
        <v>111</v>
      </c>
      <c r="L4" s="18"/>
      <c r="M4" s="151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52" t="s">
        <v>16</v>
      </c>
      <c r="L6" s="18"/>
    </row>
    <row r="7" ht="16.5" customHeight="1">
      <c r="B7" s="18"/>
      <c r="E7" s="153" t="str">
        <f>'Rekapitulace stavby'!K6</f>
        <v>Bytová zona RD_infrastruktura</v>
      </c>
      <c r="F7" s="152"/>
      <c r="G7" s="152"/>
      <c r="H7" s="152"/>
      <c r="L7" s="18"/>
    </row>
    <row r="8" s="1" customFormat="1" ht="12" customHeight="1">
      <c r="B8" s="40"/>
      <c r="D8" s="152" t="s">
        <v>112</v>
      </c>
      <c r="I8" s="154"/>
      <c r="L8" s="40"/>
    </row>
    <row r="9" s="1" customFormat="1" ht="36.96" customHeight="1">
      <c r="B9" s="40"/>
      <c r="E9" s="155" t="s">
        <v>380</v>
      </c>
      <c r="F9" s="1"/>
      <c r="G9" s="1"/>
      <c r="H9" s="1"/>
      <c r="I9" s="154"/>
      <c r="L9" s="40"/>
    </row>
    <row r="10" s="1" customFormat="1">
      <c r="B10" s="40"/>
      <c r="I10" s="154"/>
      <c r="L10" s="40"/>
    </row>
    <row r="11" s="1" customFormat="1" ht="12" customHeight="1">
      <c r="B11" s="40"/>
      <c r="D11" s="152" t="s">
        <v>18</v>
      </c>
      <c r="F11" s="156" t="s">
        <v>1</v>
      </c>
      <c r="I11" s="157" t="s">
        <v>19</v>
      </c>
      <c r="J11" s="156" t="s">
        <v>1</v>
      </c>
      <c r="L11" s="40"/>
    </row>
    <row r="12" s="1" customFormat="1" ht="12" customHeight="1">
      <c r="B12" s="40"/>
      <c r="D12" s="152" t="s">
        <v>20</v>
      </c>
      <c r="F12" s="156" t="s">
        <v>21</v>
      </c>
      <c r="I12" s="157" t="s">
        <v>22</v>
      </c>
      <c r="J12" s="158" t="str">
        <f>'Rekapitulace stavby'!AN8</f>
        <v>2. 5. 2019</v>
      </c>
      <c r="L12" s="40"/>
    </row>
    <row r="13" s="1" customFormat="1" ht="10.8" customHeight="1">
      <c r="B13" s="40"/>
      <c r="I13" s="154"/>
      <c r="L13" s="40"/>
    </row>
    <row r="14" s="1" customFormat="1" ht="12" customHeight="1">
      <c r="B14" s="40"/>
      <c r="D14" s="152" t="s">
        <v>24</v>
      </c>
      <c r="I14" s="157" t="s">
        <v>25</v>
      </c>
      <c r="J14" s="156" t="str">
        <f>IF('Rekapitulace stavby'!AN10="","",'Rekapitulace stavby'!AN10)</f>
        <v/>
      </c>
      <c r="L14" s="40"/>
    </row>
    <row r="15" s="1" customFormat="1" ht="18" customHeight="1">
      <c r="B15" s="40"/>
      <c r="E15" s="156" t="str">
        <f>IF('Rekapitulace stavby'!E11="","",'Rekapitulace stavby'!E11)</f>
        <v xml:space="preserve"> </v>
      </c>
      <c r="I15" s="157" t="s">
        <v>27</v>
      </c>
      <c r="J15" s="156" t="str">
        <f>IF('Rekapitulace stavby'!AN11="","",'Rekapitulace stavby'!AN11)</f>
        <v/>
      </c>
      <c r="L15" s="40"/>
    </row>
    <row r="16" s="1" customFormat="1" ht="6.96" customHeight="1">
      <c r="B16" s="40"/>
      <c r="I16" s="154"/>
      <c r="L16" s="40"/>
    </row>
    <row r="17" s="1" customFormat="1" ht="12" customHeight="1">
      <c r="B17" s="40"/>
      <c r="D17" s="152" t="s">
        <v>28</v>
      </c>
      <c r="I17" s="157" t="s">
        <v>25</v>
      </c>
      <c r="J17" s="31" t="str">
        <f>'Rekapitulace stavby'!AN13</f>
        <v>Vyplň údaj</v>
      </c>
      <c r="L17" s="40"/>
    </row>
    <row r="18" s="1" customFormat="1" ht="18" customHeight="1">
      <c r="B18" s="40"/>
      <c r="E18" s="31" t="str">
        <f>'Rekapitulace stavby'!E14</f>
        <v>Vyplň údaj</v>
      </c>
      <c r="F18" s="156"/>
      <c r="G18" s="156"/>
      <c r="H18" s="156"/>
      <c r="I18" s="157" t="s">
        <v>27</v>
      </c>
      <c r="J18" s="31" t="str">
        <f>'Rekapitulace stavby'!AN14</f>
        <v>Vyplň údaj</v>
      </c>
      <c r="L18" s="40"/>
    </row>
    <row r="19" s="1" customFormat="1" ht="6.96" customHeight="1">
      <c r="B19" s="40"/>
      <c r="I19" s="154"/>
      <c r="L19" s="40"/>
    </row>
    <row r="20" s="1" customFormat="1" ht="12" customHeight="1">
      <c r="B20" s="40"/>
      <c r="D20" s="152" t="s">
        <v>30</v>
      </c>
      <c r="I20" s="157" t="s">
        <v>25</v>
      </c>
      <c r="J20" s="156" t="s">
        <v>1</v>
      </c>
      <c r="L20" s="40"/>
    </row>
    <row r="21" s="1" customFormat="1" ht="18" customHeight="1">
      <c r="B21" s="40"/>
      <c r="E21" s="156" t="s">
        <v>31</v>
      </c>
      <c r="I21" s="157" t="s">
        <v>27</v>
      </c>
      <c r="J21" s="156" t="s">
        <v>1</v>
      </c>
      <c r="L21" s="40"/>
    </row>
    <row r="22" s="1" customFormat="1" ht="6.96" customHeight="1">
      <c r="B22" s="40"/>
      <c r="I22" s="154"/>
      <c r="L22" s="40"/>
    </row>
    <row r="23" s="1" customFormat="1" ht="12" customHeight="1">
      <c r="B23" s="40"/>
      <c r="D23" s="152" t="s">
        <v>33</v>
      </c>
      <c r="I23" s="157" t="s">
        <v>25</v>
      </c>
      <c r="J23" s="156" t="s">
        <v>1</v>
      </c>
      <c r="L23" s="40"/>
    </row>
    <row r="24" s="1" customFormat="1" ht="18" customHeight="1">
      <c r="B24" s="40"/>
      <c r="E24" s="156" t="s">
        <v>34</v>
      </c>
      <c r="I24" s="157" t="s">
        <v>27</v>
      </c>
      <c r="J24" s="156" t="s">
        <v>1</v>
      </c>
      <c r="L24" s="40"/>
    </row>
    <row r="25" s="1" customFormat="1" ht="6.96" customHeight="1">
      <c r="B25" s="40"/>
      <c r="I25" s="154"/>
      <c r="L25" s="40"/>
    </row>
    <row r="26" s="1" customFormat="1" ht="12" customHeight="1">
      <c r="B26" s="40"/>
      <c r="D26" s="152" t="s">
        <v>35</v>
      </c>
      <c r="I26" s="154"/>
      <c r="L26" s="40"/>
    </row>
    <row r="27" s="7" customFormat="1" ht="16.5" customHeight="1">
      <c r="B27" s="159"/>
      <c r="E27" s="160" t="s">
        <v>1</v>
      </c>
      <c r="F27" s="160"/>
      <c r="G27" s="160"/>
      <c r="H27" s="160"/>
      <c r="I27" s="161"/>
      <c r="L27" s="159"/>
    </row>
    <row r="28" s="1" customFormat="1" ht="6.96" customHeight="1">
      <c r="B28" s="40"/>
      <c r="I28" s="154"/>
      <c r="L28" s="40"/>
    </row>
    <row r="29" s="1" customFormat="1" ht="6.96" customHeight="1">
      <c r="B29" s="40"/>
      <c r="D29" s="78"/>
      <c r="E29" s="78"/>
      <c r="F29" s="78"/>
      <c r="G29" s="78"/>
      <c r="H29" s="78"/>
      <c r="I29" s="162"/>
      <c r="J29" s="78"/>
      <c r="K29" s="78"/>
      <c r="L29" s="40"/>
    </row>
    <row r="30" s="1" customFormat="1" ht="25.44" customHeight="1">
      <c r="B30" s="40"/>
      <c r="D30" s="163" t="s">
        <v>38</v>
      </c>
      <c r="I30" s="154"/>
      <c r="J30" s="164">
        <f>ROUND(J117, 2)</f>
        <v>0</v>
      </c>
      <c r="L30" s="40"/>
    </row>
    <row r="31" s="1" customFormat="1" ht="6.96" customHeight="1">
      <c r="B31" s="40"/>
      <c r="D31" s="78"/>
      <c r="E31" s="78"/>
      <c r="F31" s="78"/>
      <c r="G31" s="78"/>
      <c r="H31" s="78"/>
      <c r="I31" s="162"/>
      <c r="J31" s="78"/>
      <c r="K31" s="78"/>
      <c r="L31" s="40"/>
    </row>
    <row r="32" s="1" customFormat="1" ht="14.4" customHeight="1">
      <c r="B32" s="40"/>
      <c r="F32" s="165" t="s">
        <v>40</v>
      </c>
      <c r="I32" s="166" t="s">
        <v>39</v>
      </c>
      <c r="J32" s="165" t="s">
        <v>41</v>
      </c>
      <c r="L32" s="40"/>
    </row>
    <row r="33" s="1" customFormat="1" ht="14.4" customHeight="1">
      <c r="B33" s="40"/>
      <c r="D33" s="167" t="s">
        <v>42</v>
      </c>
      <c r="E33" s="152" t="s">
        <v>43</v>
      </c>
      <c r="F33" s="168">
        <f>ROUND((SUM(BE117:BE144)),  2)</f>
        <v>0</v>
      </c>
      <c r="I33" s="169">
        <v>0.20999999999999999</v>
      </c>
      <c r="J33" s="168">
        <f>ROUND(((SUM(BE117:BE144))*I33),  2)</f>
        <v>0</v>
      </c>
      <c r="L33" s="40"/>
    </row>
    <row r="34" s="1" customFormat="1" ht="14.4" customHeight="1">
      <c r="B34" s="40"/>
      <c r="E34" s="152" t="s">
        <v>44</v>
      </c>
      <c r="F34" s="168">
        <f>ROUND((SUM(BF117:BF144)),  2)</f>
        <v>0</v>
      </c>
      <c r="I34" s="169">
        <v>0.14999999999999999</v>
      </c>
      <c r="J34" s="168">
        <f>ROUND(((SUM(BF117:BF144))*I34),  2)</f>
        <v>0</v>
      </c>
      <c r="L34" s="40"/>
    </row>
    <row r="35" hidden="1" s="1" customFormat="1" ht="14.4" customHeight="1">
      <c r="B35" s="40"/>
      <c r="E35" s="152" t="s">
        <v>45</v>
      </c>
      <c r="F35" s="168">
        <f>ROUND((SUM(BG117:BG144)),  2)</f>
        <v>0</v>
      </c>
      <c r="I35" s="169">
        <v>0.20999999999999999</v>
      </c>
      <c r="J35" s="168">
        <f>0</f>
        <v>0</v>
      </c>
      <c r="L35" s="40"/>
    </row>
    <row r="36" hidden="1" s="1" customFormat="1" ht="14.4" customHeight="1">
      <c r="B36" s="40"/>
      <c r="E36" s="152" t="s">
        <v>46</v>
      </c>
      <c r="F36" s="168">
        <f>ROUND((SUM(BH117:BH144)),  2)</f>
        <v>0</v>
      </c>
      <c r="I36" s="169">
        <v>0.14999999999999999</v>
      </c>
      <c r="J36" s="168">
        <f>0</f>
        <v>0</v>
      </c>
      <c r="L36" s="40"/>
    </row>
    <row r="37" hidden="1" s="1" customFormat="1" ht="14.4" customHeight="1">
      <c r="B37" s="40"/>
      <c r="E37" s="152" t="s">
        <v>47</v>
      </c>
      <c r="F37" s="168">
        <f>ROUND((SUM(BI117:BI144)),  2)</f>
        <v>0</v>
      </c>
      <c r="I37" s="169">
        <v>0</v>
      </c>
      <c r="J37" s="168">
        <f>0</f>
        <v>0</v>
      </c>
      <c r="L37" s="40"/>
    </row>
    <row r="38" s="1" customFormat="1" ht="6.96" customHeight="1">
      <c r="B38" s="40"/>
      <c r="I38" s="154"/>
      <c r="L38" s="40"/>
    </row>
    <row r="39" s="1" customFormat="1" ht="25.44" customHeight="1">
      <c r="B39" s="40"/>
      <c r="C39" s="170"/>
      <c r="D39" s="171" t="s">
        <v>48</v>
      </c>
      <c r="E39" s="172"/>
      <c r="F39" s="172"/>
      <c r="G39" s="173" t="s">
        <v>49</v>
      </c>
      <c r="H39" s="174" t="s">
        <v>50</v>
      </c>
      <c r="I39" s="175"/>
      <c r="J39" s="176">
        <f>SUM(J30:J37)</f>
        <v>0</v>
      </c>
      <c r="K39" s="177"/>
      <c r="L39" s="40"/>
    </row>
    <row r="40" s="1" customFormat="1" ht="14.4" customHeight="1">
      <c r="B40" s="40"/>
      <c r="I40" s="154"/>
      <c r="L40" s="40"/>
    </row>
    <row r="41" ht="14.4" customHeight="1">
      <c r="B41" s="18"/>
      <c r="L41" s="18"/>
    </row>
    <row r="42" ht="14.4" customHeight="1">
      <c r="B42" s="18"/>
      <c r="L42" s="18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0"/>
      <c r="D50" s="178" t="s">
        <v>51</v>
      </c>
      <c r="E50" s="179"/>
      <c r="F50" s="179"/>
      <c r="G50" s="178" t="s">
        <v>52</v>
      </c>
      <c r="H50" s="179"/>
      <c r="I50" s="180"/>
      <c r="J50" s="179"/>
      <c r="K50" s="179"/>
      <c r="L50" s="40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0"/>
      <c r="D61" s="181" t="s">
        <v>53</v>
      </c>
      <c r="E61" s="182"/>
      <c r="F61" s="183" t="s">
        <v>54</v>
      </c>
      <c r="G61" s="181" t="s">
        <v>53</v>
      </c>
      <c r="H61" s="182"/>
      <c r="I61" s="184"/>
      <c r="J61" s="185" t="s">
        <v>54</v>
      </c>
      <c r="K61" s="182"/>
      <c r="L61" s="40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0"/>
      <c r="D65" s="178" t="s">
        <v>55</v>
      </c>
      <c r="E65" s="179"/>
      <c r="F65" s="179"/>
      <c r="G65" s="178" t="s">
        <v>56</v>
      </c>
      <c r="H65" s="179"/>
      <c r="I65" s="180"/>
      <c r="J65" s="179"/>
      <c r="K65" s="179"/>
      <c r="L65" s="40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0"/>
      <c r="D76" s="181" t="s">
        <v>53</v>
      </c>
      <c r="E76" s="182"/>
      <c r="F76" s="183" t="s">
        <v>54</v>
      </c>
      <c r="G76" s="181" t="s">
        <v>53</v>
      </c>
      <c r="H76" s="182"/>
      <c r="I76" s="184"/>
      <c r="J76" s="185" t="s">
        <v>54</v>
      </c>
      <c r="K76" s="182"/>
      <c r="L76" s="40"/>
    </row>
    <row r="77" s="1" customFormat="1" ht="14.4" customHeight="1">
      <c r="B77" s="186"/>
      <c r="C77" s="187"/>
      <c r="D77" s="187"/>
      <c r="E77" s="187"/>
      <c r="F77" s="187"/>
      <c r="G77" s="187"/>
      <c r="H77" s="187"/>
      <c r="I77" s="188"/>
      <c r="J77" s="187"/>
      <c r="K77" s="187"/>
      <c r="L77" s="40"/>
    </row>
    <row r="81" s="1" customFormat="1" ht="6.96" customHeight="1">
      <c r="B81" s="189"/>
      <c r="C81" s="190"/>
      <c r="D81" s="190"/>
      <c r="E81" s="190"/>
      <c r="F81" s="190"/>
      <c r="G81" s="190"/>
      <c r="H81" s="190"/>
      <c r="I81" s="191"/>
      <c r="J81" s="190"/>
      <c r="K81" s="190"/>
      <c r="L81" s="40"/>
    </row>
    <row r="82" s="1" customFormat="1" ht="24.96" customHeight="1">
      <c r="B82" s="38"/>
      <c r="C82" s="21" t="s">
        <v>114</v>
      </c>
      <c r="D82" s="39"/>
      <c r="E82" s="39"/>
      <c r="F82" s="39"/>
      <c r="G82" s="39"/>
      <c r="H82" s="39"/>
      <c r="I82" s="154"/>
      <c r="J82" s="39"/>
      <c r="K82" s="39"/>
      <c r="L82" s="40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54"/>
      <c r="J83" s="39"/>
      <c r="K83" s="39"/>
      <c r="L83" s="40"/>
    </row>
    <row r="84" s="1" customFormat="1" ht="12" customHeight="1">
      <c r="B84" s="38"/>
      <c r="C84" s="30" t="s">
        <v>16</v>
      </c>
      <c r="D84" s="39"/>
      <c r="E84" s="39"/>
      <c r="F84" s="39"/>
      <c r="G84" s="39"/>
      <c r="H84" s="39"/>
      <c r="I84" s="154"/>
      <c r="J84" s="39"/>
      <c r="K84" s="39"/>
      <c r="L84" s="40"/>
    </row>
    <row r="85" s="1" customFormat="1" ht="16.5" customHeight="1">
      <c r="B85" s="38"/>
      <c r="C85" s="39"/>
      <c r="D85" s="39"/>
      <c r="E85" s="192" t="str">
        <f>E7</f>
        <v>Bytová zona RD_infrastruktura</v>
      </c>
      <c r="F85" s="30"/>
      <c r="G85" s="30"/>
      <c r="H85" s="30"/>
      <c r="I85" s="154"/>
      <c r="J85" s="39"/>
      <c r="K85" s="39"/>
      <c r="L85" s="40"/>
    </row>
    <row r="86" s="1" customFormat="1" ht="12" customHeight="1">
      <c r="B86" s="38"/>
      <c r="C86" s="30" t="s">
        <v>112</v>
      </c>
      <c r="D86" s="39"/>
      <c r="E86" s="39"/>
      <c r="F86" s="39"/>
      <c r="G86" s="39"/>
      <c r="H86" s="39"/>
      <c r="I86" s="154"/>
      <c r="J86" s="39"/>
      <c r="K86" s="39"/>
      <c r="L86" s="40"/>
    </row>
    <row r="87" s="1" customFormat="1" ht="16.5" customHeight="1">
      <c r="B87" s="38"/>
      <c r="C87" s="39"/>
      <c r="D87" s="39"/>
      <c r="E87" s="71" t="str">
        <f>E9</f>
        <v>04 - VO</v>
      </c>
      <c r="F87" s="39"/>
      <c r="G87" s="39"/>
      <c r="H87" s="39"/>
      <c r="I87" s="154"/>
      <c r="J87" s="39"/>
      <c r="K87" s="39"/>
      <c r="L87" s="40"/>
    </row>
    <row r="88" s="1" customFormat="1" ht="6.96" customHeight="1">
      <c r="B88" s="38"/>
      <c r="C88" s="39"/>
      <c r="D88" s="39"/>
      <c r="E88" s="39"/>
      <c r="F88" s="39"/>
      <c r="G88" s="39"/>
      <c r="H88" s="39"/>
      <c r="I88" s="154"/>
      <c r="J88" s="39"/>
      <c r="K88" s="39"/>
      <c r="L88" s="40"/>
    </row>
    <row r="89" s="1" customFormat="1" ht="12" customHeight="1">
      <c r="B89" s="38"/>
      <c r="C89" s="30" t="s">
        <v>20</v>
      </c>
      <c r="D89" s="39"/>
      <c r="E89" s="39"/>
      <c r="F89" s="25" t="str">
        <f>F12</f>
        <v>Veselá u Rokycan</v>
      </c>
      <c r="G89" s="39"/>
      <c r="H89" s="39"/>
      <c r="I89" s="157" t="s">
        <v>22</v>
      </c>
      <c r="J89" s="74" t="str">
        <f>IF(J12="","",J12)</f>
        <v>2. 5. 2019</v>
      </c>
      <c r="K89" s="39"/>
      <c r="L89" s="40"/>
    </row>
    <row r="90" s="1" customFormat="1" ht="6.96" customHeight="1">
      <c r="B90" s="38"/>
      <c r="C90" s="39"/>
      <c r="D90" s="39"/>
      <c r="E90" s="39"/>
      <c r="F90" s="39"/>
      <c r="G90" s="39"/>
      <c r="H90" s="39"/>
      <c r="I90" s="154"/>
      <c r="J90" s="39"/>
      <c r="K90" s="39"/>
      <c r="L90" s="40"/>
    </row>
    <row r="91" s="1" customFormat="1" ht="15.15" customHeight="1">
      <c r="B91" s="38"/>
      <c r="C91" s="30" t="s">
        <v>24</v>
      </c>
      <c r="D91" s="39"/>
      <c r="E91" s="39"/>
      <c r="F91" s="25" t="str">
        <f>E15</f>
        <v xml:space="preserve"> </v>
      </c>
      <c r="G91" s="39"/>
      <c r="H91" s="39"/>
      <c r="I91" s="157" t="s">
        <v>30</v>
      </c>
      <c r="J91" s="34" t="str">
        <f>E21</f>
        <v>Road Project s.r.o.</v>
      </c>
      <c r="K91" s="39"/>
      <c r="L91" s="40"/>
    </row>
    <row r="92" s="1" customFormat="1" ht="15.15" customHeight="1">
      <c r="B92" s="38"/>
      <c r="C92" s="30" t="s">
        <v>28</v>
      </c>
      <c r="D92" s="39"/>
      <c r="E92" s="39"/>
      <c r="F92" s="25" t="str">
        <f>IF(E18="","",E18)</f>
        <v>Vyplň údaj</v>
      </c>
      <c r="G92" s="39"/>
      <c r="H92" s="39"/>
      <c r="I92" s="157" t="s">
        <v>33</v>
      </c>
      <c r="J92" s="34" t="str">
        <f>E24</f>
        <v>Area Projekt s.r.o.</v>
      </c>
      <c r="K92" s="39"/>
      <c r="L92" s="40"/>
    </row>
    <row r="93" s="1" customFormat="1" ht="10.32" customHeight="1">
      <c r="B93" s="38"/>
      <c r="C93" s="39"/>
      <c r="D93" s="39"/>
      <c r="E93" s="39"/>
      <c r="F93" s="39"/>
      <c r="G93" s="39"/>
      <c r="H93" s="39"/>
      <c r="I93" s="154"/>
      <c r="J93" s="39"/>
      <c r="K93" s="39"/>
      <c r="L93" s="40"/>
    </row>
    <row r="94" s="1" customFormat="1" ht="29.28" customHeight="1">
      <c r="B94" s="38"/>
      <c r="C94" s="193" t="s">
        <v>115</v>
      </c>
      <c r="D94" s="144"/>
      <c r="E94" s="144"/>
      <c r="F94" s="144"/>
      <c r="G94" s="144"/>
      <c r="H94" s="144"/>
      <c r="I94" s="194"/>
      <c r="J94" s="195" t="s">
        <v>116</v>
      </c>
      <c r="K94" s="144"/>
      <c r="L94" s="40"/>
    </row>
    <row r="95" s="1" customFormat="1" ht="10.32" customHeight="1">
      <c r="B95" s="38"/>
      <c r="C95" s="39"/>
      <c r="D95" s="39"/>
      <c r="E95" s="39"/>
      <c r="F95" s="39"/>
      <c r="G95" s="39"/>
      <c r="H95" s="39"/>
      <c r="I95" s="154"/>
      <c r="J95" s="39"/>
      <c r="K95" s="39"/>
      <c r="L95" s="40"/>
    </row>
    <row r="96" s="1" customFormat="1" ht="22.8" customHeight="1">
      <c r="B96" s="38"/>
      <c r="C96" s="196" t="s">
        <v>117</v>
      </c>
      <c r="D96" s="39"/>
      <c r="E96" s="39"/>
      <c r="F96" s="39"/>
      <c r="G96" s="39"/>
      <c r="H96" s="39"/>
      <c r="I96" s="154"/>
      <c r="J96" s="105">
        <f>J117</f>
        <v>0</v>
      </c>
      <c r="K96" s="39"/>
      <c r="L96" s="40"/>
      <c r="AU96" s="15" t="s">
        <v>118</v>
      </c>
    </row>
    <row r="97" s="8" customFormat="1" ht="24.96" customHeight="1">
      <c r="B97" s="197"/>
      <c r="C97" s="198"/>
      <c r="D97" s="199" t="s">
        <v>381</v>
      </c>
      <c r="E97" s="200"/>
      <c r="F97" s="200"/>
      <c r="G97" s="200"/>
      <c r="H97" s="200"/>
      <c r="I97" s="201"/>
      <c r="J97" s="202">
        <f>J118</f>
        <v>0</v>
      </c>
      <c r="K97" s="198"/>
      <c r="L97" s="203"/>
    </row>
    <row r="98" s="1" customFormat="1" ht="21.84" customHeight="1">
      <c r="B98" s="38"/>
      <c r="C98" s="39"/>
      <c r="D98" s="39"/>
      <c r="E98" s="39"/>
      <c r="F98" s="39"/>
      <c r="G98" s="39"/>
      <c r="H98" s="39"/>
      <c r="I98" s="154"/>
      <c r="J98" s="39"/>
      <c r="K98" s="39"/>
      <c r="L98" s="40"/>
    </row>
    <row r="99" s="1" customFormat="1" ht="6.96" customHeight="1">
      <c r="B99" s="61"/>
      <c r="C99" s="62"/>
      <c r="D99" s="62"/>
      <c r="E99" s="62"/>
      <c r="F99" s="62"/>
      <c r="G99" s="62"/>
      <c r="H99" s="62"/>
      <c r="I99" s="188"/>
      <c r="J99" s="62"/>
      <c r="K99" s="62"/>
      <c r="L99" s="40"/>
    </row>
    <row r="103" s="1" customFormat="1" ht="6.96" customHeight="1">
      <c r="B103" s="63"/>
      <c r="C103" s="64"/>
      <c r="D103" s="64"/>
      <c r="E103" s="64"/>
      <c r="F103" s="64"/>
      <c r="G103" s="64"/>
      <c r="H103" s="64"/>
      <c r="I103" s="191"/>
      <c r="J103" s="64"/>
      <c r="K103" s="64"/>
      <c r="L103" s="40"/>
    </row>
    <row r="104" s="1" customFormat="1" ht="24.96" customHeight="1">
      <c r="B104" s="38"/>
      <c r="C104" s="21" t="s">
        <v>127</v>
      </c>
      <c r="D104" s="39"/>
      <c r="E104" s="39"/>
      <c r="F104" s="39"/>
      <c r="G104" s="39"/>
      <c r="H104" s="39"/>
      <c r="I104" s="154"/>
      <c r="J104" s="39"/>
      <c r="K104" s="39"/>
      <c r="L104" s="40"/>
    </row>
    <row r="105" s="1" customFormat="1" ht="6.96" customHeight="1">
      <c r="B105" s="38"/>
      <c r="C105" s="39"/>
      <c r="D105" s="39"/>
      <c r="E105" s="39"/>
      <c r="F105" s="39"/>
      <c r="G105" s="39"/>
      <c r="H105" s="39"/>
      <c r="I105" s="154"/>
      <c r="J105" s="39"/>
      <c r="K105" s="39"/>
      <c r="L105" s="40"/>
    </row>
    <row r="106" s="1" customFormat="1" ht="12" customHeight="1">
      <c r="B106" s="38"/>
      <c r="C106" s="30" t="s">
        <v>16</v>
      </c>
      <c r="D106" s="39"/>
      <c r="E106" s="39"/>
      <c r="F106" s="39"/>
      <c r="G106" s="39"/>
      <c r="H106" s="39"/>
      <c r="I106" s="154"/>
      <c r="J106" s="39"/>
      <c r="K106" s="39"/>
      <c r="L106" s="40"/>
    </row>
    <row r="107" s="1" customFormat="1" ht="16.5" customHeight="1">
      <c r="B107" s="38"/>
      <c r="C107" s="39"/>
      <c r="D107" s="39"/>
      <c r="E107" s="192" t="str">
        <f>E7</f>
        <v>Bytová zona RD_infrastruktura</v>
      </c>
      <c r="F107" s="30"/>
      <c r="G107" s="30"/>
      <c r="H107" s="30"/>
      <c r="I107" s="154"/>
      <c r="J107" s="39"/>
      <c r="K107" s="39"/>
      <c r="L107" s="40"/>
    </row>
    <row r="108" s="1" customFormat="1" ht="12" customHeight="1">
      <c r="B108" s="38"/>
      <c r="C108" s="30" t="s">
        <v>112</v>
      </c>
      <c r="D108" s="39"/>
      <c r="E108" s="39"/>
      <c r="F108" s="39"/>
      <c r="G108" s="39"/>
      <c r="H108" s="39"/>
      <c r="I108" s="154"/>
      <c r="J108" s="39"/>
      <c r="K108" s="39"/>
      <c r="L108" s="40"/>
    </row>
    <row r="109" s="1" customFormat="1" ht="16.5" customHeight="1">
      <c r="B109" s="38"/>
      <c r="C109" s="39"/>
      <c r="D109" s="39"/>
      <c r="E109" s="71" t="str">
        <f>E9</f>
        <v>04 - VO</v>
      </c>
      <c r="F109" s="39"/>
      <c r="G109" s="39"/>
      <c r="H109" s="39"/>
      <c r="I109" s="154"/>
      <c r="J109" s="39"/>
      <c r="K109" s="39"/>
      <c r="L109" s="40"/>
    </row>
    <row r="110" s="1" customFormat="1" ht="6.96" customHeight="1">
      <c r="B110" s="38"/>
      <c r="C110" s="39"/>
      <c r="D110" s="39"/>
      <c r="E110" s="39"/>
      <c r="F110" s="39"/>
      <c r="G110" s="39"/>
      <c r="H110" s="39"/>
      <c r="I110" s="154"/>
      <c r="J110" s="39"/>
      <c r="K110" s="39"/>
      <c r="L110" s="40"/>
    </row>
    <row r="111" s="1" customFormat="1" ht="12" customHeight="1">
      <c r="B111" s="38"/>
      <c r="C111" s="30" t="s">
        <v>20</v>
      </c>
      <c r="D111" s="39"/>
      <c r="E111" s="39"/>
      <c r="F111" s="25" t="str">
        <f>F12</f>
        <v>Veselá u Rokycan</v>
      </c>
      <c r="G111" s="39"/>
      <c r="H111" s="39"/>
      <c r="I111" s="157" t="s">
        <v>22</v>
      </c>
      <c r="J111" s="74" t="str">
        <f>IF(J12="","",J12)</f>
        <v>2. 5. 2019</v>
      </c>
      <c r="K111" s="39"/>
      <c r="L111" s="40"/>
    </row>
    <row r="112" s="1" customFormat="1" ht="6.96" customHeight="1">
      <c r="B112" s="38"/>
      <c r="C112" s="39"/>
      <c r="D112" s="39"/>
      <c r="E112" s="39"/>
      <c r="F112" s="39"/>
      <c r="G112" s="39"/>
      <c r="H112" s="39"/>
      <c r="I112" s="154"/>
      <c r="J112" s="39"/>
      <c r="K112" s="39"/>
      <c r="L112" s="40"/>
    </row>
    <row r="113" s="1" customFormat="1" ht="15.15" customHeight="1">
      <c r="B113" s="38"/>
      <c r="C113" s="30" t="s">
        <v>24</v>
      </c>
      <c r="D113" s="39"/>
      <c r="E113" s="39"/>
      <c r="F113" s="25" t="str">
        <f>E15</f>
        <v xml:space="preserve"> </v>
      </c>
      <c r="G113" s="39"/>
      <c r="H113" s="39"/>
      <c r="I113" s="157" t="s">
        <v>30</v>
      </c>
      <c r="J113" s="34" t="str">
        <f>E21</f>
        <v>Road Project s.r.o.</v>
      </c>
      <c r="K113" s="39"/>
      <c r="L113" s="40"/>
    </row>
    <row r="114" s="1" customFormat="1" ht="15.15" customHeight="1">
      <c r="B114" s="38"/>
      <c r="C114" s="30" t="s">
        <v>28</v>
      </c>
      <c r="D114" s="39"/>
      <c r="E114" s="39"/>
      <c r="F114" s="25" t="str">
        <f>IF(E18="","",E18)</f>
        <v>Vyplň údaj</v>
      </c>
      <c r="G114" s="39"/>
      <c r="H114" s="39"/>
      <c r="I114" s="157" t="s">
        <v>33</v>
      </c>
      <c r="J114" s="34" t="str">
        <f>E24</f>
        <v>Area Projekt s.r.o.</v>
      </c>
      <c r="K114" s="39"/>
      <c r="L114" s="40"/>
    </row>
    <row r="115" s="1" customFormat="1" ht="10.32" customHeight="1">
      <c r="B115" s="38"/>
      <c r="C115" s="39"/>
      <c r="D115" s="39"/>
      <c r="E115" s="39"/>
      <c r="F115" s="39"/>
      <c r="G115" s="39"/>
      <c r="H115" s="39"/>
      <c r="I115" s="154"/>
      <c r="J115" s="39"/>
      <c r="K115" s="39"/>
      <c r="L115" s="40"/>
    </row>
    <row r="116" s="10" customFormat="1" ht="29.28" customHeight="1">
      <c r="B116" s="211"/>
      <c r="C116" s="212" t="s">
        <v>128</v>
      </c>
      <c r="D116" s="213" t="s">
        <v>63</v>
      </c>
      <c r="E116" s="213" t="s">
        <v>59</v>
      </c>
      <c r="F116" s="213" t="s">
        <v>60</v>
      </c>
      <c r="G116" s="213" t="s">
        <v>129</v>
      </c>
      <c r="H116" s="213" t="s">
        <v>130</v>
      </c>
      <c r="I116" s="214" t="s">
        <v>131</v>
      </c>
      <c r="J116" s="213" t="s">
        <v>116</v>
      </c>
      <c r="K116" s="215" t="s">
        <v>132</v>
      </c>
      <c r="L116" s="216"/>
      <c r="M116" s="95" t="s">
        <v>1</v>
      </c>
      <c r="N116" s="96" t="s">
        <v>42</v>
      </c>
      <c r="O116" s="96" t="s">
        <v>133</v>
      </c>
      <c r="P116" s="96" t="s">
        <v>134</v>
      </c>
      <c r="Q116" s="96" t="s">
        <v>135</v>
      </c>
      <c r="R116" s="96" t="s">
        <v>136</v>
      </c>
      <c r="S116" s="96" t="s">
        <v>137</v>
      </c>
      <c r="T116" s="97" t="s">
        <v>138</v>
      </c>
    </row>
    <row r="117" s="1" customFormat="1" ht="22.8" customHeight="1">
      <c r="B117" s="38"/>
      <c r="C117" s="102" t="s">
        <v>139</v>
      </c>
      <c r="D117" s="39"/>
      <c r="E117" s="39"/>
      <c r="F117" s="39"/>
      <c r="G117" s="39"/>
      <c r="H117" s="39"/>
      <c r="I117" s="154"/>
      <c r="J117" s="217">
        <f>BK117</f>
        <v>0</v>
      </c>
      <c r="K117" s="39"/>
      <c r="L117" s="40"/>
      <c r="M117" s="98"/>
      <c r="N117" s="99"/>
      <c r="O117" s="99"/>
      <c r="P117" s="218">
        <f>P118</f>
        <v>0</v>
      </c>
      <c r="Q117" s="99"/>
      <c r="R117" s="218">
        <f>R118</f>
        <v>0</v>
      </c>
      <c r="S117" s="99"/>
      <c r="T117" s="219">
        <f>T118</f>
        <v>0</v>
      </c>
      <c r="AT117" s="15" t="s">
        <v>77</v>
      </c>
      <c r="AU117" s="15" t="s">
        <v>118</v>
      </c>
      <c r="BK117" s="220">
        <f>BK118</f>
        <v>0</v>
      </c>
    </row>
    <row r="118" s="11" customFormat="1" ht="25.92" customHeight="1">
      <c r="B118" s="221"/>
      <c r="C118" s="222"/>
      <c r="D118" s="223" t="s">
        <v>77</v>
      </c>
      <c r="E118" s="224" t="s">
        <v>382</v>
      </c>
      <c r="F118" s="224" t="s">
        <v>383</v>
      </c>
      <c r="G118" s="222"/>
      <c r="H118" s="222"/>
      <c r="I118" s="225"/>
      <c r="J118" s="226">
        <f>BK118</f>
        <v>0</v>
      </c>
      <c r="K118" s="222"/>
      <c r="L118" s="227"/>
      <c r="M118" s="228"/>
      <c r="N118" s="229"/>
      <c r="O118" s="229"/>
      <c r="P118" s="230">
        <f>SUM(P119:P144)</f>
        <v>0</v>
      </c>
      <c r="Q118" s="229"/>
      <c r="R118" s="230">
        <f>SUM(R119:R144)</f>
        <v>0</v>
      </c>
      <c r="S118" s="229"/>
      <c r="T118" s="231">
        <f>SUM(T119:T144)</f>
        <v>0</v>
      </c>
      <c r="AR118" s="232" t="s">
        <v>162</v>
      </c>
      <c r="AT118" s="233" t="s">
        <v>77</v>
      </c>
      <c r="AU118" s="233" t="s">
        <v>78</v>
      </c>
      <c r="AY118" s="232" t="s">
        <v>142</v>
      </c>
      <c r="BK118" s="234">
        <f>SUM(BK119:BK144)</f>
        <v>0</v>
      </c>
    </row>
    <row r="119" s="1" customFormat="1" ht="48" customHeight="1">
      <c r="B119" s="38"/>
      <c r="C119" s="237" t="s">
        <v>86</v>
      </c>
      <c r="D119" s="237" t="s">
        <v>150</v>
      </c>
      <c r="E119" s="238" t="s">
        <v>384</v>
      </c>
      <c r="F119" s="239" t="s">
        <v>385</v>
      </c>
      <c r="G119" s="240" t="s">
        <v>269</v>
      </c>
      <c r="H119" s="241">
        <v>6</v>
      </c>
      <c r="I119" s="242"/>
      <c r="J119" s="243">
        <f>ROUND(I119*H119,2)</f>
        <v>0</v>
      </c>
      <c r="K119" s="239" t="s">
        <v>1</v>
      </c>
      <c r="L119" s="40"/>
      <c r="M119" s="244" t="s">
        <v>1</v>
      </c>
      <c r="N119" s="245" t="s">
        <v>43</v>
      </c>
      <c r="O119" s="86"/>
      <c r="P119" s="246">
        <f>O119*H119</f>
        <v>0</v>
      </c>
      <c r="Q119" s="246">
        <v>0</v>
      </c>
      <c r="R119" s="246">
        <f>Q119*H119</f>
        <v>0</v>
      </c>
      <c r="S119" s="246">
        <v>0</v>
      </c>
      <c r="T119" s="247">
        <f>S119*H119</f>
        <v>0</v>
      </c>
      <c r="AR119" s="248" t="s">
        <v>386</v>
      </c>
      <c r="AT119" s="248" t="s">
        <v>150</v>
      </c>
      <c r="AU119" s="248" t="s">
        <v>86</v>
      </c>
      <c r="AY119" s="15" t="s">
        <v>142</v>
      </c>
      <c r="BE119" s="138">
        <f>IF(N119="základní",J119,0)</f>
        <v>0</v>
      </c>
      <c r="BF119" s="138">
        <f>IF(N119="snížená",J119,0)</f>
        <v>0</v>
      </c>
      <c r="BG119" s="138">
        <f>IF(N119="zákl. přenesená",J119,0)</f>
        <v>0</v>
      </c>
      <c r="BH119" s="138">
        <f>IF(N119="sníž. přenesená",J119,0)</f>
        <v>0</v>
      </c>
      <c r="BI119" s="138">
        <f>IF(N119="nulová",J119,0)</f>
        <v>0</v>
      </c>
      <c r="BJ119" s="15" t="s">
        <v>86</v>
      </c>
      <c r="BK119" s="138">
        <f>ROUND(I119*H119,2)</f>
        <v>0</v>
      </c>
      <c r="BL119" s="15" t="s">
        <v>386</v>
      </c>
      <c r="BM119" s="248" t="s">
        <v>387</v>
      </c>
    </row>
    <row r="120" s="1" customFormat="1" ht="16.5" customHeight="1">
      <c r="B120" s="38"/>
      <c r="C120" s="237" t="s">
        <v>88</v>
      </c>
      <c r="D120" s="237" t="s">
        <v>150</v>
      </c>
      <c r="E120" s="238" t="s">
        <v>388</v>
      </c>
      <c r="F120" s="239" t="s">
        <v>389</v>
      </c>
      <c r="G120" s="240" t="s">
        <v>390</v>
      </c>
      <c r="H120" s="241">
        <v>277</v>
      </c>
      <c r="I120" s="242"/>
      <c r="J120" s="243">
        <f>ROUND(I120*H120,2)</f>
        <v>0</v>
      </c>
      <c r="K120" s="239" t="s">
        <v>1</v>
      </c>
      <c r="L120" s="40"/>
      <c r="M120" s="244" t="s">
        <v>1</v>
      </c>
      <c r="N120" s="245" t="s">
        <v>43</v>
      </c>
      <c r="O120" s="86"/>
      <c r="P120" s="246">
        <f>O120*H120</f>
        <v>0</v>
      </c>
      <c r="Q120" s="246">
        <v>0</v>
      </c>
      <c r="R120" s="246">
        <f>Q120*H120</f>
        <v>0</v>
      </c>
      <c r="S120" s="246">
        <v>0</v>
      </c>
      <c r="T120" s="247">
        <f>S120*H120</f>
        <v>0</v>
      </c>
      <c r="AR120" s="248" t="s">
        <v>386</v>
      </c>
      <c r="AT120" s="248" t="s">
        <v>150</v>
      </c>
      <c r="AU120" s="248" t="s">
        <v>86</v>
      </c>
      <c r="AY120" s="15" t="s">
        <v>142</v>
      </c>
      <c r="BE120" s="138">
        <f>IF(N120="základní",J120,0)</f>
        <v>0</v>
      </c>
      <c r="BF120" s="138">
        <f>IF(N120="snížená",J120,0)</f>
        <v>0</v>
      </c>
      <c r="BG120" s="138">
        <f>IF(N120="zákl. přenesená",J120,0)</f>
        <v>0</v>
      </c>
      <c r="BH120" s="138">
        <f>IF(N120="sníž. přenesená",J120,0)</f>
        <v>0</v>
      </c>
      <c r="BI120" s="138">
        <f>IF(N120="nulová",J120,0)</f>
        <v>0</v>
      </c>
      <c r="BJ120" s="15" t="s">
        <v>86</v>
      </c>
      <c r="BK120" s="138">
        <f>ROUND(I120*H120,2)</f>
        <v>0</v>
      </c>
      <c r="BL120" s="15" t="s">
        <v>386</v>
      </c>
      <c r="BM120" s="248" t="s">
        <v>391</v>
      </c>
    </row>
    <row r="121" s="12" customFormat="1">
      <c r="B121" s="249"/>
      <c r="C121" s="250"/>
      <c r="D121" s="251" t="s">
        <v>152</v>
      </c>
      <c r="E121" s="252" t="s">
        <v>1</v>
      </c>
      <c r="F121" s="253" t="s">
        <v>392</v>
      </c>
      <c r="G121" s="250"/>
      <c r="H121" s="254">
        <v>277</v>
      </c>
      <c r="I121" s="255"/>
      <c r="J121" s="250"/>
      <c r="K121" s="250"/>
      <c r="L121" s="256"/>
      <c r="M121" s="257"/>
      <c r="N121" s="258"/>
      <c r="O121" s="258"/>
      <c r="P121" s="258"/>
      <c r="Q121" s="258"/>
      <c r="R121" s="258"/>
      <c r="S121" s="258"/>
      <c r="T121" s="259"/>
      <c r="AT121" s="260" t="s">
        <v>152</v>
      </c>
      <c r="AU121" s="260" t="s">
        <v>86</v>
      </c>
      <c r="AV121" s="12" t="s">
        <v>88</v>
      </c>
      <c r="AW121" s="12" t="s">
        <v>32</v>
      </c>
      <c r="AX121" s="12" t="s">
        <v>86</v>
      </c>
      <c r="AY121" s="260" t="s">
        <v>142</v>
      </c>
    </row>
    <row r="122" s="1" customFormat="1" ht="24" customHeight="1">
      <c r="B122" s="38"/>
      <c r="C122" s="237" t="s">
        <v>162</v>
      </c>
      <c r="D122" s="237" t="s">
        <v>150</v>
      </c>
      <c r="E122" s="238" t="s">
        <v>393</v>
      </c>
      <c r="F122" s="239" t="s">
        <v>394</v>
      </c>
      <c r="G122" s="240" t="s">
        <v>390</v>
      </c>
      <c r="H122" s="241">
        <v>263</v>
      </c>
      <c r="I122" s="242"/>
      <c r="J122" s="243">
        <f>ROUND(I122*H122,2)</f>
        <v>0</v>
      </c>
      <c r="K122" s="239" t="s">
        <v>1</v>
      </c>
      <c r="L122" s="40"/>
      <c r="M122" s="244" t="s">
        <v>1</v>
      </c>
      <c r="N122" s="245" t="s">
        <v>43</v>
      </c>
      <c r="O122" s="86"/>
      <c r="P122" s="246">
        <f>O122*H122</f>
        <v>0</v>
      </c>
      <c r="Q122" s="246">
        <v>0</v>
      </c>
      <c r="R122" s="246">
        <f>Q122*H122</f>
        <v>0</v>
      </c>
      <c r="S122" s="246">
        <v>0</v>
      </c>
      <c r="T122" s="247">
        <f>S122*H122</f>
        <v>0</v>
      </c>
      <c r="AR122" s="248" t="s">
        <v>386</v>
      </c>
      <c r="AT122" s="248" t="s">
        <v>150</v>
      </c>
      <c r="AU122" s="248" t="s">
        <v>86</v>
      </c>
      <c r="AY122" s="15" t="s">
        <v>142</v>
      </c>
      <c r="BE122" s="138">
        <f>IF(N122="základní",J122,0)</f>
        <v>0</v>
      </c>
      <c r="BF122" s="138">
        <f>IF(N122="snížená",J122,0)</f>
        <v>0</v>
      </c>
      <c r="BG122" s="138">
        <f>IF(N122="zákl. přenesená",J122,0)</f>
        <v>0</v>
      </c>
      <c r="BH122" s="138">
        <f>IF(N122="sníž. přenesená",J122,0)</f>
        <v>0</v>
      </c>
      <c r="BI122" s="138">
        <f>IF(N122="nulová",J122,0)</f>
        <v>0</v>
      </c>
      <c r="BJ122" s="15" t="s">
        <v>86</v>
      </c>
      <c r="BK122" s="138">
        <f>ROUND(I122*H122,2)</f>
        <v>0</v>
      </c>
      <c r="BL122" s="15" t="s">
        <v>386</v>
      </c>
      <c r="BM122" s="248" t="s">
        <v>395</v>
      </c>
    </row>
    <row r="123" s="1" customFormat="1" ht="16.5" customHeight="1">
      <c r="B123" s="38"/>
      <c r="C123" s="237" t="s">
        <v>149</v>
      </c>
      <c r="D123" s="237" t="s">
        <v>150</v>
      </c>
      <c r="E123" s="238" t="s">
        <v>396</v>
      </c>
      <c r="F123" s="239" t="s">
        <v>397</v>
      </c>
      <c r="G123" s="240" t="s">
        <v>269</v>
      </c>
      <c r="H123" s="241">
        <v>6</v>
      </c>
      <c r="I123" s="242"/>
      <c r="J123" s="243">
        <f>ROUND(I123*H123,2)</f>
        <v>0</v>
      </c>
      <c r="K123" s="239" t="s">
        <v>1</v>
      </c>
      <c r="L123" s="40"/>
      <c r="M123" s="244" t="s">
        <v>1</v>
      </c>
      <c r="N123" s="245" t="s">
        <v>43</v>
      </c>
      <c r="O123" s="86"/>
      <c r="P123" s="246">
        <f>O123*H123</f>
        <v>0</v>
      </c>
      <c r="Q123" s="246">
        <v>0</v>
      </c>
      <c r="R123" s="246">
        <f>Q123*H123</f>
        <v>0</v>
      </c>
      <c r="S123" s="246">
        <v>0</v>
      </c>
      <c r="T123" s="247">
        <f>S123*H123</f>
        <v>0</v>
      </c>
      <c r="AR123" s="248" t="s">
        <v>386</v>
      </c>
      <c r="AT123" s="248" t="s">
        <v>150</v>
      </c>
      <c r="AU123" s="248" t="s">
        <v>86</v>
      </c>
      <c r="AY123" s="15" t="s">
        <v>142</v>
      </c>
      <c r="BE123" s="138">
        <f>IF(N123="základní",J123,0)</f>
        <v>0</v>
      </c>
      <c r="BF123" s="138">
        <f>IF(N123="snížená",J123,0)</f>
        <v>0</v>
      </c>
      <c r="BG123" s="138">
        <f>IF(N123="zákl. přenesená",J123,0)</f>
        <v>0</v>
      </c>
      <c r="BH123" s="138">
        <f>IF(N123="sníž. přenesená",J123,0)</f>
        <v>0</v>
      </c>
      <c r="BI123" s="138">
        <f>IF(N123="nulová",J123,0)</f>
        <v>0</v>
      </c>
      <c r="BJ123" s="15" t="s">
        <v>86</v>
      </c>
      <c r="BK123" s="138">
        <f>ROUND(I123*H123,2)</f>
        <v>0</v>
      </c>
      <c r="BL123" s="15" t="s">
        <v>386</v>
      </c>
      <c r="BM123" s="248" t="s">
        <v>398</v>
      </c>
    </row>
    <row r="124" s="1" customFormat="1" ht="24" customHeight="1">
      <c r="B124" s="38"/>
      <c r="C124" s="237" t="s">
        <v>175</v>
      </c>
      <c r="D124" s="237" t="s">
        <v>150</v>
      </c>
      <c r="E124" s="238" t="s">
        <v>399</v>
      </c>
      <c r="F124" s="239" t="s">
        <v>400</v>
      </c>
      <c r="G124" s="240" t="s">
        <v>269</v>
      </c>
      <c r="H124" s="241">
        <v>6</v>
      </c>
      <c r="I124" s="242"/>
      <c r="J124" s="243">
        <f>ROUND(I124*H124,2)</f>
        <v>0</v>
      </c>
      <c r="K124" s="239" t="s">
        <v>1</v>
      </c>
      <c r="L124" s="40"/>
      <c r="M124" s="244" t="s">
        <v>1</v>
      </c>
      <c r="N124" s="245" t="s">
        <v>43</v>
      </c>
      <c r="O124" s="86"/>
      <c r="P124" s="246">
        <f>O124*H124</f>
        <v>0</v>
      </c>
      <c r="Q124" s="246">
        <v>0</v>
      </c>
      <c r="R124" s="246">
        <f>Q124*H124</f>
        <v>0</v>
      </c>
      <c r="S124" s="246">
        <v>0</v>
      </c>
      <c r="T124" s="247">
        <f>S124*H124</f>
        <v>0</v>
      </c>
      <c r="AR124" s="248" t="s">
        <v>386</v>
      </c>
      <c r="AT124" s="248" t="s">
        <v>150</v>
      </c>
      <c r="AU124" s="248" t="s">
        <v>86</v>
      </c>
      <c r="AY124" s="15" t="s">
        <v>142</v>
      </c>
      <c r="BE124" s="138">
        <f>IF(N124="základní",J124,0)</f>
        <v>0</v>
      </c>
      <c r="BF124" s="138">
        <f>IF(N124="snížená",J124,0)</f>
        <v>0</v>
      </c>
      <c r="BG124" s="138">
        <f>IF(N124="zákl. přenesená",J124,0)</f>
        <v>0</v>
      </c>
      <c r="BH124" s="138">
        <f>IF(N124="sníž. přenesená",J124,0)</f>
        <v>0</v>
      </c>
      <c r="BI124" s="138">
        <f>IF(N124="nulová",J124,0)</f>
        <v>0</v>
      </c>
      <c r="BJ124" s="15" t="s">
        <v>86</v>
      </c>
      <c r="BK124" s="138">
        <f>ROUND(I124*H124,2)</f>
        <v>0</v>
      </c>
      <c r="BL124" s="15" t="s">
        <v>386</v>
      </c>
      <c r="BM124" s="248" t="s">
        <v>401</v>
      </c>
    </row>
    <row r="125" s="1" customFormat="1" ht="16.5" customHeight="1">
      <c r="B125" s="38"/>
      <c r="C125" s="237" t="s">
        <v>184</v>
      </c>
      <c r="D125" s="237" t="s">
        <v>150</v>
      </c>
      <c r="E125" s="238" t="s">
        <v>402</v>
      </c>
      <c r="F125" s="239" t="s">
        <v>403</v>
      </c>
      <c r="G125" s="240" t="s">
        <v>187</v>
      </c>
      <c r="H125" s="241">
        <v>2</v>
      </c>
      <c r="I125" s="242"/>
      <c r="J125" s="243">
        <f>ROUND(I125*H125,2)</f>
        <v>0</v>
      </c>
      <c r="K125" s="239" t="s">
        <v>1</v>
      </c>
      <c r="L125" s="40"/>
      <c r="M125" s="244" t="s">
        <v>1</v>
      </c>
      <c r="N125" s="245" t="s">
        <v>43</v>
      </c>
      <c r="O125" s="86"/>
      <c r="P125" s="246">
        <f>O125*H125</f>
        <v>0</v>
      </c>
      <c r="Q125" s="246">
        <v>0</v>
      </c>
      <c r="R125" s="246">
        <f>Q125*H125</f>
        <v>0</v>
      </c>
      <c r="S125" s="246">
        <v>0</v>
      </c>
      <c r="T125" s="247">
        <f>S125*H125</f>
        <v>0</v>
      </c>
      <c r="AR125" s="248" t="s">
        <v>386</v>
      </c>
      <c r="AT125" s="248" t="s">
        <v>150</v>
      </c>
      <c r="AU125" s="248" t="s">
        <v>86</v>
      </c>
      <c r="AY125" s="15" t="s">
        <v>142</v>
      </c>
      <c r="BE125" s="138">
        <f>IF(N125="základní",J125,0)</f>
        <v>0</v>
      </c>
      <c r="BF125" s="138">
        <f>IF(N125="snížená",J125,0)</f>
        <v>0</v>
      </c>
      <c r="BG125" s="138">
        <f>IF(N125="zákl. přenesená",J125,0)</f>
        <v>0</v>
      </c>
      <c r="BH125" s="138">
        <f>IF(N125="sníž. přenesená",J125,0)</f>
        <v>0</v>
      </c>
      <c r="BI125" s="138">
        <f>IF(N125="nulová",J125,0)</f>
        <v>0</v>
      </c>
      <c r="BJ125" s="15" t="s">
        <v>86</v>
      </c>
      <c r="BK125" s="138">
        <f>ROUND(I125*H125,2)</f>
        <v>0</v>
      </c>
      <c r="BL125" s="15" t="s">
        <v>386</v>
      </c>
      <c r="BM125" s="248" t="s">
        <v>404</v>
      </c>
    </row>
    <row r="126" s="1" customFormat="1" ht="48" customHeight="1">
      <c r="B126" s="38"/>
      <c r="C126" s="237" t="s">
        <v>190</v>
      </c>
      <c r="D126" s="237" t="s">
        <v>150</v>
      </c>
      <c r="E126" s="238" t="s">
        <v>405</v>
      </c>
      <c r="F126" s="239" t="s">
        <v>406</v>
      </c>
      <c r="G126" s="240" t="s">
        <v>269</v>
      </c>
      <c r="H126" s="241">
        <v>1</v>
      </c>
      <c r="I126" s="242"/>
      <c r="J126" s="243">
        <f>ROUND(I126*H126,2)</f>
        <v>0</v>
      </c>
      <c r="K126" s="239" t="s">
        <v>1</v>
      </c>
      <c r="L126" s="40"/>
      <c r="M126" s="244" t="s">
        <v>1</v>
      </c>
      <c r="N126" s="245" t="s">
        <v>43</v>
      </c>
      <c r="O126" s="86"/>
      <c r="P126" s="246">
        <f>O126*H126</f>
        <v>0</v>
      </c>
      <c r="Q126" s="246">
        <v>0</v>
      </c>
      <c r="R126" s="246">
        <f>Q126*H126</f>
        <v>0</v>
      </c>
      <c r="S126" s="246">
        <v>0</v>
      </c>
      <c r="T126" s="247">
        <f>S126*H126</f>
        <v>0</v>
      </c>
      <c r="AR126" s="248" t="s">
        <v>386</v>
      </c>
      <c r="AT126" s="248" t="s">
        <v>150</v>
      </c>
      <c r="AU126" s="248" t="s">
        <v>86</v>
      </c>
      <c r="AY126" s="15" t="s">
        <v>142</v>
      </c>
      <c r="BE126" s="138">
        <f>IF(N126="základní",J126,0)</f>
        <v>0</v>
      </c>
      <c r="BF126" s="138">
        <f>IF(N126="snížená",J126,0)</f>
        <v>0</v>
      </c>
      <c r="BG126" s="138">
        <f>IF(N126="zákl. přenesená",J126,0)</f>
        <v>0</v>
      </c>
      <c r="BH126" s="138">
        <f>IF(N126="sníž. přenesená",J126,0)</f>
        <v>0</v>
      </c>
      <c r="BI126" s="138">
        <f>IF(N126="nulová",J126,0)</f>
        <v>0</v>
      </c>
      <c r="BJ126" s="15" t="s">
        <v>86</v>
      </c>
      <c r="BK126" s="138">
        <f>ROUND(I126*H126,2)</f>
        <v>0</v>
      </c>
      <c r="BL126" s="15" t="s">
        <v>386</v>
      </c>
      <c r="BM126" s="248" t="s">
        <v>407</v>
      </c>
    </row>
    <row r="127" s="1" customFormat="1" ht="72" customHeight="1">
      <c r="B127" s="38"/>
      <c r="C127" s="237" t="s">
        <v>194</v>
      </c>
      <c r="D127" s="237" t="s">
        <v>150</v>
      </c>
      <c r="E127" s="238" t="s">
        <v>408</v>
      </c>
      <c r="F127" s="239" t="s">
        <v>409</v>
      </c>
      <c r="G127" s="240" t="s">
        <v>269</v>
      </c>
      <c r="H127" s="241">
        <v>6</v>
      </c>
      <c r="I127" s="242"/>
      <c r="J127" s="243">
        <f>ROUND(I127*H127,2)</f>
        <v>0</v>
      </c>
      <c r="K127" s="239" t="s">
        <v>1</v>
      </c>
      <c r="L127" s="40"/>
      <c r="M127" s="244" t="s">
        <v>1</v>
      </c>
      <c r="N127" s="245" t="s">
        <v>43</v>
      </c>
      <c r="O127" s="86"/>
      <c r="P127" s="246">
        <f>O127*H127</f>
        <v>0</v>
      </c>
      <c r="Q127" s="246">
        <v>0</v>
      </c>
      <c r="R127" s="246">
        <f>Q127*H127</f>
        <v>0</v>
      </c>
      <c r="S127" s="246">
        <v>0</v>
      </c>
      <c r="T127" s="247">
        <f>S127*H127</f>
        <v>0</v>
      </c>
      <c r="AR127" s="248" t="s">
        <v>386</v>
      </c>
      <c r="AT127" s="248" t="s">
        <v>150</v>
      </c>
      <c r="AU127" s="248" t="s">
        <v>86</v>
      </c>
      <c r="AY127" s="15" t="s">
        <v>142</v>
      </c>
      <c r="BE127" s="138">
        <f>IF(N127="základní",J127,0)</f>
        <v>0</v>
      </c>
      <c r="BF127" s="138">
        <f>IF(N127="snížená",J127,0)</f>
        <v>0</v>
      </c>
      <c r="BG127" s="138">
        <f>IF(N127="zákl. přenesená",J127,0)</f>
        <v>0</v>
      </c>
      <c r="BH127" s="138">
        <f>IF(N127="sníž. přenesená",J127,0)</f>
        <v>0</v>
      </c>
      <c r="BI127" s="138">
        <f>IF(N127="nulová",J127,0)</f>
        <v>0</v>
      </c>
      <c r="BJ127" s="15" t="s">
        <v>86</v>
      </c>
      <c r="BK127" s="138">
        <f>ROUND(I127*H127,2)</f>
        <v>0</v>
      </c>
      <c r="BL127" s="15" t="s">
        <v>386</v>
      </c>
      <c r="BM127" s="248" t="s">
        <v>410</v>
      </c>
    </row>
    <row r="128" s="1" customFormat="1" ht="60" customHeight="1">
      <c r="B128" s="38"/>
      <c r="C128" s="237" t="s">
        <v>199</v>
      </c>
      <c r="D128" s="237" t="s">
        <v>150</v>
      </c>
      <c r="E128" s="238" t="s">
        <v>411</v>
      </c>
      <c r="F128" s="239" t="s">
        <v>412</v>
      </c>
      <c r="G128" s="240" t="s">
        <v>269</v>
      </c>
      <c r="H128" s="241">
        <v>6</v>
      </c>
      <c r="I128" s="242"/>
      <c r="J128" s="243">
        <f>ROUND(I128*H128,2)</f>
        <v>0</v>
      </c>
      <c r="K128" s="239" t="s">
        <v>1</v>
      </c>
      <c r="L128" s="40"/>
      <c r="M128" s="244" t="s">
        <v>1</v>
      </c>
      <c r="N128" s="245" t="s">
        <v>43</v>
      </c>
      <c r="O128" s="86"/>
      <c r="P128" s="246">
        <f>O128*H128</f>
        <v>0</v>
      </c>
      <c r="Q128" s="246">
        <v>0</v>
      </c>
      <c r="R128" s="246">
        <f>Q128*H128</f>
        <v>0</v>
      </c>
      <c r="S128" s="246">
        <v>0</v>
      </c>
      <c r="T128" s="247">
        <f>S128*H128</f>
        <v>0</v>
      </c>
      <c r="AR128" s="248" t="s">
        <v>386</v>
      </c>
      <c r="AT128" s="248" t="s">
        <v>150</v>
      </c>
      <c r="AU128" s="248" t="s">
        <v>86</v>
      </c>
      <c r="AY128" s="15" t="s">
        <v>142</v>
      </c>
      <c r="BE128" s="138">
        <f>IF(N128="základní",J128,0)</f>
        <v>0</v>
      </c>
      <c r="BF128" s="138">
        <f>IF(N128="snížená",J128,0)</f>
        <v>0</v>
      </c>
      <c r="BG128" s="138">
        <f>IF(N128="zákl. přenesená",J128,0)</f>
        <v>0</v>
      </c>
      <c r="BH128" s="138">
        <f>IF(N128="sníž. přenesená",J128,0)</f>
        <v>0</v>
      </c>
      <c r="BI128" s="138">
        <f>IF(N128="nulová",J128,0)</f>
        <v>0</v>
      </c>
      <c r="BJ128" s="15" t="s">
        <v>86</v>
      </c>
      <c r="BK128" s="138">
        <f>ROUND(I128*H128,2)</f>
        <v>0</v>
      </c>
      <c r="BL128" s="15" t="s">
        <v>386</v>
      </c>
      <c r="BM128" s="248" t="s">
        <v>413</v>
      </c>
    </row>
    <row r="129" s="1" customFormat="1" ht="60" customHeight="1">
      <c r="B129" s="38"/>
      <c r="C129" s="237" t="s">
        <v>204</v>
      </c>
      <c r="D129" s="237" t="s">
        <v>150</v>
      </c>
      <c r="E129" s="238" t="s">
        <v>414</v>
      </c>
      <c r="F129" s="239" t="s">
        <v>415</v>
      </c>
      <c r="G129" s="240" t="s">
        <v>269</v>
      </c>
      <c r="H129" s="241">
        <v>1</v>
      </c>
      <c r="I129" s="242"/>
      <c r="J129" s="243">
        <f>ROUND(I129*H129,2)</f>
        <v>0</v>
      </c>
      <c r="K129" s="239" t="s">
        <v>1</v>
      </c>
      <c r="L129" s="40"/>
      <c r="M129" s="244" t="s">
        <v>1</v>
      </c>
      <c r="N129" s="245" t="s">
        <v>43</v>
      </c>
      <c r="O129" s="86"/>
      <c r="P129" s="246">
        <f>O129*H129</f>
        <v>0</v>
      </c>
      <c r="Q129" s="246">
        <v>0</v>
      </c>
      <c r="R129" s="246">
        <f>Q129*H129</f>
        <v>0</v>
      </c>
      <c r="S129" s="246">
        <v>0</v>
      </c>
      <c r="T129" s="247">
        <f>S129*H129</f>
        <v>0</v>
      </c>
      <c r="AR129" s="248" t="s">
        <v>386</v>
      </c>
      <c r="AT129" s="248" t="s">
        <v>150</v>
      </c>
      <c r="AU129" s="248" t="s">
        <v>86</v>
      </c>
      <c r="AY129" s="15" t="s">
        <v>142</v>
      </c>
      <c r="BE129" s="138">
        <f>IF(N129="základní",J129,0)</f>
        <v>0</v>
      </c>
      <c r="BF129" s="138">
        <f>IF(N129="snížená",J129,0)</f>
        <v>0</v>
      </c>
      <c r="BG129" s="138">
        <f>IF(N129="zákl. přenesená",J129,0)</f>
        <v>0</v>
      </c>
      <c r="BH129" s="138">
        <f>IF(N129="sníž. přenesená",J129,0)</f>
        <v>0</v>
      </c>
      <c r="BI129" s="138">
        <f>IF(N129="nulová",J129,0)</f>
        <v>0</v>
      </c>
      <c r="BJ129" s="15" t="s">
        <v>86</v>
      </c>
      <c r="BK129" s="138">
        <f>ROUND(I129*H129,2)</f>
        <v>0</v>
      </c>
      <c r="BL129" s="15" t="s">
        <v>386</v>
      </c>
      <c r="BM129" s="248" t="s">
        <v>416</v>
      </c>
    </row>
    <row r="130" s="1" customFormat="1" ht="36" customHeight="1">
      <c r="B130" s="38"/>
      <c r="C130" s="237" t="s">
        <v>209</v>
      </c>
      <c r="D130" s="237" t="s">
        <v>150</v>
      </c>
      <c r="E130" s="238" t="s">
        <v>417</v>
      </c>
      <c r="F130" s="239" t="s">
        <v>418</v>
      </c>
      <c r="G130" s="240" t="s">
        <v>269</v>
      </c>
      <c r="H130" s="241">
        <v>6</v>
      </c>
      <c r="I130" s="242"/>
      <c r="J130" s="243">
        <f>ROUND(I130*H130,2)</f>
        <v>0</v>
      </c>
      <c r="K130" s="239" t="s">
        <v>1</v>
      </c>
      <c r="L130" s="40"/>
      <c r="M130" s="244" t="s">
        <v>1</v>
      </c>
      <c r="N130" s="245" t="s">
        <v>43</v>
      </c>
      <c r="O130" s="86"/>
      <c r="P130" s="246">
        <f>O130*H130</f>
        <v>0</v>
      </c>
      <c r="Q130" s="246">
        <v>0</v>
      </c>
      <c r="R130" s="246">
        <f>Q130*H130</f>
        <v>0</v>
      </c>
      <c r="S130" s="246">
        <v>0</v>
      </c>
      <c r="T130" s="247">
        <f>S130*H130</f>
        <v>0</v>
      </c>
      <c r="AR130" s="248" t="s">
        <v>386</v>
      </c>
      <c r="AT130" s="248" t="s">
        <v>150</v>
      </c>
      <c r="AU130" s="248" t="s">
        <v>86</v>
      </c>
      <c r="AY130" s="15" t="s">
        <v>142</v>
      </c>
      <c r="BE130" s="138">
        <f>IF(N130="základní",J130,0)</f>
        <v>0</v>
      </c>
      <c r="BF130" s="138">
        <f>IF(N130="snížená",J130,0)</f>
        <v>0</v>
      </c>
      <c r="BG130" s="138">
        <f>IF(N130="zákl. přenesená",J130,0)</f>
        <v>0</v>
      </c>
      <c r="BH130" s="138">
        <f>IF(N130="sníž. přenesená",J130,0)</f>
        <v>0</v>
      </c>
      <c r="BI130" s="138">
        <f>IF(N130="nulová",J130,0)</f>
        <v>0</v>
      </c>
      <c r="BJ130" s="15" t="s">
        <v>86</v>
      </c>
      <c r="BK130" s="138">
        <f>ROUND(I130*H130,2)</f>
        <v>0</v>
      </c>
      <c r="BL130" s="15" t="s">
        <v>386</v>
      </c>
      <c r="BM130" s="248" t="s">
        <v>419</v>
      </c>
    </row>
    <row r="131" s="1" customFormat="1" ht="36" customHeight="1">
      <c r="B131" s="38"/>
      <c r="C131" s="237" t="s">
        <v>214</v>
      </c>
      <c r="D131" s="237" t="s">
        <v>150</v>
      </c>
      <c r="E131" s="238" t="s">
        <v>420</v>
      </c>
      <c r="F131" s="239" t="s">
        <v>421</v>
      </c>
      <c r="G131" s="240" t="s">
        <v>269</v>
      </c>
      <c r="H131" s="241">
        <v>6</v>
      </c>
      <c r="I131" s="242"/>
      <c r="J131" s="243">
        <f>ROUND(I131*H131,2)</f>
        <v>0</v>
      </c>
      <c r="K131" s="239" t="s">
        <v>1</v>
      </c>
      <c r="L131" s="40"/>
      <c r="M131" s="244" t="s">
        <v>1</v>
      </c>
      <c r="N131" s="245" t="s">
        <v>43</v>
      </c>
      <c r="O131" s="86"/>
      <c r="P131" s="246">
        <f>O131*H131</f>
        <v>0</v>
      </c>
      <c r="Q131" s="246">
        <v>0</v>
      </c>
      <c r="R131" s="246">
        <f>Q131*H131</f>
        <v>0</v>
      </c>
      <c r="S131" s="246">
        <v>0</v>
      </c>
      <c r="T131" s="247">
        <f>S131*H131</f>
        <v>0</v>
      </c>
      <c r="AR131" s="248" t="s">
        <v>386</v>
      </c>
      <c r="AT131" s="248" t="s">
        <v>150</v>
      </c>
      <c r="AU131" s="248" t="s">
        <v>86</v>
      </c>
      <c r="AY131" s="15" t="s">
        <v>142</v>
      </c>
      <c r="BE131" s="138">
        <f>IF(N131="základní",J131,0)</f>
        <v>0</v>
      </c>
      <c r="BF131" s="138">
        <f>IF(N131="snížená",J131,0)</f>
        <v>0</v>
      </c>
      <c r="BG131" s="138">
        <f>IF(N131="zákl. přenesená",J131,0)</f>
        <v>0</v>
      </c>
      <c r="BH131" s="138">
        <f>IF(N131="sníž. přenesená",J131,0)</f>
        <v>0</v>
      </c>
      <c r="BI131" s="138">
        <f>IF(N131="nulová",J131,0)</f>
        <v>0</v>
      </c>
      <c r="BJ131" s="15" t="s">
        <v>86</v>
      </c>
      <c r="BK131" s="138">
        <f>ROUND(I131*H131,2)</f>
        <v>0</v>
      </c>
      <c r="BL131" s="15" t="s">
        <v>386</v>
      </c>
      <c r="BM131" s="248" t="s">
        <v>422</v>
      </c>
    </row>
    <row r="132" s="1" customFormat="1" ht="60" customHeight="1">
      <c r="B132" s="38"/>
      <c r="C132" s="237" t="s">
        <v>219</v>
      </c>
      <c r="D132" s="237" t="s">
        <v>150</v>
      </c>
      <c r="E132" s="238" t="s">
        <v>423</v>
      </c>
      <c r="F132" s="239" t="s">
        <v>424</v>
      </c>
      <c r="G132" s="240" t="s">
        <v>269</v>
      </c>
      <c r="H132" s="241">
        <v>6</v>
      </c>
      <c r="I132" s="242"/>
      <c r="J132" s="243">
        <f>ROUND(I132*H132,2)</f>
        <v>0</v>
      </c>
      <c r="K132" s="239" t="s">
        <v>1</v>
      </c>
      <c r="L132" s="40"/>
      <c r="M132" s="244" t="s">
        <v>1</v>
      </c>
      <c r="N132" s="245" t="s">
        <v>43</v>
      </c>
      <c r="O132" s="86"/>
      <c r="P132" s="246">
        <f>O132*H132</f>
        <v>0</v>
      </c>
      <c r="Q132" s="246">
        <v>0</v>
      </c>
      <c r="R132" s="246">
        <f>Q132*H132</f>
        <v>0</v>
      </c>
      <c r="S132" s="246">
        <v>0</v>
      </c>
      <c r="T132" s="247">
        <f>S132*H132</f>
        <v>0</v>
      </c>
      <c r="AR132" s="248" t="s">
        <v>386</v>
      </c>
      <c r="AT132" s="248" t="s">
        <v>150</v>
      </c>
      <c r="AU132" s="248" t="s">
        <v>86</v>
      </c>
      <c r="AY132" s="15" t="s">
        <v>142</v>
      </c>
      <c r="BE132" s="138">
        <f>IF(N132="základní",J132,0)</f>
        <v>0</v>
      </c>
      <c r="BF132" s="138">
        <f>IF(N132="snížená",J132,0)</f>
        <v>0</v>
      </c>
      <c r="BG132" s="138">
        <f>IF(N132="zákl. přenesená",J132,0)</f>
        <v>0</v>
      </c>
      <c r="BH132" s="138">
        <f>IF(N132="sníž. přenesená",J132,0)</f>
        <v>0</v>
      </c>
      <c r="BI132" s="138">
        <f>IF(N132="nulová",J132,0)</f>
        <v>0</v>
      </c>
      <c r="BJ132" s="15" t="s">
        <v>86</v>
      </c>
      <c r="BK132" s="138">
        <f>ROUND(I132*H132,2)</f>
        <v>0</v>
      </c>
      <c r="BL132" s="15" t="s">
        <v>386</v>
      </c>
      <c r="BM132" s="248" t="s">
        <v>425</v>
      </c>
    </row>
    <row r="133" s="1" customFormat="1" ht="60" customHeight="1">
      <c r="B133" s="38"/>
      <c r="C133" s="237" t="s">
        <v>224</v>
      </c>
      <c r="D133" s="237" t="s">
        <v>150</v>
      </c>
      <c r="E133" s="238" t="s">
        <v>426</v>
      </c>
      <c r="F133" s="239" t="s">
        <v>427</v>
      </c>
      <c r="G133" s="240" t="s">
        <v>269</v>
      </c>
      <c r="H133" s="241">
        <v>6</v>
      </c>
      <c r="I133" s="242"/>
      <c r="J133" s="243">
        <f>ROUND(I133*H133,2)</f>
        <v>0</v>
      </c>
      <c r="K133" s="239" t="s">
        <v>1</v>
      </c>
      <c r="L133" s="40"/>
      <c r="M133" s="244" t="s">
        <v>1</v>
      </c>
      <c r="N133" s="245" t="s">
        <v>43</v>
      </c>
      <c r="O133" s="86"/>
      <c r="P133" s="246">
        <f>O133*H133</f>
        <v>0</v>
      </c>
      <c r="Q133" s="246">
        <v>0</v>
      </c>
      <c r="R133" s="246">
        <f>Q133*H133</f>
        <v>0</v>
      </c>
      <c r="S133" s="246">
        <v>0</v>
      </c>
      <c r="T133" s="247">
        <f>S133*H133</f>
        <v>0</v>
      </c>
      <c r="AR133" s="248" t="s">
        <v>386</v>
      </c>
      <c r="AT133" s="248" t="s">
        <v>150</v>
      </c>
      <c r="AU133" s="248" t="s">
        <v>86</v>
      </c>
      <c r="AY133" s="15" t="s">
        <v>142</v>
      </c>
      <c r="BE133" s="138">
        <f>IF(N133="základní",J133,0)</f>
        <v>0</v>
      </c>
      <c r="BF133" s="138">
        <f>IF(N133="snížená",J133,0)</f>
        <v>0</v>
      </c>
      <c r="BG133" s="138">
        <f>IF(N133="zákl. přenesená",J133,0)</f>
        <v>0</v>
      </c>
      <c r="BH133" s="138">
        <f>IF(N133="sníž. přenesená",J133,0)</f>
        <v>0</v>
      </c>
      <c r="BI133" s="138">
        <f>IF(N133="nulová",J133,0)</f>
        <v>0</v>
      </c>
      <c r="BJ133" s="15" t="s">
        <v>86</v>
      </c>
      <c r="BK133" s="138">
        <f>ROUND(I133*H133,2)</f>
        <v>0</v>
      </c>
      <c r="BL133" s="15" t="s">
        <v>386</v>
      </c>
      <c r="BM133" s="248" t="s">
        <v>428</v>
      </c>
    </row>
    <row r="134" s="1" customFormat="1" ht="16.5" customHeight="1">
      <c r="B134" s="38"/>
      <c r="C134" s="237" t="s">
        <v>8</v>
      </c>
      <c r="D134" s="237" t="s">
        <v>150</v>
      </c>
      <c r="E134" s="238" t="s">
        <v>429</v>
      </c>
      <c r="F134" s="239" t="s">
        <v>430</v>
      </c>
      <c r="G134" s="240" t="s">
        <v>390</v>
      </c>
      <c r="H134" s="241">
        <v>263</v>
      </c>
      <c r="I134" s="242"/>
      <c r="J134" s="243">
        <f>ROUND(I134*H134,2)</f>
        <v>0</v>
      </c>
      <c r="K134" s="239" t="s">
        <v>1</v>
      </c>
      <c r="L134" s="40"/>
      <c r="M134" s="244" t="s">
        <v>1</v>
      </c>
      <c r="N134" s="245" t="s">
        <v>43</v>
      </c>
      <c r="O134" s="86"/>
      <c r="P134" s="246">
        <f>O134*H134</f>
        <v>0</v>
      </c>
      <c r="Q134" s="246">
        <v>0</v>
      </c>
      <c r="R134" s="246">
        <f>Q134*H134</f>
        <v>0</v>
      </c>
      <c r="S134" s="246">
        <v>0</v>
      </c>
      <c r="T134" s="247">
        <f>S134*H134</f>
        <v>0</v>
      </c>
      <c r="AR134" s="248" t="s">
        <v>386</v>
      </c>
      <c r="AT134" s="248" t="s">
        <v>150</v>
      </c>
      <c r="AU134" s="248" t="s">
        <v>86</v>
      </c>
      <c r="AY134" s="15" t="s">
        <v>142</v>
      </c>
      <c r="BE134" s="138">
        <f>IF(N134="základní",J134,0)</f>
        <v>0</v>
      </c>
      <c r="BF134" s="138">
        <f>IF(N134="snížená",J134,0)</f>
        <v>0</v>
      </c>
      <c r="BG134" s="138">
        <f>IF(N134="zákl. přenesená",J134,0)</f>
        <v>0</v>
      </c>
      <c r="BH134" s="138">
        <f>IF(N134="sníž. přenesená",J134,0)</f>
        <v>0</v>
      </c>
      <c r="BI134" s="138">
        <f>IF(N134="nulová",J134,0)</f>
        <v>0</v>
      </c>
      <c r="BJ134" s="15" t="s">
        <v>86</v>
      </c>
      <c r="BK134" s="138">
        <f>ROUND(I134*H134,2)</f>
        <v>0</v>
      </c>
      <c r="BL134" s="15" t="s">
        <v>386</v>
      </c>
      <c r="BM134" s="248" t="s">
        <v>431</v>
      </c>
    </row>
    <row r="135" s="1" customFormat="1" ht="48" customHeight="1">
      <c r="B135" s="38"/>
      <c r="C135" s="237" t="s">
        <v>233</v>
      </c>
      <c r="D135" s="237" t="s">
        <v>150</v>
      </c>
      <c r="E135" s="238" t="s">
        <v>432</v>
      </c>
      <c r="F135" s="239" t="s">
        <v>433</v>
      </c>
      <c r="G135" s="240" t="s">
        <v>269</v>
      </c>
      <c r="H135" s="241">
        <v>1</v>
      </c>
      <c r="I135" s="242"/>
      <c r="J135" s="243">
        <f>ROUND(I135*H135,2)</f>
        <v>0</v>
      </c>
      <c r="K135" s="239" t="s">
        <v>1</v>
      </c>
      <c r="L135" s="40"/>
      <c r="M135" s="244" t="s">
        <v>1</v>
      </c>
      <c r="N135" s="245" t="s">
        <v>43</v>
      </c>
      <c r="O135" s="86"/>
      <c r="P135" s="246">
        <f>O135*H135</f>
        <v>0</v>
      </c>
      <c r="Q135" s="246">
        <v>0</v>
      </c>
      <c r="R135" s="246">
        <f>Q135*H135</f>
        <v>0</v>
      </c>
      <c r="S135" s="246">
        <v>0</v>
      </c>
      <c r="T135" s="247">
        <f>S135*H135</f>
        <v>0</v>
      </c>
      <c r="AR135" s="248" t="s">
        <v>386</v>
      </c>
      <c r="AT135" s="248" t="s">
        <v>150</v>
      </c>
      <c r="AU135" s="248" t="s">
        <v>86</v>
      </c>
      <c r="AY135" s="15" t="s">
        <v>142</v>
      </c>
      <c r="BE135" s="138">
        <f>IF(N135="základní",J135,0)</f>
        <v>0</v>
      </c>
      <c r="BF135" s="138">
        <f>IF(N135="snížená",J135,0)</f>
        <v>0</v>
      </c>
      <c r="BG135" s="138">
        <f>IF(N135="zákl. přenesená",J135,0)</f>
        <v>0</v>
      </c>
      <c r="BH135" s="138">
        <f>IF(N135="sníž. přenesená",J135,0)</f>
        <v>0</v>
      </c>
      <c r="BI135" s="138">
        <f>IF(N135="nulová",J135,0)</f>
        <v>0</v>
      </c>
      <c r="BJ135" s="15" t="s">
        <v>86</v>
      </c>
      <c r="BK135" s="138">
        <f>ROUND(I135*H135,2)</f>
        <v>0</v>
      </c>
      <c r="BL135" s="15" t="s">
        <v>386</v>
      </c>
      <c r="BM135" s="248" t="s">
        <v>434</v>
      </c>
    </row>
    <row r="136" s="1" customFormat="1" ht="36" customHeight="1">
      <c r="B136" s="38"/>
      <c r="C136" s="237" t="s">
        <v>237</v>
      </c>
      <c r="D136" s="237" t="s">
        <v>150</v>
      </c>
      <c r="E136" s="238" t="s">
        <v>435</v>
      </c>
      <c r="F136" s="239" t="s">
        <v>436</v>
      </c>
      <c r="G136" s="240" t="s">
        <v>269</v>
      </c>
      <c r="H136" s="241">
        <v>1</v>
      </c>
      <c r="I136" s="242"/>
      <c r="J136" s="243">
        <f>ROUND(I136*H136,2)</f>
        <v>0</v>
      </c>
      <c r="K136" s="239" t="s">
        <v>1</v>
      </c>
      <c r="L136" s="40"/>
      <c r="M136" s="244" t="s">
        <v>1</v>
      </c>
      <c r="N136" s="245" t="s">
        <v>43</v>
      </c>
      <c r="O136" s="86"/>
      <c r="P136" s="246">
        <f>O136*H136</f>
        <v>0</v>
      </c>
      <c r="Q136" s="246">
        <v>0</v>
      </c>
      <c r="R136" s="246">
        <f>Q136*H136</f>
        <v>0</v>
      </c>
      <c r="S136" s="246">
        <v>0</v>
      </c>
      <c r="T136" s="247">
        <f>S136*H136</f>
        <v>0</v>
      </c>
      <c r="AR136" s="248" t="s">
        <v>386</v>
      </c>
      <c r="AT136" s="248" t="s">
        <v>150</v>
      </c>
      <c r="AU136" s="248" t="s">
        <v>86</v>
      </c>
      <c r="AY136" s="15" t="s">
        <v>142</v>
      </c>
      <c r="BE136" s="138">
        <f>IF(N136="základní",J136,0)</f>
        <v>0</v>
      </c>
      <c r="BF136" s="138">
        <f>IF(N136="snížená",J136,0)</f>
        <v>0</v>
      </c>
      <c r="BG136" s="138">
        <f>IF(N136="zákl. přenesená",J136,0)</f>
        <v>0</v>
      </c>
      <c r="BH136" s="138">
        <f>IF(N136="sníž. přenesená",J136,0)</f>
        <v>0</v>
      </c>
      <c r="BI136" s="138">
        <f>IF(N136="nulová",J136,0)</f>
        <v>0</v>
      </c>
      <c r="BJ136" s="15" t="s">
        <v>86</v>
      </c>
      <c r="BK136" s="138">
        <f>ROUND(I136*H136,2)</f>
        <v>0</v>
      </c>
      <c r="BL136" s="15" t="s">
        <v>386</v>
      </c>
      <c r="BM136" s="248" t="s">
        <v>437</v>
      </c>
    </row>
    <row r="137" s="1" customFormat="1" ht="16.5" customHeight="1">
      <c r="B137" s="38"/>
      <c r="C137" s="237" t="s">
        <v>242</v>
      </c>
      <c r="D137" s="237" t="s">
        <v>150</v>
      </c>
      <c r="E137" s="238" t="s">
        <v>438</v>
      </c>
      <c r="F137" s="239" t="s">
        <v>439</v>
      </c>
      <c r="G137" s="240" t="s">
        <v>390</v>
      </c>
      <c r="H137" s="241">
        <v>263</v>
      </c>
      <c r="I137" s="242"/>
      <c r="J137" s="243">
        <f>ROUND(I137*H137,2)</f>
        <v>0</v>
      </c>
      <c r="K137" s="239" t="s">
        <v>1</v>
      </c>
      <c r="L137" s="40"/>
      <c r="M137" s="244" t="s">
        <v>1</v>
      </c>
      <c r="N137" s="245" t="s">
        <v>43</v>
      </c>
      <c r="O137" s="86"/>
      <c r="P137" s="246">
        <f>O137*H137</f>
        <v>0</v>
      </c>
      <c r="Q137" s="246">
        <v>0</v>
      </c>
      <c r="R137" s="246">
        <f>Q137*H137</f>
        <v>0</v>
      </c>
      <c r="S137" s="246">
        <v>0</v>
      </c>
      <c r="T137" s="247">
        <f>S137*H137</f>
        <v>0</v>
      </c>
      <c r="AR137" s="248" t="s">
        <v>386</v>
      </c>
      <c r="AT137" s="248" t="s">
        <v>150</v>
      </c>
      <c r="AU137" s="248" t="s">
        <v>86</v>
      </c>
      <c r="AY137" s="15" t="s">
        <v>142</v>
      </c>
      <c r="BE137" s="138">
        <f>IF(N137="základní",J137,0)</f>
        <v>0</v>
      </c>
      <c r="BF137" s="138">
        <f>IF(N137="snížená",J137,0)</f>
        <v>0</v>
      </c>
      <c r="BG137" s="138">
        <f>IF(N137="zákl. přenesená",J137,0)</f>
        <v>0</v>
      </c>
      <c r="BH137" s="138">
        <f>IF(N137="sníž. přenesená",J137,0)</f>
        <v>0</v>
      </c>
      <c r="BI137" s="138">
        <f>IF(N137="nulová",J137,0)</f>
        <v>0</v>
      </c>
      <c r="BJ137" s="15" t="s">
        <v>86</v>
      </c>
      <c r="BK137" s="138">
        <f>ROUND(I137*H137,2)</f>
        <v>0</v>
      </c>
      <c r="BL137" s="15" t="s">
        <v>386</v>
      </c>
      <c r="BM137" s="248" t="s">
        <v>440</v>
      </c>
    </row>
    <row r="138" s="1" customFormat="1" ht="16.5" customHeight="1">
      <c r="B138" s="38"/>
      <c r="C138" s="237" t="s">
        <v>248</v>
      </c>
      <c r="D138" s="237" t="s">
        <v>150</v>
      </c>
      <c r="E138" s="238" t="s">
        <v>441</v>
      </c>
      <c r="F138" s="239" t="s">
        <v>442</v>
      </c>
      <c r="G138" s="240" t="s">
        <v>147</v>
      </c>
      <c r="H138" s="241">
        <v>15.779999999999999</v>
      </c>
      <c r="I138" s="242"/>
      <c r="J138" s="243">
        <f>ROUND(I138*H138,2)</f>
        <v>0</v>
      </c>
      <c r="K138" s="239" t="s">
        <v>1</v>
      </c>
      <c r="L138" s="40"/>
      <c r="M138" s="244" t="s">
        <v>1</v>
      </c>
      <c r="N138" s="245" t="s">
        <v>43</v>
      </c>
      <c r="O138" s="86"/>
      <c r="P138" s="246">
        <f>O138*H138</f>
        <v>0</v>
      </c>
      <c r="Q138" s="246">
        <v>0</v>
      </c>
      <c r="R138" s="246">
        <f>Q138*H138</f>
        <v>0</v>
      </c>
      <c r="S138" s="246">
        <v>0</v>
      </c>
      <c r="T138" s="247">
        <f>S138*H138</f>
        <v>0</v>
      </c>
      <c r="AR138" s="248" t="s">
        <v>386</v>
      </c>
      <c r="AT138" s="248" t="s">
        <v>150</v>
      </c>
      <c r="AU138" s="248" t="s">
        <v>86</v>
      </c>
      <c r="AY138" s="15" t="s">
        <v>142</v>
      </c>
      <c r="BE138" s="138">
        <f>IF(N138="základní",J138,0)</f>
        <v>0</v>
      </c>
      <c r="BF138" s="138">
        <f>IF(N138="snížená",J138,0)</f>
        <v>0</v>
      </c>
      <c r="BG138" s="138">
        <f>IF(N138="zákl. přenesená",J138,0)</f>
        <v>0</v>
      </c>
      <c r="BH138" s="138">
        <f>IF(N138="sníž. přenesená",J138,0)</f>
        <v>0</v>
      </c>
      <c r="BI138" s="138">
        <f>IF(N138="nulová",J138,0)</f>
        <v>0</v>
      </c>
      <c r="BJ138" s="15" t="s">
        <v>86</v>
      </c>
      <c r="BK138" s="138">
        <f>ROUND(I138*H138,2)</f>
        <v>0</v>
      </c>
      <c r="BL138" s="15" t="s">
        <v>386</v>
      </c>
      <c r="BM138" s="248" t="s">
        <v>443</v>
      </c>
    </row>
    <row r="139" s="1" customFormat="1" ht="16.5" customHeight="1">
      <c r="B139" s="38"/>
      <c r="C139" s="237" t="s">
        <v>252</v>
      </c>
      <c r="D139" s="237" t="s">
        <v>150</v>
      </c>
      <c r="E139" s="238" t="s">
        <v>444</v>
      </c>
      <c r="F139" s="239" t="s">
        <v>445</v>
      </c>
      <c r="G139" s="240" t="s">
        <v>390</v>
      </c>
      <c r="H139" s="241">
        <v>47.340000000000003</v>
      </c>
      <c r="I139" s="242"/>
      <c r="J139" s="243">
        <f>ROUND(I139*H139,2)</f>
        <v>0</v>
      </c>
      <c r="K139" s="239" t="s">
        <v>1</v>
      </c>
      <c r="L139" s="40"/>
      <c r="M139" s="244" t="s">
        <v>1</v>
      </c>
      <c r="N139" s="245" t="s">
        <v>43</v>
      </c>
      <c r="O139" s="86"/>
      <c r="P139" s="246">
        <f>O139*H139</f>
        <v>0</v>
      </c>
      <c r="Q139" s="246">
        <v>0</v>
      </c>
      <c r="R139" s="246">
        <f>Q139*H139</f>
        <v>0</v>
      </c>
      <c r="S139" s="246">
        <v>0</v>
      </c>
      <c r="T139" s="247">
        <f>S139*H139</f>
        <v>0</v>
      </c>
      <c r="AR139" s="248" t="s">
        <v>386</v>
      </c>
      <c r="AT139" s="248" t="s">
        <v>150</v>
      </c>
      <c r="AU139" s="248" t="s">
        <v>86</v>
      </c>
      <c r="AY139" s="15" t="s">
        <v>142</v>
      </c>
      <c r="BE139" s="138">
        <f>IF(N139="základní",J139,0)</f>
        <v>0</v>
      </c>
      <c r="BF139" s="138">
        <f>IF(N139="snížená",J139,0)</f>
        <v>0</v>
      </c>
      <c r="BG139" s="138">
        <f>IF(N139="zákl. přenesená",J139,0)</f>
        <v>0</v>
      </c>
      <c r="BH139" s="138">
        <f>IF(N139="sníž. přenesená",J139,0)</f>
        <v>0</v>
      </c>
      <c r="BI139" s="138">
        <f>IF(N139="nulová",J139,0)</f>
        <v>0</v>
      </c>
      <c r="BJ139" s="15" t="s">
        <v>86</v>
      </c>
      <c r="BK139" s="138">
        <f>ROUND(I139*H139,2)</f>
        <v>0</v>
      </c>
      <c r="BL139" s="15" t="s">
        <v>386</v>
      </c>
      <c r="BM139" s="248" t="s">
        <v>446</v>
      </c>
    </row>
    <row r="140" s="1" customFormat="1" ht="16.5" customHeight="1">
      <c r="B140" s="38"/>
      <c r="C140" s="237" t="s">
        <v>7</v>
      </c>
      <c r="D140" s="237" t="s">
        <v>150</v>
      </c>
      <c r="E140" s="238" t="s">
        <v>447</v>
      </c>
      <c r="F140" s="239" t="s">
        <v>448</v>
      </c>
      <c r="G140" s="240" t="s">
        <v>390</v>
      </c>
      <c r="H140" s="241">
        <v>94.680000000000007</v>
      </c>
      <c r="I140" s="242"/>
      <c r="J140" s="243">
        <f>ROUND(I140*H140,2)</f>
        <v>0</v>
      </c>
      <c r="K140" s="239" t="s">
        <v>1</v>
      </c>
      <c r="L140" s="40"/>
      <c r="M140" s="244" t="s">
        <v>1</v>
      </c>
      <c r="N140" s="245" t="s">
        <v>43</v>
      </c>
      <c r="O140" s="86"/>
      <c r="P140" s="246">
        <f>O140*H140</f>
        <v>0</v>
      </c>
      <c r="Q140" s="246">
        <v>0</v>
      </c>
      <c r="R140" s="246">
        <f>Q140*H140</f>
        <v>0</v>
      </c>
      <c r="S140" s="246">
        <v>0</v>
      </c>
      <c r="T140" s="247">
        <f>S140*H140</f>
        <v>0</v>
      </c>
      <c r="AR140" s="248" t="s">
        <v>386</v>
      </c>
      <c r="AT140" s="248" t="s">
        <v>150</v>
      </c>
      <c r="AU140" s="248" t="s">
        <v>86</v>
      </c>
      <c r="AY140" s="15" t="s">
        <v>142</v>
      </c>
      <c r="BE140" s="138">
        <f>IF(N140="základní",J140,0)</f>
        <v>0</v>
      </c>
      <c r="BF140" s="138">
        <f>IF(N140="snížená",J140,0)</f>
        <v>0</v>
      </c>
      <c r="BG140" s="138">
        <f>IF(N140="zákl. přenesená",J140,0)</f>
        <v>0</v>
      </c>
      <c r="BH140" s="138">
        <f>IF(N140="sníž. přenesená",J140,0)</f>
        <v>0</v>
      </c>
      <c r="BI140" s="138">
        <f>IF(N140="nulová",J140,0)</f>
        <v>0</v>
      </c>
      <c r="BJ140" s="15" t="s">
        <v>86</v>
      </c>
      <c r="BK140" s="138">
        <f>ROUND(I140*H140,2)</f>
        <v>0</v>
      </c>
      <c r="BL140" s="15" t="s">
        <v>386</v>
      </c>
      <c r="BM140" s="248" t="s">
        <v>449</v>
      </c>
    </row>
    <row r="141" s="1" customFormat="1" ht="16.5" customHeight="1">
      <c r="B141" s="38"/>
      <c r="C141" s="237" t="s">
        <v>260</v>
      </c>
      <c r="D141" s="237" t="s">
        <v>150</v>
      </c>
      <c r="E141" s="238" t="s">
        <v>450</v>
      </c>
      <c r="F141" s="239" t="s">
        <v>451</v>
      </c>
      <c r="G141" s="240" t="s">
        <v>187</v>
      </c>
      <c r="H141" s="241">
        <v>263</v>
      </c>
      <c r="I141" s="242"/>
      <c r="J141" s="243">
        <f>ROUND(I141*H141,2)</f>
        <v>0</v>
      </c>
      <c r="K141" s="239" t="s">
        <v>1</v>
      </c>
      <c r="L141" s="40"/>
      <c r="M141" s="244" t="s">
        <v>1</v>
      </c>
      <c r="N141" s="245" t="s">
        <v>43</v>
      </c>
      <c r="O141" s="86"/>
      <c r="P141" s="246">
        <f>O141*H141</f>
        <v>0</v>
      </c>
      <c r="Q141" s="246">
        <v>0</v>
      </c>
      <c r="R141" s="246">
        <f>Q141*H141</f>
        <v>0</v>
      </c>
      <c r="S141" s="246">
        <v>0</v>
      </c>
      <c r="T141" s="247">
        <f>S141*H141</f>
        <v>0</v>
      </c>
      <c r="AR141" s="248" t="s">
        <v>386</v>
      </c>
      <c r="AT141" s="248" t="s">
        <v>150</v>
      </c>
      <c r="AU141" s="248" t="s">
        <v>86</v>
      </c>
      <c r="AY141" s="15" t="s">
        <v>142</v>
      </c>
      <c r="BE141" s="138">
        <f>IF(N141="základní",J141,0)</f>
        <v>0</v>
      </c>
      <c r="BF141" s="138">
        <f>IF(N141="snížená",J141,0)</f>
        <v>0</v>
      </c>
      <c r="BG141" s="138">
        <f>IF(N141="zákl. přenesená",J141,0)</f>
        <v>0</v>
      </c>
      <c r="BH141" s="138">
        <f>IF(N141="sníž. přenesená",J141,0)</f>
        <v>0</v>
      </c>
      <c r="BI141" s="138">
        <f>IF(N141="nulová",J141,0)</f>
        <v>0</v>
      </c>
      <c r="BJ141" s="15" t="s">
        <v>86</v>
      </c>
      <c r="BK141" s="138">
        <f>ROUND(I141*H141,2)</f>
        <v>0</v>
      </c>
      <c r="BL141" s="15" t="s">
        <v>386</v>
      </c>
      <c r="BM141" s="248" t="s">
        <v>452</v>
      </c>
    </row>
    <row r="142" s="1" customFormat="1" ht="24" customHeight="1">
      <c r="B142" s="38"/>
      <c r="C142" s="237" t="s">
        <v>266</v>
      </c>
      <c r="D142" s="237" t="s">
        <v>150</v>
      </c>
      <c r="E142" s="238" t="s">
        <v>453</v>
      </c>
      <c r="F142" s="239" t="s">
        <v>454</v>
      </c>
      <c r="G142" s="240" t="s">
        <v>187</v>
      </c>
      <c r="H142" s="241">
        <v>263</v>
      </c>
      <c r="I142" s="242"/>
      <c r="J142" s="243">
        <f>ROUND(I142*H142,2)</f>
        <v>0</v>
      </c>
      <c r="K142" s="239" t="s">
        <v>1</v>
      </c>
      <c r="L142" s="40"/>
      <c r="M142" s="244" t="s">
        <v>1</v>
      </c>
      <c r="N142" s="245" t="s">
        <v>43</v>
      </c>
      <c r="O142" s="86"/>
      <c r="P142" s="246">
        <f>O142*H142</f>
        <v>0</v>
      </c>
      <c r="Q142" s="246">
        <v>0</v>
      </c>
      <c r="R142" s="246">
        <f>Q142*H142</f>
        <v>0</v>
      </c>
      <c r="S142" s="246">
        <v>0</v>
      </c>
      <c r="T142" s="247">
        <f>S142*H142</f>
        <v>0</v>
      </c>
      <c r="AR142" s="248" t="s">
        <v>386</v>
      </c>
      <c r="AT142" s="248" t="s">
        <v>150</v>
      </c>
      <c r="AU142" s="248" t="s">
        <v>86</v>
      </c>
      <c r="AY142" s="15" t="s">
        <v>142</v>
      </c>
      <c r="BE142" s="138">
        <f>IF(N142="základní",J142,0)</f>
        <v>0</v>
      </c>
      <c r="BF142" s="138">
        <f>IF(N142="snížená",J142,0)</f>
        <v>0</v>
      </c>
      <c r="BG142" s="138">
        <f>IF(N142="zákl. přenesená",J142,0)</f>
        <v>0</v>
      </c>
      <c r="BH142" s="138">
        <f>IF(N142="sníž. přenesená",J142,0)</f>
        <v>0</v>
      </c>
      <c r="BI142" s="138">
        <f>IF(N142="nulová",J142,0)</f>
        <v>0</v>
      </c>
      <c r="BJ142" s="15" t="s">
        <v>86</v>
      </c>
      <c r="BK142" s="138">
        <f>ROUND(I142*H142,2)</f>
        <v>0</v>
      </c>
      <c r="BL142" s="15" t="s">
        <v>386</v>
      </c>
      <c r="BM142" s="248" t="s">
        <v>455</v>
      </c>
    </row>
    <row r="143" s="1" customFormat="1" ht="16.5" customHeight="1">
      <c r="B143" s="38"/>
      <c r="C143" s="237" t="s">
        <v>272</v>
      </c>
      <c r="D143" s="237" t="s">
        <v>150</v>
      </c>
      <c r="E143" s="238" t="s">
        <v>456</v>
      </c>
      <c r="F143" s="239" t="s">
        <v>457</v>
      </c>
      <c r="G143" s="240" t="s">
        <v>269</v>
      </c>
      <c r="H143" s="241">
        <v>2</v>
      </c>
      <c r="I143" s="242"/>
      <c r="J143" s="243">
        <f>ROUND(I143*H143,2)</f>
        <v>0</v>
      </c>
      <c r="K143" s="239" t="s">
        <v>1</v>
      </c>
      <c r="L143" s="40"/>
      <c r="M143" s="244" t="s">
        <v>1</v>
      </c>
      <c r="N143" s="245" t="s">
        <v>43</v>
      </c>
      <c r="O143" s="86"/>
      <c r="P143" s="246">
        <f>O143*H143</f>
        <v>0</v>
      </c>
      <c r="Q143" s="246">
        <v>0</v>
      </c>
      <c r="R143" s="246">
        <f>Q143*H143</f>
        <v>0</v>
      </c>
      <c r="S143" s="246">
        <v>0</v>
      </c>
      <c r="T143" s="247">
        <f>S143*H143</f>
        <v>0</v>
      </c>
      <c r="AR143" s="248" t="s">
        <v>386</v>
      </c>
      <c r="AT143" s="248" t="s">
        <v>150</v>
      </c>
      <c r="AU143" s="248" t="s">
        <v>86</v>
      </c>
      <c r="AY143" s="15" t="s">
        <v>142</v>
      </c>
      <c r="BE143" s="138">
        <f>IF(N143="základní",J143,0)</f>
        <v>0</v>
      </c>
      <c r="BF143" s="138">
        <f>IF(N143="snížená",J143,0)</f>
        <v>0</v>
      </c>
      <c r="BG143" s="138">
        <f>IF(N143="zákl. přenesená",J143,0)</f>
        <v>0</v>
      </c>
      <c r="BH143" s="138">
        <f>IF(N143="sníž. přenesená",J143,0)</f>
        <v>0</v>
      </c>
      <c r="BI143" s="138">
        <f>IF(N143="nulová",J143,0)</f>
        <v>0</v>
      </c>
      <c r="BJ143" s="15" t="s">
        <v>86</v>
      </c>
      <c r="BK143" s="138">
        <f>ROUND(I143*H143,2)</f>
        <v>0</v>
      </c>
      <c r="BL143" s="15" t="s">
        <v>386</v>
      </c>
      <c r="BM143" s="248" t="s">
        <v>458</v>
      </c>
    </row>
    <row r="144" s="1" customFormat="1" ht="16.5" customHeight="1">
      <c r="B144" s="38"/>
      <c r="C144" s="237" t="s">
        <v>279</v>
      </c>
      <c r="D144" s="237" t="s">
        <v>150</v>
      </c>
      <c r="E144" s="238" t="s">
        <v>459</v>
      </c>
      <c r="F144" s="239" t="s">
        <v>460</v>
      </c>
      <c r="G144" s="240" t="s">
        <v>269</v>
      </c>
      <c r="H144" s="241">
        <v>1</v>
      </c>
      <c r="I144" s="242"/>
      <c r="J144" s="243">
        <f>ROUND(I144*H144,2)</f>
        <v>0</v>
      </c>
      <c r="K144" s="239" t="s">
        <v>1</v>
      </c>
      <c r="L144" s="40"/>
      <c r="M144" s="284" t="s">
        <v>1</v>
      </c>
      <c r="N144" s="285" t="s">
        <v>43</v>
      </c>
      <c r="O144" s="286"/>
      <c r="P144" s="287">
        <f>O144*H144</f>
        <v>0</v>
      </c>
      <c r="Q144" s="287">
        <v>0</v>
      </c>
      <c r="R144" s="287">
        <f>Q144*H144</f>
        <v>0</v>
      </c>
      <c r="S144" s="287">
        <v>0</v>
      </c>
      <c r="T144" s="288">
        <f>S144*H144</f>
        <v>0</v>
      </c>
      <c r="AR144" s="248" t="s">
        <v>386</v>
      </c>
      <c r="AT144" s="248" t="s">
        <v>150</v>
      </c>
      <c r="AU144" s="248" t="s">
        <v>86</v>
      </c>
      <c r="AY144" s="15" t="s">
        <v>142</v>
      </c>
      <c r="BE144" s="138">
        <f>IF(N144="základní",J144,0)</f>
        <v>0</v>
      </c>
      <c r="BF144" s="138">
        <f>IF(N144="snížená",J144,0)</f>
        <v>0</v>
      </c>
      <c r="BG144" s="138">
        <f>IF(N144="zákl. přenesená",J144,0)</f>
        <v>0</v>
      </c>
      <c r="BH144" s="138">
        <f>IF(N144="sníž. přenesená",J144,0)</f>
        <v>0</v>
      </c>
      <c r="BI144" s="138">
        <f>IF(N144="nulová",J144,0)</f>
        <v>0</v>
      </c>
      <c r="BJ144" s="15" t="s">
        <v>86</v>
      </c>
      <c r="BK144" s="138">
        <f>ROUND(I144*H144,2)</f>
        <v>0</v>
      </c>
      <c r="BL144" s="15" t="s">
        <v>386</v>
      </c>
      <c r="BM144" s="248" t="s">
        <v>461</v>
      </c>
    </row>
    <row r="145" s="1" customFormat="1" ht="6.96" customHeight="1">
      <c r="B145" s="61"/>
      <c r="C145" s="62"/>
      <c r="D145" s="62"/>
      <c r="E145" s="62"/>
      <c r="F145" s="62"/>
      <c r="G145" s="62"/>
      <c r="H145" s="62"/>
      <c r="I145" s="188"/>
      <c r="J145" s="62"/>
      <c r="K145" s="62"/>
      <c r="L145" s="40"/>
    </row>
  </sheetData>
  <sheetProtection sheet="1" autoFilter="0" formatColumns="0" formatRows="0" objects="1" scenarios="1" spinCount="100000" saltValue="p9M4hBfD76E0jw0cvzd5yiJj/JgUV88EuL68dLET/NBaWPfrs+L6MB+BqO7GZq9tY5tJNy5eSlSKuMCFxb0ZDA==" hashValue="lmpcvKjLsajzWO1RaXWaDU8leVhd4oaq0cCfp4YComJdw/bmeeovjcA2TMTLQqwVkLR32CprNoRigaG1zUd68g==" algorithmName="SHA-512" password="CC35"/>
  <autoFilter ref="C116:K144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6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101</v>
      </c>
    </row>
    <row r="3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18"/>
      <c r="AT3" s="15" t="s">
        <v>88</v>
      </c>
    </row>
    <row r="4" ht="24.96" customHeight="1">
      <c r="B4" s="18"/>
      <c r="D4" s="150" t="s">
        <v>111</v>
      </c>
      <c r="L4" s="18"/>
      <c r="M4" s="151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52" t="s">
        <v>16</v>
      </c>
      <c r="L6" s="18"/>
    </row>
    <row r="7" ht="16.5" customHeight="1">
      <c r="B7" s="18"/>
      <c r="E7" s="153" t="str">
        <f>'Rekapitulace stavby'!K6</f>
        <v>Bytová zona RD_infrastruktura</v>
      </c>
      <c r="F7" s="152"/>
      <c r="G7" s="152"/>
      <c r="H7" s="152"/>
      <c r="L7" s="18"/>
    </row>
    <row r="8" s="1" customFormat="1" ht="12" customHeight="1">
      <c r="B8" s="40"/>
      <c r="D8" s="152" t="s">
        <v>112</v>
      </c>
      <c r="I8" s="154"/>
      <c r="L8" s="40"/>
    </row>
    <row r="9" s="1" customFormat="1" ht="36.96" customHeight="1">
      <c r="B9" s="40"/>
      <c r="E9" s="155" t="s">
        <v>462</v>
      </c>
      <c r="F9" s="1"/>
      <c r="G9" s="1"/>
      <c r="H9" s="1"/>
      <c r="I9" s="154"/>
      <c r="L9" s="40"/>
    </row>
    <row r="10" s="1" customFormat="1">
      <c r="B10" s="40"/>
      <c r="I10" s="154"/>
      <c r="L10" s="40"/>
    </row>
    <row r="11" s="1" customFormat="1" ht="12" customHeight="1">
      <c r="B11" s="40"/>
      <c r="D11" s="152" t="s">
        <v>18</v>
      </c>
      <c r="F11" s="156" t="s">
        <v>1</v>
      </c>
      <c r="I11" s="157" t="s">
        <v>19</v>
      </c>
      <c r="J11" s="156" t="s">
        <v>1</v>
      </c>
      <c r="L11" s="40"/>
    </row>
    <row r="12" s="1" customFormat="1" ht="12" customHeight="1">
      <c r="B12" s="40"/>
      <c r="D12" s="152" t="s">
        <v>20</v>
      </c>
      <c r="F12" s="156" t="s">
        <v>21</v>
      </c>
      <c r="I12" s="157" t="s">
        <v>22</v>
      </c>
      <c r="J12" s="158" t="str">
        <f>'Rekapitulace stavby'!AN8</f>
        <v>2. 5. 2019</v>
      </c>
      <c r="L12" s="40"/>
    </row>
    <row r="13" s="1" customFormat="1" ht="10.8" customHeight="1">
      <c r="B13" s="40"/>
      <c r="I13" s="154"/>
      <c r="L13" s="40"/>
    </row>
    <row r="14" s="1" customFormat="1" ht="12" customHeight="1">
      <c r="B14" s="40"/>
      <c r="D14" s="152" t="s">
        <v>24</v>
      </c>
      <c r="I14" s="157" t="s">
        <v>25</v>
      </c>
      <c r="J14" s="156" t="str">
        <f>IF('Rekapitulace stavby'!AN10="","",'Rekapitulace stavby'!AN10)</f>
        <v/>
      </c>
      <c r="L14" s="40"/>
    </row>
    <row r="15" s="1" customFormat="1" ht="18" customHeight="1">
      <c r="B15" s="40"/>
      <c r="E15" s="156" t="str">
        <f>IF('Rekapitulace stavby'!E11="","",'Rekapitulace stavby'!E11)</f>
        <v xml:space="preserve"> </v>
      </c>
      <c r="I15" s="157" t="s">
        <v>27</v>
      </c>
      <c r="J15" s="156" t="str">
        <f>IF('Rekapitulace stavby'!AN11="","",'Rekapitulace stavby'!AN11)</f>
        <v/>
      </c>
      <c r="L15" s="40"/>
    </row>
    <row r="16" s="1" customFormat="1" ht="6.96" customHeight="1">
      <c r="B16" s="40"/>
      <c r="I16" s="154"/>
      <c r="L16" s="40"/>
    </row>
    <row r="17" s="1" customFormat="1" ht="12" customHeight="1">
      <c r="B17" s="40"/>
      <c r="D17" s="152" t="s">
        <v>28</v>
      </c>
      <c r="I17" s="157" t="s">
        <v>25</v>
      </c>
      <c r="J17" s="31" t="str">
        <f>'Rekapitulace stavby'!AN13</f>
        <v>Vyplň údaj</v>
      </c>
      <c r="L17" s="40"/>
    </row>
    <row r="18" s="1" customFormat="1" ht="18" customHeight="1">
      <c r="B18" s="40"/>
      <c r="E18" s="31" t="str">
        <f>'Rekapitulace stavby'!E14</f>
        <v>Vyplň údaj</v>
      </c>
      <c r="F18" s="156"/>
      <c r="G18" s="156"/>
      <c r="H18" s="156"/>
      <c r="I18" s="157" t="s">
        <v>27</v>
      </c>
      <c r="J18" s="31" t="str">
        <f>'Rekapitulace stavby'!AN14</f>
        <v>Vyplň údaj</v>
      </c>
      <c r="L18" s="40"/>
    </row>
    <row r="19" s="1" customFormat="1" ht="6.96" customHeight="1">
      <c r="B19" s="40"/>
      <c r="I19" s="154"/>
      <c r="L19" s="40"/>
    </row>
    <row r="20" s="1" customFormat="1" ht="12" customHeight="1">
      <c r="B20" s="40"/>
      <c r="D20" s="152" t="s">
        <v>30</v>
      </c>
      <c r="I20" s="157" t="s">
        <v>25</v>
      </c>
      <c r="J20" s="156" t="s">
        <v>1</v>
      </c>
      <c r="L20" s="40"/>
    </row>
    <row r="21" s="1" customFormat="1" ht="18" customHeight="1">
      <c r="B21" s="40"/>
      <c r="E21" s="156" t="s">
        <v>31</v>
      </c>
      <c r="I21" s="157" t="s">
        <v>27</v>
      </c>
      <c r="J21" s="156" t="s">
        <v>1</v>
      </c>
      <c r="L21" s="40"/>
    </row>
    <row r="22" s="1" customFormat="1" ht="6.96" customHeight="1">
      <c r="B22" s="40"/>
      <c r="I22" s="154"/>
      <c r="L22" s="40"/>
    </row>
    <row r="23" s="1" customFormat="1" ht="12" customHeight="1">
      <c r="B23" s="40"/>
      <c r="D23" s="152" t="s">
        <v>33</v>
      </c>
      <c r="I23" s="157" t="s">
        <v>25</v>
      </c>
      <c r="J23" s="156" t="s">
        <v>1</v>
      </c>
      <c r="L23" s="40"/>
    </row>
    <row r="24" s="1" customFormat="1" ht="18" customHeight="1">
      <c r="B24" s="40"/>
      <c r="E24" s="156" t="s">
        <v>34</v>
      </c>
      <c r="I24" s="157" t="s">
        <v>27</v>
      </c>
      <c r="J24" s="156" t="s">
        <v>1</v>
      </c>
      <c r="L24" s="40"/>
    </row>
    <row r="25" s="1" customFormat="1" ht="6.96" customHeight="1">
      <c r="B25" s="40"/>
      <c r="I25" s="154"/>
      <c r="L25" s="40"/>
    </row>
    <row r="26" s="1" customFormat="1" ht="12" customHeight="1">
      <c r="B26" s="40"/>
      <c r="D26" s="152" t="s">
        <v>35</v>
      </c>
      <c r="I26" s="154"/>
      <c r="L26" s="40"/>
    </row>
    <row r="27" s="7" customFormat="1" ht="16.5" customHeight="1">
      <c r="B27" s="159"/>
      <c r="E27" s="160" t="s">
        <v>1</v>
      </c>
      <c r="F27" s="160"/>
      <c r="G27" s="160"/>
      <c r="H27" s="160"/>
      <c r="I27" s="161"/>
      <c r="L27" s="159"/>
    </row>
    <row r="28" s="1" customFormat="1" ht="6.96" customHeight="1">
      <c r="B28" s="40"/>
      <c r="I28" s="154"/>
      <c r="L28" s="40"/>
    </row>
    <row r="29" s="1" customFormat="1" ht="6.96" customHeight="1">
      <c r="B29" s="40"/>
      <c r="D29" s="78"/>
      <c r="E29" s="78"/>
      <c r="F29" s="78"/>
      <c r="G29" s="78"/>
      <c r="H29" s="78"/>
      <c r="I29" s="162"/>
      <c r="J29" s="78"/>
      <c r="K29" s="78"/>
      <c r="L29" s="40"/>
    </row>
    <row r="30" s="1" customFormat="1" ht="25.44" customHeight="1">
      <c r="B30" s="40"/>
      <c r="D30" s="163" t="s">
        <v>38</v>
      </c>
      <c r="I30" s="154"/>
      <c r="J30" s="164">
        <f>ROUND(J122, 2)</f>
        <v>0</v>
      </c>
      <c r="L30" s="40"/>
    </row>
    <row r="31" s="1" customFormat="1" ht="6.96" customHeight="1">
      <c r="B31" s="40"/>
      <c r="D31" s="78"/>
      <c r="E31" s="78"/>
      <c r="F31" s="78"/>
      <c r="G31" s="78"/>
      <c r="H31" s="78"/>
      <c r="I31" s="162"/>
      <c r="J31" s="78"/>
      <c r="K31" s="78"/>
      <c r="L31" s="40"/>
    </row>
    <row r="32" s="1" customFormat="1" ht="14.4" customHeight="1">
      <c r="B32" s="40"/>
      <c r="F32" s="165" t="s">
        <v>40</v>
      </c>
      <c r="I32" s="166" t="s">
        <v>39</v>
      </c>
      <c r="J32" s="165" t="s">
        <v>41</v>
      </c>
      <c r="L32" s="40"/>
    </row>
    <row r="33" s="1" customFormat="1" ht="14.4" customHeight="1">
      <c r="B33" s="40"/>
      <c r="D33" s="167" t="s">
        <v>42</v>
      </c>
      <c r="E33" s="152" t="s">
        <v>43</v>
      </c>
      <c r="F33" s="168">
        <f>ROUND((SUM(BE122:BE144)),  2)</f>
        <v>0</v>
      </c>
      <c r="I33" s="169">
        <v>0.20999999999999999</v>
      </c>
      <c r="J33" s="168">
        <f>ROUND(((SUM(BE122:BE144))*I33),  2)</f>
        <v>0</v>
      </c>
      <c r="L33" s="40"/>
    </row>
    <row r="34" s="1" customFormat="1" ht="14.4" customHeight="1">
      <c r="B34" s="40"/>
      <c r="E34" s="152" t="s">
        <v>44</v>
      </c>
      <c r="F34" s="168">
        <f>ROUND((SUM(BF122:BF144)),  2)</f>
        <v>0</v>
      </c>
      <c r="I34" s="169">
        <v>0.14999999999999999</v>
      </c>
      <c r="J34" s="168">
        <f>ROUND(((SUM(BF122:BF144))*I34),  2)</f>
        <v>0</v>
      </c>
      <c r="L34" s="40"/>
    </row>
    <row r="35" hidden="1" s="1" customFormat="1" ht="14.4" customHeight="1">
      <c r="B35" s="40"/>
      <c r="E35" s="152" t="s">
        <v>45</v>
      </c>
      <c r="F35" s="168">
        <f>ROUND((SUM(BG122:BG144)),  2)</f>
        <v>0</v>
      </c>
      <c r="I35" s="169">
        <v>0.20999999999999999</v>
      </c>
      <c r="J35" s="168">
        <f>0</f>
        <v>0</v>
      </c>
      <c r="L35" s="40"/>
    </row>
    <row r="36" hidden="1" s="1" customFormat="1" ht="14.4" customHeight="1">
      <c r="B36" s="40"/>
      <c r="E36" s="152" t="s">
        <v>46</v>
      </c>
      <c r="F36" s="168">
        <f>ROUND((SUM(BH122:BH144)),  2)</f>
        <v>0</v>
      </c>
      <c r="I36" s="169">
        <v>0.14999999999999999</v>
      </c>
      <c r="J36" s="168">
        <f>0</f>
        <v>0</v>
      </c>
      <c r="L36" s="40"/>
    </row>
    <row r="37" hidden="1" s="1" customFormat="1" ht="14.4" customHeight="1">
      <c r="B37" s="40"/>
      <c r="E37" s="152" t="s">
        <v>47</v>
      </c>
      <c r="F37" s="168">
        <f>ROUND((SUM(BI122:BI144)),  2)</f>
        <v>0</v>
      </c>
      <c r="I37" s="169">
        <v>0</v>
      </c>
      <c r="J37" s="168">
        <f>0</f>
        <v>0</v>
      </c>
      <c r="L37" s="40"/>
    </row>
    <row r="38" s="1" customFormat="1" ht="6.96" customHeight="1">
      <c r="B38" s="40"/>
      <c r="I38" s="154"/>
      <c r="L38" s="40"/>
    </row>
    <row r="39" s="1" customFormat="1" ht="25.44" customHeight="1">
      <c r="B39" s="40"/>
      <c r="C39" s="170"/>
      <c r="D39" s="171" t="s">
        <v>48</v>
      </c>
      <c r="E39" s="172"/>
      <c r="F39" s="172"/>
      <c r="G39" s="173" t="s">
        <v>49</v>
      </c>
      <c r="H39" s="174" t="s">
        <v>50</v>
      </c>
      <c r="I39" s="175"/>
      <c r="J39" s="176">
        <f>SUM(J30:J37)</f>
        <v>0</v>
      </c>
      <c r="K39" s="177"/>
      <c r="L39" s="40"/>
    </row>
    <row r="40" s="1" customFormat="1" ht="14.4" customHeight="1">
      <c r="B40" s="40"/>
      <c r="I40" s="154"/>
      <c r="L40" s="40"/>
    </row>
    <row r="41" ht="14.4" customHeight="1">
      <c r="B41" s="18"/>
      <c r="L41" s="18"/>
    </row>
    <row r="42" ht="14.4" customHeight="1">
      <c r="B42" s="18"/>
      <c r="L42" s="18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0"/>
      <c r="D50" s="178" t="s">
        <v>51</v>
      </c>
      <c r="E50" s="179"/>
      <c r="F50" s="179"/>
      <c r="G50" s="178" t="s">
        <v>52</v>
      </c>
      <c r="H50" s="179"/>
      <c r="I50" s="180"/>
      <c r="J50" s="179"/>
      <c r="K50" s="179"/>
      <c r="L50" s="40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0"/>
      <c r="D61" s="181" t="s">
        <v>53</v>
      </c>
      <c r="E61" s="182"/>
      <c r="F61" s="183" t="s">
        <v>54</v>
      </c>
      <c r="G61" s="181" t="s">
        <v>53</v>
      </c>
      <c r="H61" s="182"/>
      <c r="I61" s="184"/>
      <c r="J61" s="185" t="s">
        <v>54</v>
      </c>
      <c r="K61" s="182"/>
      <c r="L61" s="40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0"/>
      <c r="D65" s="178" t="s">
        <v>55</v>
      </c>
      <c r="E65" s="179"/>
      <c r="F65" s="179"/>
      <c r="G65" s="178" t="s">
        <v>56</v>
      </c>
      <c r="H65" s="179"/>
      <c r="I65" s="180"/>
      <c r="J65" s="179"/>
      <c r="K65" s="179"/>
      <c r="L65" s="40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0"/>
      <c r="D76" s="181" t="s">
        <v>53</v>
      </c>
      <c r="E76" s="182"/>
      <c r="F76" s="183" t="s">
        <v>54</v>
      </c>
      <c r="G76" s="181" t="s">
        <v>53</v>
      </c>
      <c r="H76" s="182"/>
      <c r="I76" s="184"/>
      <c r="J76" s="185" t="s">
        <v>54</v>
      </c>
      <c r="K76" s="182"/>
      <c r="L76" s="40"/>
    </row>
    <row r="77" s="1" customFormat="1" ht="14.4" customHeight="1">
      <c r="B77" s="186"/>
      <c r="C77" s="187"/>
      <c r="D77" s="187"/>
      <c r="E77" s="187"/>
      <c r="F77" s="187"/>
      <c r="G77" s="187"/>
      <c r="H77" s="187"/>
      <c r="I77" s="188"/>
      <c r="J77" s="187"/>
      <c r="K77" s="187"/>
      <c r="L77" s="40"/>
    </row>
    <row r="81" s="1" customFormat="1" ht="6.96" customHeight="1">
      <c r="B81" s="189"/>
      <c r="C81" s="190"/>
      <c r="D81" s="190"/>
      <c r="E81" s="190"/>
      <c r="F81" s="190"/>
      <c r="G81" s="190"/>
      <c r="H81" s="190"/>
      <c r="I81" s="191"/>
      <c r="J81" s="190"/>
      <c r="K81" s="190"/>
      <c r="L81" s="40"/>
    </row>
    <row r="82" s="1" customFormat="1" ht="24.96" customHeight="1">
      <c r="B82" s="38"/>
      <c r="C82" s="21" t="s">
        <v>114</v>
      </c>
      <c r="D82" s="39"/>
      <c r="E82" s="39"/>
      <c r="F82" s="39"/>
      <c r="G82" s="39"/>
      <c r="H82" s="39"/>
      <c r="I82" s="154"/>
      <c r="J82" s="39"/>
      <c r="K82" s="39"/>
      <c r="L82" s="40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54"/>
      <c r="J83" s="39"/>
      <c r="K83" s="39"/>
      <c r="L83" s="40"/>
    </row>
    <row r="84" s="1" customFormat="1" ht="12" customHeight="1">
      <c r="B84" s="38"/>
      <c r="C84" s="30" t="s">
        <v>16</v>
      </c>
      <c r="D84" s="39"/>
      <c r="E84" s="39"/>
      <c r="F84" s="39"/>
      <c r="G84" s="39"/>
      <c r="H84" s="39"/>
      <c r="I84" s="154"/>
      <c r="J84" s="39"/>
      <c r="K84" s="39"/>
      <c r="L84" s="40"/>
    </row>
    <row r="85" s="1" customFormat="1" ht="16.5" customHeight="1">
      <c r="B85" s="38"/>
      <c r="C85" s="39"/>
      <c r="D85" s="39"/>
      <c r="E85" s="192" t="str">
        <f>E7</f>
        <v>Bytová zona RD_infrastruktura</v>
      </c>
      <c r="F85" s="30"/>
      <c r="G85" s="30"/>
      <c r="H85" s="30"/>
      <c r="I85" s="154"/>
      <c r="J85" s="39"/>
      <c r="K85" s="39"/>
      <c r="L85" s="40"/>
    </row>
    <row r="86" s="1" customFormat="1" ht="12" customHeight="1">
      <c r="B86" s="38"/>
      <c r="C86" s="30" t="s">
        <v>112</v>
      </c>
      <c r="D86" s="39"/>
      <c r="E86" s="39"/>
      <c r="F86" s="39"/>
      <c r="G86" s="39"/>
      <c r="H86" s="39"/>
      <c r="I86" s="154"/>
      <c r="J86" s="39"/>
      <c r="K86" s="39"/>
      <c r="L86" s="40"/>
    </row>
    <row r="87" s="1" customFormat="1" ht="16.5" customHeight="1">
      <c r="B87" s="38"/>
      <c r="C87" s="39"/>
      <c r="D87" s="39"/>
      <c r="E87" s="71" t="str">
        <f>E9</f>
        <v>05 - Vedlejší a ostatní náklady</v>
      </c>
      <c r="F87" s="39"/>
      <c r="G87" s="39"/>
      <c r="H87" s="39"/>
      <c r="I87" s="154"/>
      <c r="J87" s="39"/>
      <c r="K87" s="39"/>
      <c r="L87" s="40"/>
    </row>
    <row r="88" s="1" customFormat="1" ht="6.96" customHeight="1">
      <c r="B88" s="38"/>
      <c r="C88" s="39"/>
      <c r="D88" s="39"/>
      <c r="E88" s="39"/>
      <c r="F88" s="39"/>
      <c r="G88" s="39"/>
      <c r="H88" s="39"/>
      <c r="I88" s="154"/>
      <c r="J88" s="39"/>
      <c r="K88" s="39"/>
      <c r="L88" s="40"/>
    </row>
    <row r="89" s="1" customFormat="1" ht="12" customHeight="1">
      <c r="B89" s="38"/>
      <c r="C89" s="30" t="s">
        <v>20</v>
      </c>
      <c r="D89" s="39"/>
      <c r="E89" s="39"/>
      <c r="F89" s="25" t="str">
        <f>F12</f>
        <v>Veselá u Rokycan</v>
      </c>
      <c r="G89" s="39"/>
      <c r="H89" s="39"/>
      <c r="I89" s="157" t="s">
        <v>22</v>
      </c>
      <c r="J89" s="74" t="str">
        <f>IF(J12="","",J12)</f>
        <v>2. 5. 2019</v>
      </c>
      <c r="K89" s="39"/>
      <c r="L89" s="40"/>
    </row>
    <row r="90" s="1" customFormat="1" ht="6.96" customHeight="1">
      <c r="B90" s="38"/>
      <c r="C90" s="39"/>
      <c r="D90" s="39"/>
      <c r="E90" s="39"/>
      <c r="F90" s="39"/>
      <c r="G90" s="39"/>
      <c r="H90" s="39"/>
      <c r="I90" s="154"/>
      <c r="J90" s="39"/>
      <c r="K90" s="39"/>
      <c r="L90" s="40"/>
    </row>
    <row r="91" s="1" customFormat="1" ht="15.15" customHeight="1">
      <c r="B91" s="38"/>
      <c r="C91" s="30" t="s">
        <v>24</v>
      </c>
      <c r="D91" s="39"/>
      <c r="E91" s="39"/>
      <c r="F91" s="25" t="str">
        <f>E15</f>
        <v xml:space="preserve"> </v>
      </c>
      <c r="G91" s="39"/>
      <c r="H91" s="39"/>
      <c r="I91" s="157" t="s">
        <v>30</v>
      </c>
      <c r="J91" s="34" t="str">
        <f>E21</f>
        <v>Road Project s.r.o.</v>
      </c>
      <c r="K91" s="39"/>
      <c r="L91" s="40"/>
    </row>
    <row r="92" s="1" customFormat="1" ht="15.15" customHeight="1">
      <c r="B92" s="38"/>
      <c r="C92" s="30" t="s">
        <v>28</v>
      </c>
      <c r="D92" s="39"/>
      <c r="E92" s="39"/>
      <c r="F92" s="25" t="str">
        <f>IF(E18="","",E18)</f>
        <v>Vyplň údaj</v>
      </c>
      <c r="G92" s="39"/>
      <c r="H92" s="39"/>
      <c r="I92" s="157" t="s">
        <v>33</v>
      </c>
      <c r="J92" s="34" t="str">
        <f>E24</f>
        <v>Area Projekt s.r.o.</v>
      </c>
      <c r="K92" s="39"/>
      <c r="L92" s="40"/>
    </row>
    <row r="93" s="1" customFormat="1" ht="10.32" customHeight="1">
      <c r="B93" s="38"/>
      <c r="C93" s="39"/>
      <c r="D93" s="39"/>
      <c r="E93" s="39"/>
      <c r="F93" s="39"/>
      <c r="G93" s="39"/>
      <c r="H93" s="39"/>
      <c r="I93" s="154"/>
      <c r="J93" s="39"/>
      <c r="K93" s="39"/>
      <c r="L93" s="40"/>
    </row>
    <row r="94" s="1" customFormat="1" ht="29.28" customHeight="1">
      <c r="B94" s="38"/>
      <c r="C94" s="193" t="s">
        <v>115</v>
      </c>
      <c r="D94" s="144"/>
      <c r="E94" s="144"/>
      <c r="F94" s="144"/>
      <c r="G94" s="144"/>
      <c r="H94" s="144"/>
      <c r="I94" s="194"/>
      <c r="J94" s="195" t="s">
        <v>116</v>
      </c>
      <c r="K94" s="144"/>
      <c r="L94" s="40"/>
    </row>
    <row r="95" s="1" customFormat="1" ht="10.32" customHeight="1">
      <c r="B95" s="38"/>
      <c r="C95" s="39"/>
      <c r="D95" s="39"/>
      <c r="E95" s="39"/>
      <c r="F95" s="39"/>
      <c r="G95" s="39"/>
      <c r="H95" s="39"/>
      <c r="I95" s="154"/>
      <c r="J95" s="39"/>
      <c r="K95" s="39"/>
      <c r="L95" s="40"/>
    </row>
    <row r="96" s="1" customFormat="1" ht="22.8" customHeight="1">
      <c r="B96" s="38"/>
      <c r="C96" s="196" t="s">
        <v>117</v>
      </c>
      <c r="D96" s="39"/>
      <c r="E96" s="39"/>
      <c r="F96" s="39"/>
      <c r="G96" s="39"/>
      <c r="H96" s="39"/>
      <c r="I96" s="154"/>
      <c r="J96" s="105">
        <f>J122</f>
        <v>0</v>
      </c>
      <c r="K96" s="39"/>
      <c r="L96" s="40"/>
      <c r="AU96" s="15" t="s">
        <v>118</v>
      </c>
    </row>
    <row r="97" s="8" customFormat="1" ht="24.96" customHeight="1">
      <c r="B97" s="197"/>
      <c r="C97" s="198"/>
      <c r="D97" s="199" t="s">
        <v>463</v>
      </c>
      <c r="E97" s="200"/>
      <c r="F97" s="200"/>
      <c r="G97" s="200"/>
      <c r="H97" s="200"/>
      <c r="I97" s="201"/>
      <c r="J97" s="202">
        <f>J123</f>
        <v>0</v>
      </c>
      <c r="K97" s="198"/>
      <c r="L97" s="203"/>
    </row>
    <row r="98" s="9" customFormat="1" ht="19.92" customHeight="1">
      <c r="B98" s="204"/>
      <c r="C98" s="205"/>
      <c r="D98" s="206" t="s">
        <v>464</v>
      </c>
      <c r="E98" s="207"/>
      <c r="F98" s="207"/>
      <c r="G98" s="207"/>
      <c r="H98" s="207"/>
      <c r="I98" s="208"/>
      <c r="J98" s="209">
        <f>J124</f>
        <v>0</v>
      </c>
      <c r="K98" s="205"/>
      <c r="L98" s="210"/>
    </row>
    <row r="99" s="8" customFormat="1" ht="24.96" customHeight="1">
      <c r="B99" s="197"/>
      <c r="C99" s="198"/>
      <c r="D99" s="199" t="s">
        <v>465</v>
      </c>
      <c r="E99" s="200"/>
      <c r="F99" s="200"/>
      <c r="G99" s="200"/>
      <c r="H99" s="200"/>
      <c r="I99" s="201"/>
      <c r="J99" s="202">
        <f>J126</f>
        <v>0</v>
      </c>
      <c r="K99" s="198"/>
      <c r="L99" s="203"/>
    </row>
    <row r="100" s="9" customFormat="1" ht="19.92" customHeight="1">
      <c r="B100" s="204"/>
      <c r="C100" s="205"/>
      <c r="D100" s="206" t="s">
        <v>466</v>
      </c>
      <c r="E100" s="207"/>
      <c r="F100" s="207"/>
      <c r="G100" s="207"/>
      <c r="H100" s="207"/>
      <c r="I100" s="208"/>
      <c r="J100" s="209">
        <f>J127</f>
        <v>0</v>
      </c>
      <c r="K100" s="205"/>
      <c r="L100" s="210"/>
    </row>
    <row r="101" s="9" customFormat="1" ht="19.92" customHeight="1">
      <c r="B101" s="204"/>
      <c r="C101" s="205"/>
      <c r="D101" s="206" t="s">
        <v>467</v>
      </c>
      <c r="E101" s="207"/>
      <c r="F101" s="207"/>
      <c r="G101" s="207"/>
      <c r="H101" s="207"/>
      <c r="I101" s="208"/>
      <c r="J101" s="209">
        <f>J139</f>
        <v>0</v>
      </c>
      <c r="K101" s="205"/>
      <c r="L101" s="210"/>
    </row>
    <row r="102" s="9" customFormat="1" ht="19.92" customHeight="1">
      <c r="B102" s="204"/>
      <c r="C102" s="205"/>
      <c r="D102" s="206" t="s">
        <v>468</v>
      </c>
      <c r="E102" s="207"/>
      <c r="F102" s="207"/>
      <c r="G102" s="207"/>
      <c r="H102" s="207"/>
      <c r="I102" s="208"/>
      <c r="J102" s="209">
        <f>J143</f>
        <v>0</v>
      </c>
      <c r="K102" s="205"/>
      <c r="L102" s="210"/>
    </row>
    <row r="103" s="1" customFormat="1" ht="21.84" customHeight="1">
      <c r="B103" s="38"/>
      <c r="C103" s="39"/>
      <c r="D103" s="39"/>
      <c r="E103" s="39"/>
      <c r="F103" s="39"/>
      <c r="G103" s="39"/>
      <c r="H103" s="39"/>
      <c r="I103" s="154"/>
      <c r="J103" s="39"/>
      <c r="K103" s="39"/>
      <c r="L103" s="40"/>
    </row>
    <row r="104" s="1" customFormat="1" ht="6.96" customHeight="1">
      <c r="B104" s="61"/>
      <c r="C104" s="62"/>
      <c r="D104" s="62"/>
      <c r="E104" s="62"/>
      <c r="F104" s="62"/>
      <c r="G104" s="62"/>
      <c r="H104" s="62"/>
      <c r="I104" s="188"/>
      <c r="J104" s="62"/>
      <c r="K104" s="62"/>
      <c r="L104" s="40"/>
    </row>
    <row r="108" s="1" customFormat="1" ht="6.96" customHeight="1">
      <c r="B108" s="63"/>
      <c r="C108" s="64"/>
      <c r="D108" s="64"/>
      <c r="E108" s="64"/>
      <c r="F108" s="64"/>
      <c r="G108" s="64"/>
      <c r="H108" s="64"/>
      <c r="I108" s="191"/>
      <c r="J108" s="64"/>
      <c r="K108" s="64"/>
      <c r="L108" s="40"/>
    </row>
    <row r="109" s="1" customFormat="1" ht="24.96" customHeight="1">
      <c r="B109" s="38"/>
      <c r="C109" s="21" t="s">
        <v>127</v>
      </c>
      <c r="D109" s="39"/>
      <c r="E109" s="39"/>
      <c r="F109" s="39"/>
      <c r="G109" s="39"/>
      <c r="H109" s="39"/>
      <c r="I109" s="154"/>
      <c r="J109" s="39"/>
      <c r="K109" s="39"/>
      <c r="L109" s="40"/>
    </row>
    <row r="110" s="1" customFormat="1" ht="6.96" customHeight="1">
      <c r="B110" s="38"/>
      <c r="C110" s="39"/>
      <c r="D110" s="39"/>
      <c r="E110" s="39"/>
      <c r="F110" s="39"/>
      <c r="G110" s="39"/>
      <c r="H110" s="39"/>
      <c r="I110" s="154"/>
      <c r="J110" s="39"/>
      <c r="K110" s="39"/>
      <c r="L110" s="40"/>
    </row>
    <row r="111" s="1" customFormat="1" ht="12" customHeight="1">
      <c r="B111" s="38"/>
      <c r="C111" s="30" t="s">
        <v>16</v>
      </c>
      <c r="D111" s="39"/>
      <c r="E111" s="39"/>
      <c r="F111" s="39"/>
      <c r="G111" s="39"/>
      <c r="H111" s="39"/>
      <c r="I111" s="154"/>
      <c r="J111" s="39"/>
      <c r="K111" s="39"/>
      <c r="L111" s="40"/>
    </row>
    <row r="112" s="1" customFormat="1" ht="16.5" customHeight="1">
      <c r="B112" s="38"/>
      <c r="C112" s="39"/>
      <c r="D112" s="39"/>
      <c r="E112" s="192" t="str">
        <f>E7</f>
        <v>Bytová zona RD_infrastruktura</v>
      </c>
      <c r="F112" s="30"/>
      <c r="G112" s="30"/>
      <c r="H112" s="30"/>
      <c r="I112" s="154"/>
      <c r="J112" s="39"/>
      <c r="K112" s="39"/>
      <c r="L112" s="40"/>
    </row>
    <row r="113" s="1" customFormat="1" ht="12" customHeight="1">
      <c r="B113" s="38"/>
      <c r="C113" s="30" t="s">
        <v>112</v>
      </c>
      <c r="D113" s="39"/>
      <c r="E113" s="39"/>
      <c r="F113" s="39"/>
      <c r="G113" s="39"/>
      <c r="H113" s="39"/>
      <c r="I113" s="154"/>
      <c r="J113" s="39"/>
      <c r="K113" s="39"/>
      <c r="L113" s="40"/>
    </row>
    <row r="114" s="1" customFormat="1" ht="16.5" customHeight="1">
      <c r="B114" s="38"/>
      <c r="C114" s="39"/>
      <c r="D114" s="39"/>
      <c r="E114" s="71" t="str">
        <f>E9</f>
        <v>05 - Vedlejší a ostatní náklady</v>
      </c>
      <c r="F114" s="39"/>
      <c r="G114" s="39"/>
      <c r="H114" s="39"/>
      <c r="I114" s="154"/>
      <c r="J114" s="39"/>
      <c r="K114" s="39"/>
      <c r="L114" s="40"/>
    </row>
    <row r="115" s="1" customFormat="1" ht="6.96" customHeight="1">
      <c r="B115" s="38"/>
      <c r="C115" s="39"/>
      <c r="D115" s="39"/>
      <c r="E115" s="39"/>
      <c r="F115" s="39"/>
      <c r="G115" s="39"/>
      <c r="H115" s="39"/>
      <c r="I115" s="154"/>
      <c r="J115" s="39"/>
      <c r="K115" s="39"/>
      <c r="L115" s="40"/>
    </row>
    <row r="116" s="1" customFormat="1" ht="12" customHeight="1">
      <c r="B116" s="38"/>
      <c r="C116" s="30" t="s">
        <v>20</v>
      </c>
      <c r="D116" s="39"/>
      <c r="E116" s="39"/>
      <c r="F116" s="25" t="str">
        <f>F12</f>
        <v>Veselá u Rokycan</v>
      </c>
      <c r="G116" s="39"/>
      <c r="H116" s="39"/>
      <c r="I116" s="157" t="s">
        <v>22</v>
      </c>
      <c r="J116" s="74" t="str">
        <f>IF(J12="","",J12)</f>
        <v>2. 5. 2019</v>
      </c>
      <c r="K116" s="39"/>
      <c r="L116" s="40"/>
    </row>
    <row r="117" s="1" customFormat="1" ht="6.96" customHeight="1">
      <c r="B117" s="38"/>
      <c r="C117" s="39"/>
      <c r="D117" s="39"/>
      <c r="E117" s="39"/>
      <c r="F117" s="39"/>
      <c r="G117" s="39"/>
      <c r="H117" s="39"/>
      <c r="I117" s="154"/>
      <c r="J117" s="39"/>
      <c r="K117" s="39"/>
      <c r="L117" s="40"/>
    </row>
    <row r="118" s="1" customFormat="1" ht="15.15" customHeight="1">
      <c r="B118" s="38"/>
      <c r="C118" s="30" t="s">
        <v>24</v>
      </c>
      <c r="D118" s="39"/>
      <c r="E118" s="39"/>
      <c r="F118" s="25" t="str">
        <f>E15</f>
        <v xml:space="preserve"> </v>
      </c>
      <c r="G118" s="39"/>
      <c r="H118" s="39"/>
      <c r="I118" s="157" t="s">
        <v>30</v>
      </c>
      <c r="J118" s="34" t="str">
        <f>E21</f>
        <v>Road Project s.r.o.</v>
      </c>
      <c r="K118" s="39"/>
      <c r="L118" s="40"/>
    </row>
    <row r="119" s="1" customFormat="1" ht="15.15" customHeight="1">
      <c r="B119" s="38"/>
      <c r="C119" s="30" t="s">
        <v>28</v>
      </c>
      <c r="D119" s="39"/>
      <c r="E119" s="39"/>
      <c r="F119" s="25" t="str">
        <f>IF(E18="","",E18)</f>
        <v>Vyplň údaj</v>
      </c>
      <c r="G119" s="39"/>
      <c r="H119" s="39"/>
      <c r="I119" s="157" t="s">
        <v>33</v>
      </c>
      <c r="J119" s="34" t="str">
        <f>E24</f>
        <v>Area Projekt s.r.o.</v>
      </c>
      <c r="K119" s="39"/>
      <c r="L119" s="40"/>
    </row>
    <row r="120" s="1" customFormat="1" ht="10.32" customHeight="1">
      <c r="B120" s="38"/>
      <c r="C120" s="39"/>
      <c r="D120" s="39"/>
      <c r="E120" s="39"/>
      <c r="F120" s="39"/>
      <c r="G120" s="39"/>
      <c r="H120" s="39"/>
      <c r="I120" s="154"/>
      <c r="J120" s="39"/>
      <c r="K120" s="39"/>
      <c r="L120" s="40"/>
    </row>
    <row r="121" s="10" customFormat="1" ht="29.28" customHeight="1">
      <c r="B121" s="211"/>
      <c r="C121" s="212" t="s">
        <v>128</v>
      </c>
      <c r="D121" s="213" t="s">
        <v>63</v>
      </c>
      <c r="E121" s="213" t="s">
        <v>59</v>
      </c>
      <c r="F121" s="213" t="s">
        <v>60</v>
      </c>
      <c r="G121" s="213" t="s">
        <v>129</v>
      </c>
      <c r="H121" s="213" t="s">
        <v>130</v>
      </c>
      <c r="I121" s="214" t="s">
        <v>131</v>
      </c>
      <c r="J121" s="213" t="s">
        <v>116</v>
      </c>
      <c r="K121" s="215" t="s">
        <v>132</v>
      </c>
      <c r="L121" s="216"/>
      <c r="M121" s="95" t="s">
        <v>1</v>
      </c>
      <c r="N121" s="96" t="s">
        <v>42</v>
      </c>
      <c r="O121" s="96" t="s">
        <v>133</v>
      </c>
      <c r="P121" s="96" t="s">
        <v>134</v>
      </c>
      <c r="Q121" s="96" t="s">
        <v>135</v>
      </c>
      <c r="R121" s="96" t="s">
        <v>136</v>
      </c>
      <c r="S121" s="96" t="s">
        <v>137</v>
      </c>
      <c r="T121" s="97" t="s">
        <v>138</v>
      </c>
    </row>
    <row r="122" s="1" customFormat="1" ht="22.8" customHeight="1">
      <c r="B122" s="38"/>
      <c r="C122" s="102" t="s">
        <v>139</v>
      </c>
      <c r="D122" s="39"/>
      <c r="E122" s="39"/>
      <c r="F122" s="39"/>
      <c r="G122" s="39"/>
      <c r="H122" s="39"/>
      <c r="I122" s="154"/>
      <c r="J122" s="217">
        <f>BK122</f>
        <v>0</v>
      </c>
      <c r="K122" s="39"/>
      <c r="L122" s="40"/>
      <c r="M122" s="98"/>
      <c r="N122" s="99"/>
      <c r="O122" s="99"/>
      <c r="P122" s="218">
        <f>P123+P126</f>
        <v>0</v>
      </c>
      <c r="Q122" s="99"/>
      <c r="R122" s="218">
        <f>R123+R126</f>
        <v>0.0099000000000000008</v>
      </c>
      <c r="S122" s="99"/>
      <c r="T122" s="219">
        <f>T123+T126</f>
        <v>0</v>
      </c>
      <c r="AT122" s="15" t="s">
        <v>77</v>
      </c>
      <c r="AU122" s="15" t="s">
        <v>118</v>
      </c>
      <c r="BK122" s="220">
        <f>BK123+BK126</f>
        <v>0</v>
      </c>
    </row>
    <row r="123" s="11" customFormat="1" ht="25.92" customHeight="1">
      <c r="B123" s="221"/>
      <c r="C123" s="222"/>
      <c r="D123" s="223" t="s">
        <v>77</v>
      </c>
      <c r="E123" s="224" t="s">
        <v>215</v>
      </c>
      <c r="F123" s="224" t="s">
        <v>469</v>
      </c>
      <c r="G123" s="222"/>
      <c r="H123" s="222"/>
      <c r="I123" s="225"/>
      <c r="J123" s="226">
        <f>BK123</f>
        <v>0</v>
      </c>
      <c r="K123" s="222"/>
      <c r="L123" s="227"/>
      <c r="M123" s="228"/>
      <c r="N123" s="229"/>
      <c r="O123" s="229"/>
      <c r="P123" s="230">
        <f>P124</f>
        <v>0</v>
      </c>
      <c r="Q123" s="229"/>
      <c r="R123" s="230">
        <f>R124</f>
        <v>0.0099000000000000008</v>
      </c>
      <c r="S123" s="229"/>
      <c r="T123" s="231">
        <f>T124</f>
        <v>0</v>
      </c>
      <c r="AR123" s="232" t="s">
        <v>162</v>
      </c>
      <c r="AT123" s="233" t="s">
        <v>77</v>
      </c>
      <c r="AU123" s="233" t="s">
        <v>78</v>
      </c>
      <c r="AY123" s="232" t="s">
        <v>142</v>
      </c>
      <c r="BK123" s="234">
        <f>BK124</f>
        <v>0</v>
      </c>
    </row>
    <row r="124" s="11" customFormat="1" ht="22.8" customHeight="1">
      <c r="B124" s="221"/>
      <c r="C124" s="222"/>
      <c r="D124" s="223" t="s">
        <v>77</v>
      </c>
      <c r="E124" s="235" t="s">
        <v>470</v>
      </c>
      <c r="F124" s="235" t="s">
        <v>471</v>
      </c>
      <c r="G124" s="222"/>
      <c r="H124" s="222"/>
      <c r="I124" s="225"/>
      <c r="J124" s="236">
        <f>BK124</f>
        <v>0</v>
      </c>
      <c r="K124" s="222"/>
      <c r="L124" s="227"/>
      <c r="M124" s="228"/>
      <c r="N124" s="229"/>
      <c r="O124" s="229"/>
      <c r="P124" s="230">
        <f>P125</f>
        <v>0</v>
      </c>
      <c r="Q124" s="229"/>
      <c r="R124" s="230">
        <f>R125</f>
        <v>0.0099000000000000008</v>
      </c>
      <c r="S124" s="229"/>
      <c r="T124" s="231">
        <f>T125</f>
        <v>0</v>
      </c>
      <c r="AR124" s="232" t="s">
        <v>162</v>
      </c>
      <c r="AT124" s="233" t="s">
        <v>77</v>
      </c>
      <c r="AU124" s="233" t="s">
        <v>86</v>
      </c>
      <c r="AY124" s="232" t="s">
        <v>142</v>
      </c>
      <c r="BK124" s="234">
        <f>BK125</f>
        <v>0</v>
      </c>
    </row>
    <row r="125" s="1" customFormat="1" ht="16.5" customHeight="1">
      <c r="B125" s="38"/>
      <c r="C125" s="237" t="s">
        <v>86</v>
      </c>
      <c r="D125" s="237" t="s">
        <v>150</v>
      </c>
      <c r="E125" s="238" t="s">
        <v>472</v>
      </c>
      <c r="F125" s="239" t="s">
        <v>473</v>
      </c>
      <c r="G125" s="240" t="s">
        <v>474</v>
      </c>
      <c r="H125" s="241">
        <v>1</v>
      </c>
      <c r="I125" s="242"/>
      <c r="J125" s="243">
        <f>ROUND(I125*H125,2)</f>
        <v>0</v>
      </c>
      <c r="K125" s="239" t="s">
        <v>475</v>
      </c>
      <c r="L125" s="40"/>
      <c r="M125" s="244" t="s">
        <v>1</v>
      </c>
      <c r="N125" s="245" t="s">
        <v>43</v>
      </c>
      <c r="O125" s="86"/>
      <c r="P125" s="246">
        <f>O125*H125</f>
        <v>0</v>
      </c>
      <c r="Q125" s="246">
        <v>0.0099000000000000008</v>
      </c>
      <c r="R125" s="246">
        <f>Q125*H125</f>
        <v>0.0099000000000000008</v>
      </c>
      <c r="S125" s="246">
        <v>0</v>
      </c>
      <c r="T125" s="247">
        <f>S125*H125</f>
        <v>0</v>
      </c>
      <c r="AR125" s="248" t="s">
        <v>386</v>
      </c>
      <c r="AT125" s="248" t="s">
        <v>150</v>
      </c>
      <c r="AU125" s="248" t="s">
        <v>88</v>
      </c>
      <c r="AY125" s="15" t="s">
        <v>142</v>
      </c>
      <c r="BE125" s="138">
        <f>IF(N125="základní",J125,0)</f>
        <v>0</v>
      </c>
      <c r="BF125" s="138">
        <f>IF(N125="snížená",J125,0)</f>
        <v>0</v>
      </c>
      <c r="BG125" s="138">
        <f>IF(N125="zákl. přenesená",J125,0)</f>
        <v>0</v>
      </c>
      <c r="BH125" s="138">
        <f>IF(N125="sníž. přenesená",J125,0)</f>
        <v>0</v>
      </c>
      <c r="BI125" s="138">
        <f>IF(N125="nulová",J125,0)</f>
        <v>0</v>
      </c>
      <c r="BJ125" s="15" t="s">
        <v>86</v>
      </c>
      <c r="BK125" s="138">
        <f>ROUND(I125*H125,2)</f>
        <v>0</v>
      </c>
      <c r="BL125" s="15" t="s">
        <v>386</v>
      </c>
      <c r="BM125" s="248" t="s">
        <v>476</v>
      </c>
    </row>
    <row r="126" s="11" customFormat="1" ht="25.92" customHeight="1">
      <c r="B126" s="221"/>
      <c r="C126" s="222"/>
      <c r="D126" s="223" t="s">
        <v>77</v>
      </c>
      <c r="E126" s="224" t="s">
        <v>477</v>
      </c>
      <c r="F126" s="224" t="s">
        <v>478</v>
      </c>
      <c r="G126" s="222"/>
      <c r="H126" s="222"/>
      <c r="I126" s="225"/>
      <c r="J126" s="226">
        <f>BK126</f>
        <v>0</v>
      </c>
      <c r="K126" s="222"/>
      <c r="L126" s="227"/>
      <c r="M126" s="228"/>
      <c r="N126" s="229"/>
      <c r="O126" s="229"/>
      <c r="P126" s="230">
        <f>P127+P139+P143</f>
        <v>0</v>
      </c>
      <c r="Q126" s="229"/>
      <c r="R126" s="230">
        <f>R127+R139+R143</f>
        <v>0</v>
      </c>
      <c r="S126" s="229"/>
      <c r="T126" s="231">
        <f>T127+T139+T143</f>
        <v>0</v>
      </c>
      <c r="AR126" s="232" t="s">
        <v>175</v>
      </c>
      <c r="AT126" s="233" t="s">
        <v>77</v>
      </c>
      <c r="AU126" s="233" t="s">
        <v>78</v>
      </c>
      <c r="AY126" s="232" t="s">
        <v>142</v>
      </c>
      <c r="BK126" s="234">
        <f>BK127+BK139+BK143</f>
        <v>0</v>
      </c>
    </row>
    <row r="127" s="11" customFormat="1" ht="22.8" customHeight="1">
      <c r="B127" s="221"/>
      <c r="C127" s="222"/>
      <c r="D127" s="223" t="s">
        <v>77</v>
      </c>
      <c r="E127" s="235" t="s">
        <v>479</v>
      </c>
      <c r="F127" s="235" t="s">
        <v>480</v>
      </c>
      <c r="G127" s="222"/>
      <c r="H127" s="222"/>
      <c r="I127" s="225"/>
      <c r="J127" s="236">
        <f>BK127</f>
        <v>0</v>
      </c>
      <c r="K127" s="222"/>
      <c r="L127" s="227"/>
      <c r="M127" s="228"/>
      <c r="N127" s="229"/>
      <c r="O127" s="229"/>
      <c r="P127" s="230">
        <f>SUM(P128:P138)</f>
        <v>0</v>
      </c>
      <c r="Q127" s="229"/>
      <c r="R127" s="230">
        <f>SUM(R128:R138)</f>
        <v>0</v>
      </c>
      <c r="S127" s="229"/>
      <c r="T127" s="231">
        <f>SUM(T128:T138)</f>
        <v>0</v>
      </c>
      <c r="AR127" s="232" t="s">
        <v>175</v>
      </c>
      <c r="AT127" s="233" t="s">
        <v>77</v>
      </c>
      <c r="AU127" s="233" t="s">
        <v>86</v>
      </c>
      <c r="AY127" s="232" t="s">
        <v>142</v>
      </c>
      <c r="BK127" s="234">
        <f>SUM(BK128:BK138)</f>
        <v>0</v>
      </c>
    </row>
    <row r="128" s="1" customFormat="1" ht="16.5" customHeight="1">
      <c r="B128" s="38"/>
      <c r="C128" s="237" t="s">
        <v>88</v>
      </c>
      <c r="D128" s="237" t="s">
        <v>150</v>
      </c>
      <c r="E128" s="238" t="s">
        <v>481</v>
      </c>
      <c r="F128" s="239" t="s">
        <v>482</v>
      </c>
      <c r="G128" s="240" t="s">
        <v>269</v>
      </c>
      <c r="H128" s="241">
        <v>4</v>
      </c>
      <c r="I128" s="242"/>
      <c r="J128" s="243">
        <f>ROUND(I128*H128,2)</f>
        <v>0</v>
      </c>
      <c r="K128" s="239" t="s">
        <v>475</v>
      </c>
      <c r="L128" s="40"/>
      <c r="M128" s="244" t="s">
        <v>1</v>
      </c>
      <c r="N128" s="245" t="s">
        <v>43</v>
      </c>
      <c r="O128" s="86"/>
      <c r="P128" s="246">
        <f>O128*H128</f>
        <v>0</v>
      </c>
      <c r="Q128" s="246">
        <v>0</v>
      </c>
      <c r="R128" s="246">
        <f>Q128*H128</f>
        <v>0</v>
      </c>
      <c r="S128" s="246">
        <v>0</v>
      </c>
      <c r="T128" s="247">
        <f>S128*H128</f>
        <v>0</v>
      </c>
      <c r="AR128" s="248" t="s">
        <v>483</v>
      </c>
      <c r="AT128" s="248" t="s">
        <v>150</v>
      </c>
      <c r="AU128" s="248" t="s">
        <v>88</v>
      </c>
      <c r="AY128" s="15" t="s">
        <v>142</v>
      </c>
      <c r="BE128" s="138">
        <f>IF(N128="základní",J128,0)</f>
        <v>0</v>
      </c>
      <c r="BF128" s="138">
        <f>IF(N128="snížená",J128,0)</f>
        <v>0</v>
      </c>
      <c r="BG128" s="138">
        <f>IF(N128="zákl. přenesená",J128,0)</f>
        <v>0</v>
      </c>
      <c r="BH128" s="138">
        <f>IF(N128="sníž. přenesená",J128,0)</f>
        <v>0</v>
      </c>
      <c r="BI128" s="138">
        <f>IF(N128="nulová",J128,0)</f>
        <v>0</v>
      </c>
      <c r="BJ128" s="15" t="s">
        <v>86</v>
      </c>
      <c r="BK128" s="138">
        <f>ROUND(I128*H128,2)</f>
        <v>0</v>
      </c>
      <c r="BL128" s="15" t="s">
        <v>483</v>
      </c>
      <c r="BM128" s="248" t="s">
        <v>484</v>
      </c>
    </row>
    <row r="129" s="12" customFormat="1">
      <c r="B129" s="249"/>
      <c r="C129" s="250"/>
      <c r="D129" s="251" t="s">
        <v>152</v>
      </c>
      <c r="E129" s="252" t="s">
        <v>1</v>
      </c>
      <c r="F129" s="253" t="s">
        <v>485</v>
      </c>
      <c r="G129" s="250"/>
      <c r="H129" s="254">
        <v>4</v>
      </c>
      <c r="I129" s="255"/>
      <c r="J129" s="250"/>
      <c r="K129" s="250"/>
      <c r="L129" s="256"/>
      <c r="M129" s="257"/>
      <c r="N129" s="258"/>
      <c r="O129" s="258"/>
      <c r="P129" s="258"/>
      <c r="Q129" s="258"/>
      <c r="R129" s="258"/>
      <c r="S129" s="258"/>
      <c r="T129" s="259"/>
      <c r="AT129" s="260" t="s">
        <v>152</v>
      </c>
      <c r="AU129" s="260" t="s">
        <v>88</v>
      </c>
      <c r="AV129" s="12" t="s">
        <v>88</v>
      </c>
      <c r="AW129" s="12" t="s">
        <v>32</v>
      </c>
      <c r="AX129" s="12" t="s">
        <v>86</v>
      </c>
      <c r="AY129" s="260" t="s">
        <v>142</v>
      </c>
    </row>
    <row r="130" s="1" customFormat="1" ht="16.5" customHeight="1">
      <c r="B130" s="38"/>
      <c r="C130" s="237" t="s">
        <v>162</v>
      </c>
      <c r="D130" s="237" t="s">
        <v>150</v>
      </c>
      <c r="E130" s="238" t="s">
        <v>486</v>
      </c>
      <c r="F130" s="239" t="s">
        <v>487</v>
      </c>
      <c r="G130" s="240" t="s">
        <v>269</v>
      </c>
      <c r="H130" s="241">
        <v>1</v>
      </c>
      <c r="I130" s="242"/>
      <c r="J130" s="243">
        <f>ROUND(I130*H130,2)</f>
        <v>0</v>
      </c>
      <c r="K130" s="239" t="s">
        <v>475</v>
      </c>
      <c r="L130" s="40"/>
      <c r="M130" s="244" t="s">
        <v>1</v>
      </c>
      <c r="N130" s="245" t="s">
        <v>43</v>
      </c>
      <c r="O130" s="86"/>
      <c r="P130" s="246">
        <f>O130*H130</f>
        <v>0</v>
      </c>
      <c r="Q130" s="246">
        <v>0</v>
      </c>
      <c r="R130" s="246">
        <f>Q130*H130</f>
        <v>0</v>
      </c>
      <c r="S130" s="246">
        <v>0</v>
      </c>
      <c r="T130" s="247">
        <f>S130*H130</f>
        <v>0</v>
      </c>
      <c r="AR130" s="248" t="s">
        <v>483</v>
      </c>
      <c r="AT130" s="248" t="s">
        <v>150</v>
      </c>
      <c r="AU130" s="248" t="s">
        <v>88</v>
      </c>
      <c r="AY130" s="15" t="s">
        <v>142</v>
      </c>
      <c r="BE130" s="138">
        <f>IF(N130="základní",J130,0)</f>
        <v>0</v>
      </c>
      <c r="BF130" s="138">
        <f>IF(N130="snížená",J130,0)</f>
        <v>0</v>
      </c>
      <c r="BG130" s="138">
        <f>IF(N130="zákl. přenesená",J130,0)</f>
        <v>0</v>
      </c>
      <c r="BH130" s="138">
        <f>IF(N130="sníž. přenesená",J130,0)</f>
        <v>0</v>
      </c>
      <c r="BI130" s="138">
        <f>IF(N130="nulová",J130,0)</f>
        <v>0</v>
      </c>
      <c r="BJ130" s="15" t="s">
        <v>86</v>
      </c>
      <c r="BK130" s="138">
        <f>ROUND(I130*H130,2)</f>
        <v>0</v>
      </c>
      <c r="BL130" s="15" t="s">
        <v>483</v>
      </c>
      <c r="BM130" s="248" t="s">
        <v>488</v>
      </c>
    </row>
    <row r="131" s="12" customFormat="1">
      <c r="B131" s="249"/>
      <c r="C131" s="250"/>
      <c r="D131" s="251" t="s">
        <v>152</v>
      </c>
      <c r="E131" s="252" t="s">
        <v>1</v>
      </c>
      <c r="F131" s="253" t="s">
        <v>489</v>
      </c>
      <c r="G131" s="250"/>
      <c r="H131" s="254">
        <v>1</v>
      </c>
      <c r="I131" s="255"/>
      <c r="J131" s="250"/>
      <c r="K131" s="250"/>
      <c r="L131" s="256"/>
      <c r="M131" s="257"/>
      <c r="N131" s="258"/>
      <c r="O131" s="258"/>
      <c r="P131" s="258"/>
      <c r="Q131" s="258"/>
      <c r="R131" s="258"/>
      <c r="S131" s="258"/>
      <c r="T131" s="259"/>
      <c r="AT131" s="260" t="s">
        <v>152</v>
      </c>
      <c r="AU131" s="260" t="s">
        <v>88</v>
      </c>
      <c r="AV131" s="12" t="s">
        <v>88</v>
      </c>
      <c r="AW131" s="12" t="s">
        <v>32</v>
      </c>
      <c r="AX131" s="12" t="s">
        <v>86</v>
      </c>
      <c r="AY131" s="260" t="s">
        <v>142</v>
      </c>
    </row>
    <row r="132" s="1" customFormat="1" ht="16.5" customHeight="1">
      <c r="B132" s="38"/>
      <c r="C132" s="237" t="s">
        <v>149</v>
      </c>
      <c r="D132" s="237" t="s">
        <v>150</v>
      </c>
      <c r="E132" s="238" t="s">
        <v>490</v>
      </c>
      <c r="F132" s="239" t="s">
        <v>491</v>
      </c>
      <c r="G132" s="240" t="s">
        <v>269</v>
      </c>
      <c r="H132" s="241">
        <v>1</v>
      </c>
      <c r="I132" s="242"/>
      <c r="J132" s="243">
        <f>ROUND(I132*H132,2)</f>
        <v>0</v>
      </c>
      <c r="K132" s="239" t="s">
        <v>475</v>
      </c>
      <c r="L132" s="40"/>
      <c r="M132" s="244" t="s">
        <v>1</v>
      </c>
      <c r="N132" s="245" t="s">
        <v>43</v>
      </c>
      <c r="O132" s="86"/>
      <c r="P132" s="246">
        <f>O132*H132</f>
        <v>0</v>
      </c>
      <c r="Q132" s="246">
        <v>0</v>
      </c>
      <c r="R132" s="246">
        <f>Q132*H132</f>
        <v>0</v>
      </c>
      <c r="S132" s="246">
        <v>0</v>
      </c>
      <c r="T132" s="247">
        <f>S132*H132</f>
        <v>0</v>
      </c>
      <c r="AR132" s="248" t="s">
        <v>483</v>
      </c>
      <c r="AT132" s="248" t="s">
        <v>150</v>
      </c>
      <c r="AU132" s="248" t="s">
        <v>88</v>
      </c>
      <c r="AY132" s="15" t="s">
        <v>142</v>
      </c>
      <c r="BE132" s="138">
        <f>IF(N132="základní",J132,0)</f>
        <v>0</v>
      </c>
      <c r="BF132" s="138">
        <f>IF(N132="snížená",J132,0)</f>
        <v>0</v>
      </c>
      <c r="BG132" s="138">
        <f>IF(N132="zákl. přenesená",J132,0)</f>
        <v>0</v>
      </c>
      <c r="BH132" s="138">
        <f>IF(N132="sníž. přenesená",J132,0)</f>
        <v>0</v>
      </c>
      <c r="BI132" s="138">
        <f>IF(N132="nulová",J132,0)</f>
        <v>0</v>
      </c>
      <c r="BJ132" s="15" t="s">
        <v>86</v>
      </c>
      <c r="BK132" s="138">
        <f>ROUND(I132*H132,2)</f>
        <v>0</v>
      </c>
      <c r="BL132" s="15" t="s">
        <v>483</v>
      </c>
      <c r="BM132" s="248" t="s">
        <v>492</v>
      </c>
    </row>
    <row r="133" s="12" customFormat="1">
      <c r="B133" s="249"/>
      <c r="C133" s="250"/>
      <c r="D133" s="251" t="s">
        <v>152</v>
      </c>
      <c r="E133" s="252" t="s">
        <v>1</v>
      </c>
      <c r="F133" s="253" t="s">
        <v>493</v>
      </c>
      <c r="G133" s="250"/>
      <c r="H133" s="254">
        <v>1</v>
      </c>
      <c r="I133" s="255"/>
      <c r="J133" s="250"/>
      <c r="K133" s="250"/>
      <c r="L133" s="256"/>
      <c r="M133" s="257"/>
      <c r="N133" s="258"/>
      <c r="O133" s="258"/>
      <c r="P133" s="258"/>
      <c r="Q133" s="258"/>
      <c r="R133" s="258"/>
      <c r="S133" s="258"/>
      <c r="T133" s="259"/>
      <c r="AT133" s="260" t="s">
        <v>152</v>
      </c>
      <c r="AU133" s="260" t="s">
        <v>88</v>
      </c>
      <c r="AV133" s="12" t="s">
        <v>88</v>
      </c>
      <c r="AW133" s="12" t="s">
        <v>32</v>
      </c>
      <c r="AX133" s="12" t="s">
        <v>86</v>
      </c>
      <c r="AY133" s="260" t="s">
        <v>142</v>
      </c>
    </row>
    <row r="134" s="1" customFormat="1" ht="16.5" customHeight="1">
      <c r="B134" s="38"/>
      <c r="C134" s="237" t="s">
        <v>175</v>
      </c>
      <c r="D134" s="237" t="s">
        <v>150</v>
      </c>
      <c r="E134" s="238" t="s">
        <v>494</v>
      </c>
      <c r="F134" s="239" t="s">
        <v>495</v>
      </c>
      <c r="G134" s="240" t="s">
        <v>269</v>
      </c>
      <c r="H134" s="241">
        <v>1</v>
      </c>
      <c r="I134" s="242"/>
      <c r="J134" s="243">
        <f>ROUND(I134*H134,2)</f>
        <v>0</v>
      </c>
      <c r="K134" s="239" t="s">
        <v>475</v>
      </c>
      <c r="L134" s="40"/>
      <c r="M134" s="244" t="s">
        <v>1</v>
      </c>
      <c r="N134" s="245" t="s">
        <v>43</v>
      </c>
      <c r="O134" s="86"/>
      <c r="P134" s="246">
        <f>O134*H134</f>
        <v>0</v>
      </c>
      <c r="Q134" s="246">
        <v>0</v>
      </c>
      <c r="R134" s="246">
        <f>Q134*H134</f>
        <v>0</v>
      </c>
      <c r="S134" s="246">
        <v>0</v>
      </c>
      <c r="T134" s="247">
        <f>S134*H134</f>
        <v>0</v>
      </c>
      <c r="AR134" s="248" t="s">
        <v>483</v>
      </c>
      <c r="AT134" s="248" t="s">
        <v>150</v>
      </c>
      <c r="AU134" s="248" t="s">
        <v>88</v>
      </c>
      <c r="AY134" s="15" t="s">
        <v>142</v>
      </c>
      <c r="BE134" s="138">
        <f>IF(N134="základní",J134,0)</f>
        <v>0</v>
      </c>
      <c r="BF134" s="138">
        <f>IF(N134="snížená",J134,0)</f>
        <v>0</v>
      </c>
      <c r="BG134" s="138">
        <f>IF(N134="zákl. přenesená",J134,0)</f>
        <v>0</v>
      </c>
      <c r="BH134" s="138">
        <f>IF(N134="sníž. přenesená",J134,0)</f>
        <v>0</v>
      </c>
      <c r="BI134" s="138">
        <f>IF(N134="nulová",J134,0)</f>
        <v>0</v>
      </c>
      <c r="BJ134" s="15" t="s">
        <v>86</v>
      </c>
      <c r="BK134" s="138">
        <f>ROUND(I134*H134,2)</f>
        <v>0</v>
      </c>
      <c r="BL134" s="15" t="s">
        <v>483</v>
      </c>
      <c r="BM134" s="248" t="s">
        <v>496</v>
      </c>
    </row>
    <row r="135" s="12" customFormat="1">
      <c r="B135" s="249"/>
      <c r="C135" s="250"/>
      <c r="D135" s="251" t="s">
        <v>152</v>
      </c>
      <c r="E135" s="252" t="s">
        <v>1</v>
      </c>
      <c r="F135" s="253" t="s">
        <v>497</v>
      </c>
      <c r="G135" s="250"/>
      <c r="H135" s="254">
        <v>1</v>
      </c>
      <c r="I135" s="255"/>
      <c r="J135" s="250"/>
      <c r="K135" s="250"/>
      <c r="L135" s="256"/>
      <c r="M135" s="257"/>
      <c r="N135" s="258"/>
      <c r="O135" s="258"/>
      <c r="P135" s="258"/>
      <c r="Q135" s="258"/>
      <c r="R135" s="258"/>
      <c r="S135" s="258"/>
      <c r="T135" s="259"/>
      <c r="AT135" s="260" t="s">
        <v>152</v>
      </c>
      <c r="AU135" s="260" t="s">
        <v>88</v>
      </c>
      <c r="AV135" s="12" t="s">
        <v>88</v>
      </c>
      <c r="AW135" s="12" t="s">
        <v>32</v>
      </c>
      <c r="AX135" s="12" t="s">
        <v>86</v>
      </c>
      <c r="AY135" s="260" t="s">
        <v>142</v>
      </c>
    </row>
    <row r="136" s="1" customFormat="1" ht="16.5" customHeight="1">
      <c r="B136" s="38"/>
      <c r="C136" s="237" t="s">
        <v>184</v>
      </c>
      <c r="D136" s="237" t="s">
        <v>150</v>
      </c>
      <c r="E136" s="238" t="s">
        <v>498</v>
      </c>
      <c r="F136" s="239" t="s">
        <v>499</v>
      </c>
      <c r="G136" s="240" t="s">
        <v>269</v>
      </c>
      <c r="H136" s="241">
        <v>1</v>
      </c>
      <c r="I136" s="242"/>
      <c r="J136" s="243">
        <f>ROUND(I136*H136,2)</f>
        <v>0</v>
      </c>
      <c r="K136" s="239" t="s">
        <v>475</v>
      </c>
      <c r="L136" s="40"/>
      <c r="M136" s="244" t="s">
        <v>1</v>
      </c>
      <c r="N136" s="245" t="s">
        <v>43</v>
      </c>
      <c r="O136" s="86"/>
      <c r="P136" s="246">
        <f>O136*H136</f>
        <v>0</v>
      </c>
      <c r="Q136" s="246">
        <v>0</v>
      </c>
      <c r="R136" s="246">
        <f>Q136*H136</f>
        <v>0</v>
      </c>
      <c r="S136" s="246">
        <v>0</v>
      </c>
      <c r="T136" s="247">
        <f>S136*H136</f>
        <v>0</v>
      </c>
      <c r="AR136" s="248" t="s">
        <v>483</v>
      </c>
      <c r="AT136" s="248" t="s">
        <v>150</v>
      </c>
      <c r="AU136" s="248" t="s">
        <v>88</v>
      </c>
      <c r="AY136" s="15" t="s">
        <v>142</v>
      </c>
      <c r="BE136" s="138">
        <f>IF(N136="základní",J136,0)</f>
        <v>0</v>
      </c>
      <c r="BF136" s="138">
        <f>IF(N136="snížená",J136,0)</f>
        <v>0</v>
      </c>
      <c r="BG136" s="138">
        <f>IF(N136="zákl. přenesená",J136,0)</f>
        <v>0</v>
      </c>
      <c r="BH136" s="138">
        <f>IF(N136="sníž. přenesená",J136,0)</f>
        <v>0</v>
      </c>
      <c r="BI136" s="138">
        <f>IF(N136="nulová",J136,0)</f>
        <v>0</v>
      </c>
      <c r="BJ136" s="15" t="s">
        <v>86</v>
      </c>
      <c r="BK136" s="138">
        <f>ROUND(I136*H136,2)</f>
        <v>0</v>
      </c>
      <c r="BL136" s="15" t="s">
        <v>483</v>
      </c>
      <c r="BM136" s="248" t="s">
        <v>500</v>
      </c>
    </row>
    <row r="137" s="12" customFormat="1">
      <c r="B137" s="249"/>
      <c r="C137" s="250"/>
      <c r="D137" s="251" t="s">
        <v>152</v>
      </c>
      <c r="E137" s="252" t="s">
        <v>1</v>
      </c>
      <c r="F137" s="253" t="s">
        <v>501</v>
      </c>
      <c r="G137" s="250"/>
      <c r="H137" s="254">
        <v>1</v>
      </c>
      <c r="I137" s="255"/>
      <c r="J137" s="250"/>
      <c r="K137" s="250"/>
      <c r="L137" s="256"/>
      <c r="M137" s="257"/>
      <c r="N137" s="258"/>
      <c r="O137" s="258"/>
      <c r="P137" s="258"/>
      <c r="Q137" s="258"/>
      <c r="R137" s="258"/>
      <c r="S137" s="258"/>
      <c r="T137" s="259"/>
      <c r="AT137" s="260" t="s">
        <v>152</v>
      </c>
      <c r="AU137" s="260" t="s">
        <v>88</v>
      </c>
      <c r="AV137" s="12" t="s">
        <v>88</v>
      </c>
      <c r="AW137" s="12" t="s">
        <v>32</v>
      </c>
      <c r="AX137" s="12" t="s">
        <v>86</v>
      </c>
      <c r="AY137" s="260" t="s">
        <v>142</v>
      </c>
    </row>
    <row r="138" s="1" customFormat="1" ht="16.5" customHeight="1">
      <c r="B138" s="38"/>
      <c r="C138" s="237" t="s">
        <v>190</v>
      </c>
      <c r="D138" s="237" t="s">
        <v>150</v>
      </c>
      <c r="E138" s="238" t="s">
        <v>502</v>
      </c>
      <c r="F138" s="239" t="s">
        <v>503</v>
      </c>
      <c r="G138" s="240" t="s">
        <v>269</v>
      </c>
      <c r="H138" s="241">
        <v>1</v>
      </c>
      <c r="I138" s="242"/>
      <c r="J138" s="243">
        <f>ROUND(I138*H138,2)</f>
        <v>0</v>
      </c>
      <c r="K138" s="239" t="s">
        <v>475</v>
      </c>
      <c r="L138" s="40"/>
      <c r="M138" s="244" t="s">
        <v>1</v>
      </c>
      <c r="N138" s="245" t="s">
        <v>43</v>
      </c>
      <c r="O138" s="86"/>
      <c r="P138" s="246">
        <f>O138*H138</f>
        <v>0</v>
      </c>
      <c r="Q138" s="246">
        <v>0</v>
      </c>
      <c r="R138" s="246">
        <f>Q138*H138</f>
        <v>0</v>
      </c>
      <c r="S138" s="246">
        <v>0</v>
      </c>
      <c r="T138" s="247">
        <f>S138*H138</f>
        <v>0</v>
      </c>
      <c r="AR138" s="248" t="s">
        <v>483</v>
      </c>
      <c r="AT138" s="248" t="s">
        <v>150</v>
      </c>
      <c r="AU138" s="248" t="s">
        <v>88</v>
      </c>
      <c r="AY138" s="15" t="s">
        <v>142</v>
      </c>
      <c r="BE138" s="138">
        <f>IF(N138="základní",J138,0)</f>
        <v>0</v>
      </c>
      <c r="BF138" s="138">
        <f>IF(N138="snížená",J138,0)</f>
        <v>0</v>
      </c>
      <c r="BG138" s="138">
        <f>IF(N138="zákl. přenesená",J138,0)</f>
        <v>0</v>
      </c>
      <c r="BH138" s="138">
        <f>IF(N138="sníž. přenesená",J138,0)</f>
        <v>0</v>
      </c>
      <c r="BI138" s="138">
        <f>IF(N138="nulová",J138,0)</f>
        <v>0</v>
      </c>
      <c r="BJ138" s="15" t="s">
        <v>86</v>
      </c>
      <c r="BK138" s="138">
        <f>ROUND(I138*H138,2)</f>
        <v>0</v>
      </c>
      <c r="BL138" s="15" t="s">
        <v>483</v>
      </c>
      <c r="BM138" s="248" t="s">
        <v>504</v>
      </c>
    </row>
    <row r="139" s="11" customFormat="1" ht="22.8" customHeight="1">
      <c r="B139" s="221"/>
      <c r="C139" s="222"/>
      <c r="D139" s="223" t="s">
        <v>77</v>
      </c>
      <c r="E139" s="235" t="s">
        <v>505</v>
      </c>
      <c r="F139" s="235" t="s">
        <v>506</v>
      </c>
      <c r="G139" s="222"/>
      <c r="H139" s="222"/>
      <c r="I139" s="225"/>
      <c r="J139" s="236">
        <f>BK139</f>
        <v>0</v>
      </c>
      <c r="K139" s="222"/>
      <c r="L139" s="227"/>
      <c r="M139" s="228"/>
      <c r="N139" s="229"/>
      <c r="O139" s="229"/>
      <c r="P139" s="230">
        <f>SUM(P140:P142)</f>
        <v>0</v>
      </c>
      <c r="Q139" s="229"/>
      <c r="R139" s="230">
        <f>SUM(R140:R142)</f>
        <v>0</v>
      </c>
      <c r="S139" s="229"/>
      <c r="T139" s="231">
        <f>SUM(T140:T142)</f>
        <v>0</v>
      </c>
      <c r="AR139" s="232" t="s">
        <v>175</v>
      </c>
      <c r="AT139" s="233" t="s">
        <v>77</v>
      </c>
      <c r="AU139" s="233" t="s">
        <v>86</v>
      </c>
      <c r="AY139" s="232" t="s">
        <v>142</v>
      </c>
      <c r="BK139" s="234">
        <f>SUM(BK140:BK142)</f>
        <v>0</v>
      </c>
    </row>
    <row r="140" s="1" customFormat="1" ht="16.5" customHeight="1">
      <c r="B140" s="38"/>
      <c r="C140" s="237" t="s">
        <v>194</v>
      </c>
      <c r="D140" s="237" t="s">
        <v>150</v>
      </c>
      <c r="E140" s="238" t="s">
        <v>507</v>
      </c>
      <c r="F140" s="239" t="s">
        <v>506</v>
      </c>
      <c r="G140" s="240" t="s">
        <v>269</v>
      </c>
      <c r="H140" s="241">
        <v>1</v>
      </c>
      <c r="I140" s="242"/>
      <c r="J140" s="243">
        <f>ROUND(I140*H140,2)</f>
        <v>0</v>
      </c>
      <c r="K140" s="239" t="s">
        <v>475</v>
      </c>
      <c r="L140" s="40"/>
      <c r="M140" s="244" t="s">
        <v>1</v>
      </c>
      <c r="N140" s="245" t="s">
        <v>43</v>
      </c>
      <c r="O140" s="86"/>
      <c r="P140" s="246">
        <f>O140*H140</f>
        <v>0</v>
      </c>
      <c r="Q140" s="246">
        <v>0</v>
      </c>
      <c r="R140" s="246">
        <f>Q140*H140</f>
        <v>0</v>
      </c>
      <c r="S140" s="246">
        <v>0</v>
      </c>
      <c r="T140" s="247">
        <f>S140*H140</f>
        <v>0</v>
      </c>
      <c r="AR140" s="248" t="s">
        <v>483</v>
      </c>
      <c r="AT140" s="248" t="s">
        <v>150</v>
      </c>
      <c r="AU140" s="248" t="s">
        <v>88</v>
      </c>
      <c r="AY140" s="15" t="s">
        <v>142</v>
      </c>
      <c r="BE140" s="138">
        <f>IF(N140="základní",J140,0)</f>
        <v>0</v>
      </c>
      <c r="BF140" s="138">
        <f>IF(N140="snížená",J140,0)</f>
        <v>0</v>
      </c>
      <c r="BG140" s="138">
        <f>IF(N140="zákl. přenesená",J140,0)</f>
        <v>0</v>
      </c>
      <c r="BH140" s="138">
        <f>IF(N140="sníž. přenesená",J140,0)</f>
        <v>0</v>
      </c>
      <c r="BI140" s="138">
        <f>IF(N140="nulová",J140,0)</f>
        <v>0</v>
      </c>
      <c r="BJ140" s="15" t="s">
        <v>86</v>
      </c>
      <c r="BK140" s="138">
        <f>ROUND(I140*H140,2)</f>
        <v>0</v>
      </c>
      <c r="BL140" s="15" t="s">
        <v>483</v>
      </c>
      <c r="BM140" s="248" t="s">
        <v>508</v>
      </c>
    </row>
    <row r="141" s="1" customFormat="1" ht="16.5" customHeight="1">
      <c r="B141" s="38"/>
      <c r="C141" s="237" t="s">
        <v>199</v>
      </c>
      <c r="D141" s="237" t="s">
        <v>150</v>
      </c>
      <c r="E141" s="238" t="s">
        <v>509</v>
      </c>
      <c r="F141" s="239" t="s">
        <v>510</v>
      </c>
      <c r="G141" s="240" t="s">
        <v>269</v>
      </c>
      <c r="H141" s="241">
        <v>1</v>
      </c>
      <c r="I141" s="242"/>
      <c r="J141" s="243">
        <f>ROUND(I141*H141,2)</f>
        <v>0</v>
      </c>
      <c r="K141" s="239" t="s">
        <v>475</v>
      </c>
      <c r="L141" s="40"/>
      <c r="M141" s="244" t="s">
        <v>1</v>
      </c>
      <c r="N141" s="245" t="s">
        <v>43</v>
      </c>
      <c r="O141" s="86"/>
      <c r="P141" s="246">
        <f>O141*H141</f>
        <v>0</v>
      </c>
      <c r="Q141" s="246">
        <v>0</v>
      </c>
      <c r="R141" s="246">
        <f>Q141*H141</f>
        <v>0</v>
      </c>
      <c r="S141" s="246">
        <v>0</v>
      </c>
      <c r="T141" s="247">
        <f>S141*H141</f>
        <v>0</v>
      </c>
      <c r="AR141" s="248" t="s">
        <v>483</v>
      </c>
      <c r="AT141" s="248" t="s">
        <v>150</v>
      </c>
      <c r="AU141" s="248" t="s">
        <v>88</v>
      </c>
      <c r="AY141" s="15" t="s">
        <v>142</v>
      </c>
      <c r="BE141" s="138">
        <f>IF(N141="základní",J141,0)</f>
        <v>0</v>
      </c>
      <c r="BF141" s="138">
        <f>IF(N141="snížená",J141,0)</f>
        <v>0</v>
      </c>
      <c r="BG141" s="138">
        <f>IF(N141="zákl. přenesená",J141,0)</f>
        <v>0</v>
      </c>
      <c r="BH141" s="138">
        <f>IF(N141="sníž. přenesená",J141,0)</f>
        <v>0</v>
      </c>
      <c r="BI141" s="138">
        <f>IF(N141="nulová",J141,0)</f>
        <v>0</v>
      </c>
      <c r="BJ141" s="15" t="s">
        <v>86</v>
      </c>
      <c r="BK141" s="138">
        <f>ROUND(I141*H141,2)</f>
        <v>0</v>
      </c>
      <c r="BL141" s="15" t="s">
        <v>483</v>
      </c>
      <c r="BM141" s="248" t="s">
        <v>511</v>
      </c>
    </row>
    <row r="142" s="1" customFormat="1" ht="16.5" customHeight="1">
      <c r="B142" s="38"/>
      <c r="C142" s="237" t="s">
        <v>204</v>
      </c>
      <c r="D142" s="237" t="s">
        <v>150</v>
      </c>
      <c r="E142" s="238" t="s">
        <v>512</v>
      </c>
      <c r="F142" s="239" t="s">
        <v>513</v>
      </c>
      <c r="G142" s="240" t="s">
        <v>269</v>
      </c>
      <c r="H142" s="241">
        <v>1</v>
      </c>
      <c r="I142" s="242"/>
      <c r="J142" s="243">
        <f>ROUND(I142*H142,2)</f>
        <v>0</v>
      </c>
      <c r="K142" s="239" t="s">
        <v>475</v>
      </c>
      <c r="L142" s="40"/>
      <c r="M142" s="244" t="s">
        <v>1</v>
      </c>
      <c r="N142" s="245" t="s">
        <v>43</v>
      </c>
      <c r="O142" s="86"/>
      <c r="P142" s="246">
        <f>O142*H142</f>
        <v>0</v>
      </c>
      <c r="Q142" s="246">
        <v>0</v>
      </c>
      <c r="R142" s="246">
        <f>Q142*H142</f>
        <v>0</v>
      </c>
      <c r="S142" s="246">
        <v>0</v>
      </c>
      <c r="T142" s="247">
        <f>S142*H142</f>
        <v>0</v>
      </c>
      <c r="AR142" s="248" t="s">
        <v>483</v>
      </c>
      <c r="AT142" s="248" t="s">
        <v>150</v>
      </c>
      <c r="AU142" s="248" t="s">
        <v>88</v>
      </c>
      <c r="AY142" s="15" t="s">
        <v>142</v>
      </c>
      <c r="BE142" s="138">
        <f>IF(N142="základní",J142,0)</f>
        <v>0</v>
      </c>
      <c r="BF142" s="138">
        <f>IF(N142="snížená",J142,0)</f>
        <v>0</v>
      </c>
      <c r="BG142" s="138">
        <f>IF(N142="zákl. přenesená",J142,0)</f>
        <v>0</v>
      </c>
      <c r="BH142" s="138">
        <f>IF(N142="sníž. přenesená",J142,0)</f>
        <v>0</v>
      </c>
      <c r="BI142" s="138">
        <f>IF(N142="nulová",J142,0)</f>
        <v>0</v>
      </c>
      <c r="BJ142" s="15" t="s">
        <v>86</v>
      </c>
      <c r="BK142" s="138">
        <f>ROUND(I142*H142,2)</f>
        <v>0</v>
      </c>
      <c r="BL142" s="15" t="s">
        <v>483</v>
      </c>
      <c r="BM142" s="248" t="s">
        <v>514</v>
      </c>
    </row>
    <row r="143" s="11" customFormat="1" ht="22.8" customHeight="1">
      <c r="B143" s="221"/>
      <c r="C143" s="222"/>
      <c r="D143" s="223" t="s">
        <v>77</v>
      </c>
      <c r="E143" s="235" t="s">
        <v>515</v>
      </c>
      <c r="F143" s="235" t="s">
        <v>516</v>
      </c>
      <c r="G143" s="222"/>
      <c r="H143" s="222"/>
      <c r="I143" s="225"/>
      <c r="J143" s="236">
        <f>BK143</f>
        <v>0</v>
      </c>
      <c r="K143" s="222"/>
      <c r="L143" s="227"/>
      <c r="M143" s="228"/>
      <c r="N143" s="229"/>
      <c r="O143" s="229"/>
      <c r="P143" s="230">
        <f>P144</f>
        <v>0</v>
      </c>
      <c r="Q143" s="229"/>
      <c r="R143" s="230">
        <f>R144</f>
        <v>0</v>
      </c>
      <c r="S143" s="229"/>
      <c r="T143" s="231">
        <f>T144</f>
        <v>0</v>
      </c>
      <c r="AR143" s="232" t="s">
        <v>175</v>
      </c>
      <c r="AT143" s="233" t="s">
        <v>77</v>
      </c>
      <c r="AU143" s="233" t="s">
        <v>86</v>
      </c>
      <c r="AY143" s="232" t="s">
        <v>142</v>
      </c>
      <c r="BK143" s="234">
        <f>BK144</f>
        <v>0</v>
      </c>
    </row>
    <row r="144" s="1" customFormat="1" ht="16.5" customHeight="1">
      <c r="B144" s="38"/>
      <c r="C144" s="237" t="s">
        <v>209</v>
      </c>
      <c r="D144" s="237" t="s">
        <v>150</v>
      </c>
      <c r="E144" s="238" t="s">
        <v>517</v>
      </c>
      <c r="F144" s="239" t="s">
        <v>518</v>
      </c>
      <c r="G144" s="240" t="s">
        <v>269</v>
      </c>
      <c r="H144" s="241">
        <v>12</v>
      </c>
      <c r="I144" s="242"/>
      <c r="J144" s="243">
        <f>ROUND(I144*H144,2)</f>
        <v>0</v>
      </c>
      <c r="K144" s="239" t="s">
        <v>475</v>
      </c>
      <c r="L144" s="40"/>
      <c r="M144" s="284" t="s">
        <v>1</v>
      </c>
      <c r="N144" s="285" t="s">
        <v>43</v>
      </c>
      <c r="O144" s="286"/>
      <c r="P144" s="287">
        <f>O144*H144</f>
        <v>0</v>
      </c>
      <c r="Q144" s="287">
        <v>0</v>
      </c>
      <c r="R144" s="287">
        <f>Q144*H144</f>
        <v>0</v>
      </c>
      <c r="S144" s="287">
        <v>0</v>
      </c>
      <c r="T144" s="288">
        <f>S144*H144</f>
        <v>0</v>
      </c>
      <c r="AR144" s="248" t="s">
        <v>483</v>
      </c>
      <c r="AT144" s="248" t="s">
        <v>150</v>
      </c>
      <c r="AU144" s="248" t="s">
        <v>88</v>
      </c>
      <c r="AY144" s="15" t="s">
        <v>142</v>
      </c>
      <c r="BE144" s="138">
        <f>IF(N144="základní",J144,0)</f>
        <v>0</v>
      </c>
      <c r="BF144" s="138">
        <f>IF(N144="snížená",J144,0)</f>
        <v>0</v>
      </c>
      <c r="BG144" s="138">
        <f>IF(N144="zákl. přenesená",J144,0)</f>
        <v>0</v>
      </c>
      <c r="BH144" s="138">
        <f>IF(N144="sníž. přenesená",J144,0)</f>
        <v>0</v>
      </c>
      <c r="BI144" s="138">
        <f>IF(N144="nulová",J144,0)</f>
        <v>0</v>
      </c>
      <c r="BJ144" s="15" t="s">
        <v>86</v>
      </c>
      <c r="BK144" s="138">
        <f>ROUND(I144*H144,2)</f>
        <v>0</v>
      </c>
      <c r="BL144" s="15" t="s">
        <v>483</v>
      </c>
      <c r="BM144" s="248" t="s">
        <v>519</v>
      </c>
    </row>
    <row r="145" s="1" customFormat="1" ht="6.96" customHeight="1">
      <c r="B145" s="61"/>
      <c r="C145" s="62"/>
      <c r="D145" s="62"/>
      <c r="E145" s="62"/>
      <c r="F145" s="62"/>
      <c r="G145" s="62"/>
      <c r="H145" s="62"/>
      <c r="I145" s="188"/>
      <c r="J145" s="62"/>
      <c r="K145" s="62"/>
      <c r="L145" s="40"/>
    </row>
  </sheetData>
  <sheetProtection sheet="1" autoFilter="0" formatColumns="0" formatRows="0" objects="1" scenarios="1" spinCount="100000" saltValue="maMDhkGA90X8xSxyz+YDe6tnIi/zJCPK6OAYREVq2z7orJIflZEs2PidZrz2KPM79U2R+blFJJNjHf1tlgba9A==" hashValue="Z3VxFvZO204y2P6lPXBThjdUbJoHq9W6g5GIqGjkC1zRyC3Kky/hs6jiSgqygjEFsWV+q75LyUSyPZc5fSt4BQ==" algorithmName="SHA-512" password="CC35"/>
  <autoFilter ref="C121:K144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Areaprojekt-PC\Areaprojekt</dc:creator>
  <cp:lastModifiedBy>Areaprojekt-PC\Areaprojekt</cp:lastModifiedBy>
  <dcterms:created xsi:type="dcterms:W3CDTF">2019-05-03T17:50:33Z</dcterms:created>
  <dcterms:modified xsi:type="dcterms:W3CDTF">2019-05-03T17:50:46Z</dcterms:modified>
</cp:coreProperties>
</file>