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60" yWindow="270" windowWidth="18735" windowHeight="11760" activeTab="3"/>
  </bookViews>
  <sheets>
    <sheet name="Pokyny pro vyplnění" sheetId="11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  <definedName name="_xlnm.Print_Area" localSheetId="3">' Pol'!$A$1:$U$37</definedName>
    <definedName name="_xlnm.Print_Area" localSheetId="1">Stavba!$A$1:$J$61</definedName>
  </definedNames>
  <calcPr calcId="144525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D27" i="12" l="1"/>
  <c r="G39" i="1" s="1"/>
  <c r="G40" i="1" s="1"/>
  <c r="G25" i="1" s="1"/>
  <c r="G9" i="12"/>
  <c r="M9" i="12" s="1"/>
  <c r="I9" i="12"/>
  <c r="K9" i="12"/>
  <c r="O9" i="12"/>
  <c r="Q9" i="12"/>
  <c r="U9" i="12"/>
  <c r="I51" i="1"/>
  <c r="G11" i="12"/>
  <c r="M11" i="12" s="1"/>
  <c r="I11" i="12"/>
  <c r="K11" i="12"/>
  <c r="O11" i="12"/>
  <c r="Q11" i="12"/>
  <c r="U11" i="12"/>
  <c r="G12" i="12"/>
  <c r="M12" i="12" s="1"/>
  <c r="I12" i="12"/>
  <c r="K12" i="12"/>
  <c r="O12" i="12"/>
  <c r="Q12" i="12"/>
  <c r="U12" i="12"/>
  <c r="G13" i="12"/>
  <c r="M13" i="12" s="1"/>
  <c r="I13" i="12"/>
  <c r="K13" i="12"/>
  <c r="O13" i="12"/>
  <c r="Q13" i="12"/>
  <c r="U13" i="12"/>
  <c r="G14" i="12"/>
  <c r="I14" i="12"/>
  <c r="K14" i="12"/>
  <c r="O14" i="12"/>
  <c r="Q14" i="12"/>
  <c r="U14" i="12"/>
  <c r="G15" i="12"/>
  <c r="M15" i="12" s="1"/>
  <c r="I15" i="12"/>
  <c r="K15" i="12"/>
  <c r="O15" i="12"/>
  <c r="Q15" i="12"/>
  <c r="U15" i="12"/>
  <c r="G16" i="12"/>
  <c r="M16" i="12" s="1"/>
  <c r="I16" i="12"/>
  <c r="K16" i="12"/>
  <c r="O16" i="12"/>
  <c r="Q16" i="12"/>
  <c r="U16" i="12"/>
  <c r="G18" i="12"/>
  <c r="I18" i="12"/>
  <c r="K18" i="12"/>
  <c r="O18" i="12"/>
  <c r="Q18" i="12"/>
  <c r="U18" i="12"/>
  <c r="G19" i="12"/>
  <c r="M19" i="12" s="1"/>
  <c r="I19" i="12"/>
  <c r="K19" i="12"/>
  <c r="O19" i="12"/>
  <c r="Q19" i="12"/>
  <c r="U19" i="12"/>
  <c r="G20" i="12"/>
  <c r="M20" i="12" s="1"/>
  <c r="I20" i="12"/>
  <c r="K20" i="12"/>
  <c r="O20" i="12"/>
  <c r="Q20" i="12"/>
  <c r="U20" i="12"/>
  <c r="G21" i="12"/>
  <c r="M21" i="12" s="1"/>
  <c r="I21" i="12"/>
  <c r="K21" i="12"/>
  <c r="O21" i="12"/>
  <c r="Q21" i="12"/>
  <c r="U21" i="12"/>
  <c r="G23" i="12"/>
  <c r="M23" i="12" s="1"/>
  <c r="I23" i="12"/>
  <c r="K23" i="12"/>
  <c r="O23" i="12"/>
  <c r="Q23" i="12"/>
  <c r="U23" i="12"/>
  <c r="G24" i="12"/>
  <c r="M24" i="12" s="1"/>
  <c r="I24" i="12"/>
  <c r="K24" i="12"/>
  <c r="O24" i="12"/>
  <c r="Q24" i="12"/>
  <c r="U24" i="12"/>
  <c r="G25" i="12"/>
  <c r="M25" i="12" s="1"/>
  <c r="I25" i="12"/>
  <c r="K25" i="12"/>
  <c r="O25" i="12"/>
  <c r="Q25" i="12"/>
  <c r="U25" i="12"/>
  <c r="I20" i="1"/>
  <c r="I18" i="1"/>
  <c r="G27" i="1"/>
  <c r="H40" i="1"/>
  <c r="J28" i="1"/>
  <c r="J26" i="1"/>
  <c r="G38" i="1"/>
  <c r="F38" i="1"/>
  <c r="H32" i="1"/>
  <c r="J23" i="1"/>
  <c r="J24" i="1"/>
  <c r="J25" i="1"/>
  <c r="J27" i="1"/>
  <c r="E24" i="1"/>
  <c r="G24" i="1"/>
  <c r="E26" i="1"/>
  <c r="G26" i="1"/>
  <c r="I59" i="1" l="1"/>
  <c r="I60" i="1"/>
  <c r="I19" i="1" s="1"/>
  <c r="I53" i="1"/>
  <c r="I57" i="1"/>
  <c r="K22" i="12"/>
  <c r="I49" i="1"/>
  <c r="Q22" i="12"/>
  <c r="I22" i="12"/>
  <c r="O22" i="12"/>
  <c r="K17" i="12"/>
  <c r="G10" i="12"/>
  <c r="I55" i="1" s="1"/>
  <c r="U10" i="12"/>
  <c r="I52" i="1"/>
  <c r="K8" i="12"/>
  <c r="I48" i="1"/>
  <c r="U8" i="12"/>
  <c r="U17" i="12"/>
  <c r="O10" i="12"/>
  <c r="U22" i="12"/>
  <c r="G17" i="12"/>
  <c r="I56" i="1" s="1"/>
  <c r="Q17" i="12"/>
  <c r="I17" i="12"/>
  <c r="M22" i="12"/>
  <c r="O17" i="12"/>
  <c r="K10" i="12"/>
  <c r="Q10" i="12"/>
  <c r="I10" i="12"/>
  <c r="I54" i="1"/>
  <c r="Q8" i="12"/>
  <c r="I8" i="12"/>
  <c r="O8" i="12"/>
  <c r="AC27" i="12"/>
  <c r="F39" i="1" s="1"/>
  <c r="I39" i="1" s="1"/>
  <c r="I40" i="1" s="1"/>
  <c r="J39" i="1" s="1"/>
  <c r="J40" i="1" s="1"/>
  <c r="M8" i="12"/>
  <c r="G22" i="12"/>
  <c r="I58" i="1" s="1"/>
  <c r="M18" i="12"/>
  <c r="M17" i="12" s="1"/>
  <c r="G8" i="12"/>
  <c r="I47" i="1"/>
  <c r="M14" i="12"/>
  <c r="M10" i="12" s="1"/>
  <c r="I50" i="1" l="1"/>
  <c r="G27" i="12"/>
  <c r="F40" i="1"/>
  <c r="G23" i="1" s="1"/>
  <c r="G29" i="1" s="1"/>
  <c r="I16" i="1"/>
  <c r="I17" i="1"/>
  <c r="I61" i="1"/>
  <c r="G28" i="1" l="1"/>
  <c r="I21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<sst xmlns="http://schemas.openxmlformats.org/spreadsheetml/2006/main" count="228" uniqueCount="148">
  <si>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</si>
  <si>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</si>
  <si>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</si>
  <si>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</si>
  <si>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</si>
  <si>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</si>
  <si>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</si>
  <si>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</si>
  <si>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</si>
  <si>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</si>
  <si>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</si>
  <si>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</si>
  <si>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</si>
  <si>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</si>
  <si>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</si>
  <si>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</si>
  <si>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</si>
  <si>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</si>
  <si>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</si>
  <si>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</si>
  <si>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</si>
  <si>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</si>
  <si>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</si>
  <si>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</si>
  <si>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</si>
  <si>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</si>
  <si>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</si>
  <si>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</si>
  <si>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</si>
  <si>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</si>
  <si>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</si>
  <si>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</si>
  <si>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</si>
  <si>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</si>
  <si>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</si>
  <si>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</si>
  <si>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</si>
  <si>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</si>
  <si>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</si>
  <si>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</si>
  <si>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</si>
  <si>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</si>
  <si>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</si>
  <si>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</si>
  <si>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</si>
  <si>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Architektonický atelier ARKÁDA, spol. s r.o.</t>
  </si>
  <si>
    <t>Na baště Sv. Jiří 262/15</t>
  </si>
  <si>
    <t>Praha 6</t>
  </si>
  <si>
    <t>16000</t>
  </si>
  <si>
    <t>25626825</t>
  </si>
  <si>
    <t>Celkem za stavbu</t>
  </si>
  <si>
    <t>CZK</t>
  </si>
  <si>
    <t>Rekapitulace dílů</t>
  </si>
  <si>
    <t>Typ dílu</t>
  </si>
  <si>
    <t>3</t>
  </si>
  <si>
    <t>Svislé a kompletní konstrukce</t>
  </si>
  <si>
    <t>4</t>
  </si>
  <si>
    <t>Vodorovné konstrukce</t>
  </si>
  <si>
    <t>61</t>
  </si>
  <si>
    <t>Upravy povrchů vnitřní</t>
  </si>
  <si>
    <t>63</t>
  </si>
  <si>
    <t>Podlahy a podlahové konstrukce</t>
  </si>
  <si>
    <t>94</t>
  </si>
  <si>
    <t>Lešení a stavební výtahy</t>
  </si>
  <si>
    <t>95</t>
  </si>
  <si>
    <t>Dokončovací kce na pozem.stav.</t>
  </si>
  <si>
    <t>99</t>
  </si>
  <si>
    <t>Staveništní přesun hmot</t>
  </si>
  <si>
    <t>766</t>
  </si>
  <si>
    <t>Konstrukce truhlářské</t>
  </si>
  <si>
    <t>767</t>
  </si>
  <si>
    <t>Stavební výrobky</t>
  </si>
  <si>
    <t>771</t>
  </si>
  <si>
    <t>Podlahy z dlaždic a obklady</t>
  </si>
  <si>
    <t>776</t>
  </si>
  <si>
    <t>Podlahy povlakové</t>
  </si>
  <si>
    <t>781</t>
  </si>
  <si>
    <t>Obklady keramické</t>
  </si>
  <si>
    <t>784</t>
  </si>
  <si>
    <t>Malby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</si>
  <si>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</si>
  <si>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</si>
  <si>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</si>
  <si>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</si>
  <si>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</si>
  <si>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</si>
  <si>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</si>
  <si>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</si>
  <si>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</si>
  <si>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</si>
  <si>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</si>
  <si>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</si>
  <si>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</si>
  <si>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</si>
  <si>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</si>
  <si>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</si>
  <si>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</si>
  <si>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</si>
  <si>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</si>
  <si>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</si>
  <si>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</si>
  <si>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</si>
  <si>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</si>
  <si>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</si>
  <si>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</si>
  <si>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</si>
  <si>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</si>
  <si>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</si>
  <si>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</si>
  <si>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m2</t>
  </si>
  <si>
    <t>POL1_0</t>
  </si>
  <si>
    <t>kus</t>
  </si>
  <si>
    <t>m</t>
  </si>
  <si>
    <t>POL3_0</t>
  </si>
  <si>
    <t>711212002RT1</t>
  </si>
  <si>
    <t>Hydroizolační povlak - nátěr nebo stěrka, Aquafin 2K (fa Schömburg),proti vlhkosti, tl. 2mm</t>
  </si>
  <si>
    <t>t</t>
  </si>
  <si>
    <t>5537000111 S14</t>
  </si>
  <si>
    <t>Lišta přechodová 1 m D+M, S14</t>
  </si>
  <si>
    <t>28349016 S15</t>
  </si>
  <si>
    <t>Dvířka revizní 500/500  D+M, S15</t>
  </si>
  <si>
    <t>28349012 S16</t>
  </si>
  <si>
    <t>Dvířka revizní 300/300 D+M, S16</t>
  </si>
  <si>
    <t>28349018 S18</t>
  </si>
  <si>
    <t>Dvířka revizní 400/400 D+M, S18</t>
  </si>
  <si>
    <t>286967595 S25</t>
  </si>
  <si>
    <t>Vybavení WC invalidního S25, (zařizovací předměty viz ZTI)</t>
  </si>
  <si>
    <t>998767101R00</t>
  </si>
  <si>
    <t>Přesun hmot pro výrobky., výšky do 6 m</t>
  </si>
  <si>
    <t>771101210R00</t>
  </si>
  <si>
    <t>Penetrace podkladu pod dlažby</t>
  </si>
  <si>
    <t>771575107RT6</t>
  </si>
  <si>
    <t xml:space="preserve">Montáž podlah keram.,režné hladké, tmel, 20x20 cm, Keraflex (lepidlo), Ultracolor plus (spár.) </t>
  </si>
  <si>
    <t>771475014R00</t>
  </si>
  <si>
    <t>Obklad soklíků keram.rovných, tmel,výška 10 cm</t>
  </si>
  <si>
    <t>998771101R00</t>
  </si>
  <si>
    <t>Přesun hmot pro podlahy z dlaždic, výšky do 6 m</t>
  </si>
  <si>
    <t>781101210R00</t>
  </si>
  <si>
    <t>Penetrace podkladu pod obklady</t>
  </si>
  <si>
    <t>781475114RT6</t>
  </si>
  <si>
    <t>Obklad vnitřní stěn keramický, do tmele, 20x20 cm, Adesilex P9 (lepidlo),Ultracolor plus (spár.hmota)</t>
  </si>
  <si>
    <t>998781101R00</t>
  </si>
  <si>
    <t>Přesun hmot pro obklady keramické, výšky do 6 m</t>
  </si>
  <si>
    <t/>
  </si>
  <si>
    <t>SUM</t>
  </si>
  <si>
    <t>POPUZIV</t>
  </si>
  <si>
    <t>END</t>
  </si>
  <si>
    <t>Objekt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</si>
</sst>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FFFFCC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7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31" xfId="0" applyNumberFormat="1" applyFont="1" applyFill="1" applyBorder="1" applyAlignment="1">
      <alignment horizontal="center" vertical="center" wrapText="1" shrinkToFit="1"/>
    </xf>
    <xf numFmtId="3" fontId="7" fillId="3" borderId="32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12" xfId="0" applyNumberFormat="1" applyFont="1" applyBorder="1" applyAlignment="1">
      <alignment horizontal="right" wrapText="1" shrinkToFit="1"/>
    </xf>
    <xf numFmtId="3" fontId="3" fillId="0" borderId="12" xfId="0" applyNumberFormat="1" applyFont="1" applyBorder="1" applyAlignment="1">
      <alignment horizontal="right" shrinkToFit="1"/>
    </xf>
    <xf numFmtId="3" fontId="0" fillId="0" borderId="12" xfId="0" applyNumberFormat="1" applyBorder="1" applyAlignment="1">
      <alignment shrinkToFit="1"/>
    </xf>
    <xf numFmtId="3" fontId="0" fillId="0" borderId="29" xfId="0" applyNumberFormat="1" applyBorder="1" applyAlignment="1">
      <alignment shrinkToFit="1"/>
    </xf>
    <xf numFmtId="3" fontId="15" fillId="5" borderId="6" xfId="0" applyNumberFormat="1" applyFont="1" applyFill="1" applyBorder="1" applyAlignment="1">
      <alignment wrapText="1" shrinkToFit="1"/>
    </xf>
    <xf numFmtId="3" fontId="15" fillId="5" borderId="6" xfId="0" applyNumberFormat="1" applyFont="1" applyFill="1" applyBorder="1" applyAlignment="1">
      <alignment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6" fillId="3" borderId="32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6" fillId="3" borderId="31" xfId="0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" fontId="7" fillId="5" borderId="38" xfId="0" applyNumberFormat="1" applyFont="1" applyFill="1" applyBorder="1" applyAlignment="1">
      <alignment horizontal="center"/>
    </xf>
    <xf numFmtId="4" fontId="7" fillId="5" borderId="38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2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1" xfId="0" applyFill="1" applyBorder="1"/>
    <xf numFmtId="49" fontId="0" fillId="3" borderId="31" xfId="0" applyNumberFormat="1" applyFill="1" applyBorder="1"/>
    <xf numFmtId="0" fontId="0" fillId="3" borderId="48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5" xfId="0" applyFont="1" applyBorder="1" applyAlignment="1">
      <alignment vertical="top" shrinkToFit="1"/>
    </xf>
    <xf numFmtId="0" fontId="17" fillId="0" borderId="34" xfId="0" applyFont="1" applyBorder="1" applyAlignment="1">
      <alignment vertical="top" shrinkToFit="1"/>
    </xf>
    <xf numFmtId="0" fontId="17" fillId="0" borderId="26" xfId="0" applyFont="1" applyBorder="1" applyAlignment="1">
      <alignment vertical="top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7" fillId="0" borderId="34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4" fontId="17" fillId="4" borderId="34" xfId="0" applyNumberFormat="1" applyFont="1" applyFill="1" applyBorder="1" applyAlignment="1" applyProtection="1">
      <alignment vertical="top" shrinkToFit="1"/>
      <protection locked="0"/>
    </xf>
    <xf numFmtId="4" fontId="17" fillId="0" borderId="34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49" xfId="0" applyFill="1" applyBorder="1"/>
    <xf numFmtId="0" fontId="0" fillId="3" borderId="50" xfId="0" applyFill="1" applyBorder="1" applyAlignment="1">
      <alignment wrapText="1"/>
    </xf>
    <xf numFmtId="4" fontId="17" fillId="4" borderId="38" xfId="0" applyNumberFormat="1" applyFont="1" applyFill="1" applyBorder="1" applyAlignment="1" applyProtection="1">
      <alignment vertical="top" shrinkToFit="1"/>
      <protection locked="0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7" fillId="0" borderId="34" xfId="0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7" fillId="0" borderId="26" xfId="0" applyFont="1" applyFill="1" applyBorder="1" applyAlignment="1">
      <alignment vertical="top"/>
    </xf>
    <xf numFmtId="0" fontId="17" fillId="0" borderId="26" xfId="0" applyNumberFormat="1" applyFont="1" applyFill="1" applyBorder="1" applyAlignment="1">
      <alignment vertical="top"/>
    </xf>
    <xf numFmtId="0" fontId="17" fillId="0" borderId="34" xfId="0" applyNumberFormat="1" applyFont="1" applyFill="1" applyBorder="1" applyAlignment="1">
      <alignment horizontal="left" vertical="top" wrapText="1"/>
    </xf>
    <xf numFmtId="0" fontId="17" fillId="0" borderId="35" xfId="0" applyFont="1" applyFill="1" applyBorder="1" applyAlignment="1">
      <alignment vertical="top" shrinkToFit="1"/>
    </xf>
    <xf numFmtId="164" fontId="17" fillId="0" borderId="34" xfId="0" applyNumberFormat="1" applyFont="1" applyFill="1" applyBorder="1" applyAlignment="1">
      <alignment vertical="top" shrinkToFit="1"/>
    </xf>
    <xf numFmtId="4" fontId="17" fillId="0" borderId="34" xfId="0" applyNumberFormat="1" applyFont="1" applyFill="1" applyBorder="1" applyAlignment="1" applyProtection="1">
      <alignment vertical="top" shrinkToFit="1"/>
      <protection locked="0"/>
    </xf>
    <xf numFmtId="4" fontId="17" fillId="0" borderId="34" xfId="0" applyNumberFormat="1" applyFont="1" applyFill="1" applyBorder="1" applyAlignment="1">
      <alignment vertical="top" shrinkToFit="1"/>
    </xf>
    <xf numFmtId="0" fontId="17" fillId="0" borderId="34" xfId="0" applyFont="1" applyFill="1" applyBorder="1" applyAlignment="1">
      <alignment vertical="top" shrinkToFit="1"/>
    </xf>
    <xf numFmtId="0" fontId="17" fillId="0" borderId="10" xfId="0" applyFont="1" applyFill="1" applyBorder="1" applyAlignment="1">
      <alignment vertical="top"/>
    </xf>
    <xf numFmtId="0" fontId="17" fillId="0" borderId="10" xfId="0" applyNumberFormat="1" applyFont="1" applyFill="1" applyBorder="1" applyAlignment="1">
      <alignment vertical="top"/>
    </xf>
    <xf numFmtId="0" fontId="17" fillId="0" borderId="38" xfId="0" applyNumberFormat="1" applyFont="1" applyFill="1" applyBorder="1" applyAlignment="1">
      <alignment horizontal="left" vertical="top" wrapText="1"/>
    </xf>
    <xf numFmtId="0" fontId="17" fillId="0" borderId="37" xfId="0" applyFont="1" applyFill="1" applyBorder="1" applyAlignment="1">
      <alignment vertical="top" shrinkToFit="1"/>
    </xf>
    <xf numFmtId="164" fontId="17" fillId="0" borderId="38" xfId="0" applyNumberFormat="1" applyFont="1" applyFill="1" applyBorder="1" applyAlignment="1">
      <alignment vertical="top" shrinkToFit="1"/>
    </xf>
    <xf numFmtId="4" fontId="17" fillId="0" borderId="38" xfId="0" applyNumberFormat="1" applyFont="1" applyFill="1" applyBorder="1" applyAlignment="1" applyProtection="1">
      <alignment vertical="top" shrinkToFit="1"/>
      <protection locked="0"/>
    </xf>
    <xf numFmtId="4" fontId="17" fillId="0" borderId="38" xfId="0" applyNumberFormat="1" applyFont="1" applyFill="1" applyBorder="1" applyAlignment="1">
      <alignment vertical="top" shrinkToFit="1"/>
    </xf>
    <xf numFmtId="0" fontId="17" fillId="0" borderId="38" xfId="0" applyFont="1" applyFill="1" applyBorder="1" applyAlignment="1">
      <alignment vertical="top" shrinkToFi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horizontal="right" vertical="center" indent="1"/>
    </xf>
    <xf numFmtId="4" fontId="7" fillId="0" borderId="34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3" xfId="0" applyNumberFormat="1" applyFill="1" applyBorder="1"/>
    <xf numFmtId="3" fontId="0" fillId="5" borderId="12" xfId="0" applyNumberFormat="1" applyFill="1" applyBorder="1"/>
    <xf numFmtId="0" fontId="16" fillId="3" borderId="31" xfId="0" applyFont="1" applyFill="1" applyBorder="1" applyAlignment="1">
      <alignment horizontal="center" vertical="center" wrapText="1"/>
    </xf>
    <xf numFmtId="4" fontId="7" fillId="0" borderId="31" xfId="0" applyNumberFormat="1" applyFont="1" applyBorder="1" applyAlignment="1">
      <alignment vertical="center"/>
    </xf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7" fillId="5" borderId="38" xfId="0" applyNumberFormat="1" applyFont="1" applyFill="1" applyBorder="1" applyAlignment="1"/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32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5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03" t="s">
        <v>39</v>
      </c>
      <c r="B2" s="203"/>
      <c r="C2" s="203"/>
      <c r="D2" s="203"/>
      <c r="E2" s="203"/>
      <c r="F2" s="203"/>
      <c r="G2" s="203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4"/>
  <sheetViews>
    <sheetView showGridLines="0" topLeftCell="B68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04" t="s">
        <v>42</v>
      </c>
      <c r="C1" s="205"/>
      <c r="D1" s="205"/>
      <c r="E1" s="205"/>
      <c r="F1" s="205"/>
      <c r="G1" s="205"/>
      <c r="H1" s="205"/>
      <c r="I1" s="205"/>
      <c r="J1" s="206"/>
    </row>
    <row r="2" spans="1:15" ht="23.25" customHeight="1" x14ac:dyDescent="0.2">
      <c r="A2" s="4"/>
      <c r="B2" s="81" t="s">
        <v>40</v>
      </c>
      <c r="C2" s="82"/>
      <c r="D2" s="230"/>
      <c r="E2" s="231"/>
      <c r="F2" s="231"/>
      <c r="G2" s="231"/>
      <c r="H2" s="231"/>
      <c r="I2" s="231"/>
      <c r="J2" s="232"/>
      <c r="O2" s="2"/>
    </row>
    <row r="3" spans="1:15" ht="23.25" hidden="1" customHeight="1" x14ac:dyDescent="0.2">
      <c r="A3" s="4"/>
      <c r="B3" s="83" t="s">
        <v>43</v>
      </c>
      <c r="C3" s="84"/>
      <c r="D3" s="223"/>
      <c r="E3" s="224"/>
      <c r="F3" s="224"/>
      <c r="G3" s="224"/>
      <c r="H3" s="224"/>
      <c r="I3" s="224"/>
      <c r="J3" s="225"/>
    </row>
    <row r="4" spans="1:15" ht="23.25" hidden="1" customHeight="1" x14ac:dyDescent="0.2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/>
      <c r="E5" s="26"/>
      <c r="F5" s="26"/>
      <c r="G5" s="26"/>
      <c r="H5" s="28" t="s">
        <v>33</v>
      </c>
      <c r="I5" s="91"/>
      <c r="J5" s="11"/>
    </row>
    <row r="6" spans="1:15" ht="15.75" customHeight="1" x14ac:dyDescent="0.2">
      <c r="A6" s="4"/>
      <c r="B6" s="41"/>
      <c r="C6" s="26"/>
      <c r="D6" s="91"/>
      <c r="E6" s="26"/>
      <c r="F6" s="26"/>
      <c r="G6" s="26"/>
      <c r="H6" s="28" t="s">
        <v>34</v>
      </c>
      <c r="I6" s="91"/>
      <c r="J6" s="11"/>
    </row>
    <row r="7" spans="1:15" ht="15.75" customHeight="1" x14ac:dyDescent="0.2">
      <c r="A7" s="4"/>
      <c r="B7" s="42"/>
      <c r="C7" s="92"/>
      <c r="D7" s="80"/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34" t="s">
        <v>45</v>
      </c>
      <c r="E11" s="234"/>
      <c r="F11" s="234"/>
      <c r="G11" s="234"/>
      <c r="H11" s="28" t="s">
        <v>33</v>
      </c>
      <c r="I11" s="94" t="s">
        <v>49</v>
      </c>
      <c r="J11" s="11"/>
    </row>
    <row r="12" spans="1:15" ht="15.75" customHeight="1" x14ac:dyDescent="0.2">
      <c r="A12" s="4"/>
      <c r="B12" s="41"/>
      <c r="C12" s="26"/>
      <c r="D12" s="221" t="s">
        <v>46</v>
      </c>
      <c r="E12" s="221"/>
      <c r="F12" s="221"/>
      <c r="G12" s="221"/>
      <c r="H12" s="28" t="s">
        <v>34</v>
      </c>
      <c r="I12" s="94"/>
      <c r="J12" s="11"/>
    </row>
    <row r="13" spans="1:15" ht="15.75" customHeight="1" x14ac:dyDescent="0.2">
      <c r="A13" s="4"/>
      <c r="B13" s="42"/>
      <c r="C13" s="93" t="s">
        <v>48</v>
      </c>
      <c r="D13" s="222" t="s">
        <v>47</v>
      </c>
      <c r="E13" s="222"/>
      <c r="F13" s="222"/>
      <c r="G13" s="222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33"/>
      <c r="F15" s="233"/>
      <c r="G15" s="218"/>
      <c r="H15" s="218"/>
      <c r="I15" s="218" t="s">
        <v>28</v>
      </c>
      <c r="J15" s="219"/>
    </row>
    <row r="16" spans="1:15" ht="23.25" customHeight="1" x14ac:dyDescent="0.2">
      <c r="A16" s="144" t="s">
        <v>23</v>
      </c>
      <c r="B16" s="145" t="s">
        <v>23</v>
      </c>
      <c r="C16" s="58"/>
      <c r="D16" s="59"/>
      <c r="E16" s="213"/>
      <c r="F16" s="220"/>
      <c r="G16" s="213"/>
      <c r="H16" s="220"/>
      <c r="I16" s="213" t="e">
        <f>SUMIF(F47:F60,A16,I47:I60)+SUMIF(F47:F60,"PSU",I47:I60)</f>
        <v>#REF!</v>
      </c>
      <c r="J16" s="214"/>
    </row>
    <row r="17" spans="1:10" ht="23.25" customHeight="1" x14ac:dyDescent="0.2">
      <c r="A17" s="144" t="s">
        <v>24</v>
      </c>
      <c r="B17" s="145" t="s">
        <v>24</v>
      </c>
      <c r="C17" s="58"/>
      <c r="D17" s="59"/>
      <c r="E17" s="213"/>
      <c r="F17" s="220"/>
      <c r="G17" s="213"/>
      <c r="H17" s="220"/>
      <c r="I17" s="213" t="e">
        <f>SUMIF(F47:F60,A17,I47:I60)</f>
        <v>#REF!</v>
      </c>
      <c r="J17" s="214"/>
    </row>
    <row r="18" spans="1:10" ht="23.25" customHeight="1" x14ac:dyDescent="0.2">
      <c r="A18" s="144" t="s">
        <v>25</v>
      </c>
      <c r="B18" s="145" t="s">
        <v>25</v>
      </c>
      <c r="C18" s="58"/>
      <c r="D18" s="59"/>
      <c r="E18" s="213"/>
      <c r="F18" s="220"/>
      <c r="G18" s="213"/>
      <c r="H18" s="220"/>
      <c r="I18" s="213">
        <f>SUMIF(F47:F60,A18,I47:I60)</f>
        <v>0</v>
      </c>
      <c r="J18" s="214"/>
    </row>
    <row r="19" spans="1:10" ht="23.25" customHeight="1" x14ac:dyDescent="0.2">
      <c r="A19" s="144" t="s">
        <v>80</v>
      </c>
      <c r="B19" s="145" t="s">
        <v>26</v>
      </c>
      <c r="C19" s="58"/>
      <c r="D19" s="59"/>
      <c r="E19" s="213"/>
      <c r="F19" s="220"/>
      <c r="G19" s="213"/>
      <c r="H19" s="220"/>
      <c r="I19" s="213" t="e">
        <f>SUMIF(F47:F60,A19,I47:I60)</f>
        <v>#REF!</v>
      </c>
      <c r="J19" s="214"/>
    </row>
    <row r="20" spans="1:10" ht="23.25" customHeight="1" x14ac:dyDescent="0.2">
      <c r="A20" s="144" t="s">
        <v>81</v>
      </c>
      <c r="B20" s="145" t="s">
        <v>27</v>
      </c>
      <c r="C20" s="58"/>
      <c r="D20" s="59"/>
      <c r="E20" s="213"/>
      <c r="F20" s="220"/>
      <c r="G20" s="213"/>
      <c r="H20" s="220"/>
      <c r="I20" s="213">
        <f>SUMIF(F47:F60,A20,I47:I60)</f>
        <v>0</v>
      </c>
      <c r="J20" s="214"/>
    </row>
    <row r="21" spans="1:10" ht="23.25" customHeight="1" x14ac:dyDescent="0.2">
      <c r="A21" s="4"/>
      <c r="B21" s="74" t="s">
        <v>28</v>
      </c>
      <c r="C21" s="75"/>
      <c r="D21" s="76"/>
      <c r="E21" s="215"/>
      <c r="F21" s="216"/>
      <c r="G21" s="215"/>
      <c r="H21" s="216"/>
      <c r="I21" s="215" t="e">
        <f>SUM(I16:J20)</f>
        <v>#REF!</v>
      </c>
      <c r="J21" s="226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14</v>
      </c>
      <c r="F23" s="61" t="s">
        <v>0</v>
      </c>
      <c r="G23" s="211">
        <f>ZakladDPHSniVypocet</f>
        <v>0</v>
      </c>
      <c r="H23" s="212"/>
      <c r="I23" s="212"/>
      <c r="J23" s="62" t="str">
        <f t="shared" ref="J23:J28" si="0">Mena</f>
        <v>CZK</v>
      </c>
    </row>
    <row r="24" spans="1:10" ht="23.25" hidden="1" customHeight="1" x14ac:dyDescent="0.2">
      <c r="A24" s="4"/>
      <c r="B24" s="57" t="s">
        <v>12</v>
      </c>
      <c r="C24" s="58"/>
      <c r="D24" s="59"/>
      <c r="E24" s="60">
        <f>SazbaDPH1</f>
        <v>14</v>
      </c>
      <c r="F24" s="61" t="s">
        <v>0</v>
      </c>
      <c r="G24" s="236">
        <f>I23*E23/100</f>
        <v>0</v>
      </c>
      <c r="H24" s="237"/>
      <c r="I24" s="237"/>
      <c r="J24" s="62" t="str">
        <f t="shared" si="0"/>
        <v>CZK</v>
      </c>
    </row>
    <row r="25" spans="1:10" ht="23.25" customHeight="1" thickBot="1" x14ac:dyDescent="0.25">
      <c r="A25" s="4"/>
      <c r="B25" s="57" t="s">
        <v>13</v>
      </c>
      <c r="C25" s="58"/>
      <c r="D25" s="59"/>
      <c r="E25" s="60">
        <v>21</v>
      </c>
      <c r="F25" s="61" t="s">
        <v>0</v>
      </c>
      <c r="G25" s="211">
        <f>ZakladDPHZaklVypocet</f>
        <v>0</v>
      </c>
      <c r="H25" s="212"/>
      <c r="I25" s="212"/>
      <c r="J25" s="62" t="str">
        <f t="shared" si="0"/>
        <v>CZK</v>
      </c>
    </row>
    <row r="26" spans="1:10" ht="23.25" hidden="1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07">
        <f>I25*E25/100</f>
        <v>0</v>
      </c>
      <c r="H26" s="208"/>
      <c r="I26" s="208"/>
      <c r="J26" s="56" t="str">
        <f t="shared" si="0"/>
        <v>CZK</v>
      </c>
    </row>
    <row r="27" spans="1:10" ht="23.25" hidden="1" customHeight="1" thickBot="1" x14ac:dyDescent="0.25">
      <c r="A27" s="4"/>
      <c r="B27" s="48" t="s">
        <v>4</v>
      </c>
      <c r="C27" s="20"/>
      <c r="D27" s="23"/>
      <c r="E27" s="20"/>
      <c r="F27" s="21"/>
      <c r="G27" s="209">
        <f>0</f>
        <v>0</v>
      </c>
      <c r="H27" s="209"/>
      <c r="I27" s="209"/>
      <c r="J27" s="63" t="str">
        <f t="shared" si="0"/>
        <v>CZK</v>
      </c>
    </row>
    <row r="28" spans="1:10" ht="27.75" customHeight="1" thickBot="1" x14ac:dyDescent="0.25">
      <c r="A28" s="4"/>
      <c r="B28" s="116" t="s">
        <v>22</v>
      </c>
      <c r="C28" s="117"/>
      <c r="D28" s="117"/>
      <c r="E28" s="118"/>
      <c r="F28" s="119"/>
      <c r="G28" s="217">
        <f>ZakladDPHSniVypocet+ZakladDPHZaklVypocet</f>
        <v>0</v>
      </c>
      <c r="H28" s="217"/>
      <c r="I28" s="217"/>
      <c r="J28" s="120" t="str">
        <f t="shared" si="0"/>
        <v>CZK</v>
      </c>
    </row>
    <row r="29" spans="1:10" ht="27.75" hidden="1" customHeight="1" thickBot="1" x14ac:dyDescent="0.25">
      <c r="A29" s="4"/>
      <c r="B29" s="116" t="s">
        <v>35</v>
      </c>
      <c r="C29" s="121"/>
      <c r="D29" s="121"/>
      <c r="E29" s="121"/>
      <c r="F29" s="121"/>
      <c r="G29" s="210">
        <f>ZakladDPHSni+DPHSni+ZakladDPHZakl+DPHZakl+Zaokrouhleni</f>
        <v>0</v>
      </c>
      <c r="H29" s="210"/>
      <c r="I29" s="210"/>
      <c r="J29" s="122" t="s">
        <v>51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43314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35" t="s">
        <v>2</v>
      </c>
      <c r="E35" s="235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hidden="1" customHeight="1" x14ac:dyDescent="0.2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8" t="s">
        <v>1</v>
      </c>
      <c r="J38" s="102" t="s">
        <v>0</v>
      </c>
    </row>
    <row r="39" spans="1:10" ht="25.5" hidden="1" customHeight="1" x14ac:dyDescent="0.2">
      <c r="A39" s="97">
        <v>1</v>
      </c>
      <c r="B39" s="103"/>
      <c r="C39" s="238"/>
      <c r="D39" s="239"/>
      <c r="E39" s="239"/>
      <c r="F39" s="109">
        <f>' Pol'!AC27</f>
        <v>0</v>
      </c>
      <c r="G39" s="110">
        <f>' Pol'!AD27</f>
        <v>0</v>
      </c>
      <c r="H39" s="111"/>
      <c r="I39" s="112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">
      <c r="A40" s="97"/>
      <c r="B40" s="240" t="s">
        <v>50</v>
      </c>
      <c r="C40" s="241"/>
      <c r="D40" s="241"/>
      <c r="E40" s="241"/>
      <c r="F40" s="113">
        <f>SUMIF(A39:A39,"=1",F39:F39)</f>
        <v>0</v>
      </c>
      <c r="G40" s="114">
        <f>SUMIF(A39:A39,"=1",G39:G39)</f>
        <v>0</v>
      </c>
      <c r="H40" s="114">
        <f>SUMIF(A39:A39,"=1",H39:H39)</f>
        <v>0</v>
      </c>
      <c r="I40" s="115">
        <f>SUMIF(A39:A39,"=1",I39:I39)</f>
        <v>0</v>
      </c>
      <c r="J40" s="98">
        <f>SUMIF(A39:A39,"=1",J39:J39)</f>
        <v>0</v>
      </c>
    </row>
    <row r="44" spans="1:10" ht="15.75" x14ac:dyDescent="0.25">
      <c r="B44" s="123" t="s">
        <v>52</v>
      </c>
    </row>
    <row r="46" spans="1:10" ht="25.5" customHeight="1" x14ac:dyDescent="0.2">
      <c r="A46" s="124"/>
      <c r="B46" s="128" t="s">
        <v>16</v>
      </c>
      <c r="C46" s="128" t="s">
        <v>5</v>
      </c>
      <c r="D46" s="129"/>
      <c r="E46" s="129"/>
      <c r="F46" s="132" t="s">
        <v>53</v>
      </c>
      <c r="G46" s="132"/>
      <c r="H46" s="132"/>
      <c r="I46" s="242" t="s">
        <v>28</v>
      </c>
      <c r="J46" s="242"/>
    </row>
    <row r="47" spans="1:10" ht="25.5" customHeight="1" x14ac:dyDescent="0.2">
      <c r="A47" s="125"/>
      <c r="B47" s="133" t="s">
        <v>54</v>
      </c>
      <c r="C47" s="244" t="s">
        <v>55</v>
      </c>
      <c r="D47" s="245"/>
      <c r="E47" s="245"/>
      <c r="F47" s="135" t="s">
        <v>23</v>
      </c>
      <c r="G47" s="136"/>
      <c r="H47" s="136"/>
      <c r="I47" s="243" t="e">
        <f>' Pol'!#REF!</f>
        <v>#REF!</v>
      </c>
      <c r="J47" s="243"/>
    </row>
    <row r="48" spans="1:10" ht="25.5" customHeight="1" x14ac:dyDescent="0.2">
      <c r="A48" s="125"/>
      <c r="B48" s="127" t="s">
        <v>56</v>
      </c>
      <c r="C48" s="228" t="s">
        <v>57</v>
      </c>
      <c r="D48" s="229"/>
      <c r="E48" s="229"/>
      <c r="F48" s="137" t="s">
        <v>23</v>
      </c>
      <c r="G48" s="138"/>
      <c r="H48" s="138"/>
      <c r="I48" s="227" t="e">
        <f>' Pol'!#REF!</f>
        <v>#REF!</v>
      </c>
      <c r="J48" s="227"/>
    </row>
    <row r="49" spans="1:10" ht="25.5" customHeight="1" x14ac:dyDescent="0.2">
      <c r="A49" s="125"/>
      <c r="B49" s="127" t="s">
        <v>58</v>
      </c>
      <c r="C49" s="228" t="s">
        <v>59</v>
      </c>
      <c r="D49" s="229"/>
      <c r="E49" s="229"/>
      <c r="F49" s="137" t="s">
        <v>23</v>
      </c>
      <c r="G49" s="138"/>
      <c r="H49" s="138"/>
      <c r="I49" s="227" t="e">
        <f>' Pol'!#REF!</f>
        <v>#REF!</v>
      </c>
      <c r="J49" s="227"/>
    </row>
    <row r="50" spans="1:10" ht="25.5" customHeight="1" x14ac:dyDescent="0.2">
      <c r="A50" s="125"/>
      <c r="B50" s="127" t="s">
        <v>60</v>
      </c>
      <c r="C50" s="228" t="s">
        <v>61</v>
      </c>
      <c r="D50" s="229"/>
      <c r="E50" s="229"/>
      <c r="F50" s="137" t="s">
        <v>23</v>
      </c>
      <c r="G50" s="138"/>
      <c r="H50" s="138"/>
      <c r="I50" s="227">
        <f>' Pol'!G8</f>
        <v>0</v>
      </c>
      <c r="J50" s="227"/>
    </row>
    <row r="51" spans="1:10" ht="25.5" customHeight="1" x14ac:dyDescent="0.2">
      <c r="A51" s="125"/>
      <c r="B51" s="127" t="s">
        <v>62</v>
      </c>
      <c r="C51" s="228" t="s">
        <v>63</v>
      </c>
      <c r="D51" s="229"/>
      <c r="E51" s="229"/>
      <c r="F51" s="137" t="s">
        <v>23</v>
      </c>
      <c r="G51" s="138"/>
      <c r="H51" s="138"/>
      <c r="I51" s="227" t="e">
        <f>' Pol'!#REF!</f>
        <v>#REF!</v>
      </c>
      <c r="J51" s="227"/>
    </row>
    <row r="52" spans="1:10" ht="25.5" customHeight="1" x14ac:dyDescent="0.2">
      <c r="A52" s="125"/>
      <c r="B52" s="127" t="s">
        <v>64</v>
      </c>
      <c r="C52" s="228" t="s">
        <v>65</v>
      </c>
      <c r="D52" s="229"/>
      <c r="E52" s="229"/>
      <c r="F52" s="137" t="s">
        <v>23</v>
      </c>
      <c r="G52" s="138"/>
      <c r="H52" s="138"/>
      <c r="I52" s="227" t="e">
        <f>' Pol'!#REF!</f>
        <v>#REF!</v>
      </c>
      <c r="J52" s="227"/>
    </row>
    <row r="53" spans="1:10" ht="25.5" customHeight="1" x14ac:dyDescent="0.2">
      <c r="A53" s="125"/>
      <c r="B53" s="127" t="s">
        <v>66</v>
      </c>
      <c r="C53" s="228" t="s">
        <v>67</v>
      </c>
      <c r="D53" s="229"/>
      <c r="E53" s="229"/>
      <c r="F53" s="137" t="s">
        <v>23</v>
      </c>
      <c r="G53" s="138"/>
      <c r="H53" s="138"/>
      <c r="I53" s="227" t="e">
        <f>' Pol'!#REF!</f>
        <v>#REF!</v>
      </c>
      <c r="J53" s="227"/>
    </row>
    <row r="54" spans="1:10" ht="25.5" customHeight="1" x14ac:dyDescent="0.2">
      <c r="A54" s="125"/>
      <c r="B54" s="127" t="s">
        <v>68</v>
      </c>
      <c r="C54" s="228" t="s">
        <v>69</v>
      </c>
      <c r="D54" s="229"/>
      <c r="E54" s="229"/>
      <c r="F54" s="137" t="s">
        <v>24</v>
      </c>
      <c r="G54" s="138"/>
      <c r="H54" s="138"/>
      <c r="I54" s="227" t="e">
        <f>' Pol'!#REF!</f>
        <v>#REF!</v>
      </c>
      <c r="J54" s="227"/>
    </row>
    <row r="55" spans="1:10" ht="25.5" customHeight="1" x14ac:dyDescent="0.2">
      <c r="A55" s="125"/>
      <c r="B55" s="127" t="s">
        <v>70</v>
      </c>
      <c r="C55" s="228" t="s">
        <v>71</v>
      </c>
      <c r="D55" s="229"/>
      <c r="E55" s="229"/>
      <c r="F55" s="137" t="s">
        <v>24</v>
      </c>
      <c r="G55" s="138"/>
      <c r="H55" s="138"/>
      <c r="I55" s="227">
        <f>' Pol'!G10</f>
        <v>0</v>
      </c>
      <c r="J55" s="227"/>
    </row>
    <row r="56" spans="1:10" ht="25.5" customHeight="1" x14ac:dyDescent="0.2">
      <c r="A56" s="125"/>
      <c r="B56" s="127" t="s">
        <v>72</v>
      </c>
      <c r="C56" s="228" t="s">
        <v>73</v>
      </c>
      <c r="D56" s="229"/>
      <c r="E56" s="229"/>
      <c r="F56" s="137" t="s">
        <v>24</v>
      </c>
      <c r="G56" s="138"/>
      <c r="H56" s="138"/>
      <c r="I56" s="227">
        <f>' Pol'!G17</f>
        <v>0</v>
      </c>
      <c r="J56" s="227"/>
    </row>
    <row r="57" spans="1:10" ht="25.5" customHeight="1" x14ac:dyDescent="0.2">
      <c r="A57" s="125"/>
      <c r="B57" s="127" t="s">
        <v>74</v>
      </c>
      <c r="C57" s="228" t="s">
        <v>75</v>
      </c>
      <c r="D57" s="229"/>
      <c r="E57" s="229"/>
      <c r="F57" s="137" t="s">
        <v>24</v>
      </c>
      <c r="G57" s="138"/>
      <c r="H57" s="138"/>
      <c r="I57" s="227" t="e">
        <f>' Pol'!#REF!</f>
        <v>#REF!</v>
      </c>
      <c r="J57" s="227"/>
    </row>
    <row r="58" spans="1:10" ht="25.5" customHeight="1" x14ac:dyDescent="0.2">
      <c r="A58" s="125"/>
      <c r="B58" s="127" t="s">
        <v>76</v>
      </c>
      <c r="C58" s="228" t="s">
        <v>77</v>
      </c>
      <c r="D58" s="229"/>
      <c r="E58" s="229"/>
      <c r="F58" s="137" t="s">
        <v>24</v>
      </c>
      <c r="G58" s="138"/>
      <c r="H58" s="138"/>
      <c r="I58" s="227">
        <f>' Pol'!G22</f>
        <v>0</v>
      </c>
      <c r="J58" s="227"/>
    </row>
    <row r="59" spans="1:10" ht="25.5" customHeight="1" x14ac:dyDescent="0.2">
      <c r="A59" s="125"/>
      <c r="B59" s="127" t="s">
        <v>78</v>
      </c>
      <c r="C59" s="228" t="s">
        <v>79</v>
      </c>
      <c r="D59" s="229"/>
      <c r="E59" s="229"/>
      <c r="F59" s="137" t="s">
        <v>24</v>
      </c>
      <c r="G59" s="138"/>
      <c r="H59" s="138"/>
      <c r="I59" s="227" t="e">
        <f>' Pol'!#REF!</f>
        <v>#REF!</v>
      </c>
      <c r="J59" s="227"/>
    </row>
    <row r="60" spans="1:10" ht="25.5" customHeight="1" x14ac:dyDescent="0.2">
      <c r="A60" s="125"/>
      <c r="B60" s="134" t="s">
        <v>80</v>
      </c>
      <c r="C60" s="248" t="s">
        <v>26</v>
      </c>
      <c r="D60" s="249"/>
      <c r="E60" s="249"/>
      <c r="F60" s="139" t="s">
        <v>80</v>
      </c>
      <c r="G60" s="140"/>
      <c r="H60" s="140"/>
      <c r="I60" s="247" t="e">
        <f>' Pol'!#REF!</f>
        <v>#REF!</v>
      </c>
      <c r="J60" s="247"/>
    </row>
    <row r="61" spans="1:10" ht="25.5" customHeight="1" x14ac:dyDescent="0.2">
      <c r="A61" s="126"/>
      <c r="B61" s="130" t="s">
        <v>1</v>
      </c>
      <c r="C61" s="130"/>
      <c r="D61" s="131"/>
      <c r="E61" s="131"/>
      <c r="F61" s="141"/>
      <c r="G61" s="142"/>
      <c r="H61" s="142"/>
      <c r="I61" s="246" t="e">
        <f>SUM(I47:I60)</f>
        <v>#REF!</v>
      </c>
      <c r="J61" s="246"/>
    </row>
    <row r="62" spans="1:10" x14ac:dyDescent="0.2">
      <c r="F62" s="143"/>
      <c r="G62" s="96"/>
      <c r="H62" s="143"/>
      <c r="I62" s="96"/>
      <c r="J62" s="96"/>
    </row>
    <row r="63" spans="1:10" x14ac:dyDescent="0.2">
      <c r="F63" s="143"/>
      <c r="G63" s="96"/>
      <c r="H63" s="143"/>
      <c r="I63" s="96"/>
      <c r="J63" s="96"/>
    </row>
    <row r="64" spans="1:10" x14ac:dyDescent="0.2">
      <c r="F64" s="143"/>
      <c r="G64" s="96"/>
      <c r="H64" s="143"/>
      <c r="I64" s="96"/>
      <c r="J64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7">
    <mergeCell ref="I61:J61"/>
    <mergeCell ref="I58:J58"/>
    <mergeCell ref="C58:E58"/>
    <mergeCell ref="I59:J59"/>
    <mergeCell ref="C59:E59"/>
    <mergeCell ref="I60:J60"/>
    <mergeCell ref="C60:E60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50" t="s">
        <v>6</v>
      </c>
      <c r="B1" s="250"/>
      <c r="C1" s="251"/>
      <c r="D1" s="250"/>
      <c r="E1" s="250"/>
      <c r="F1" s="250"/>
      <c r="G1" s="250"/>
    </row>
    <row r="2" spans="1:7" ht="24.95" customHeight="1" x14ac:dyDescent="0.2">
      <c r="A2" s="79" t="s">
        <v>41</v>
      </c>
      <c r="B2" s="78"/>
      <c r="C2" s="252"/>
      <c r="D2" s="252"/>
      <c r="E2" s="252"/>
      <c r="F2" s="252"/>
      <c r="G2" s="253"/>
    </row>
    <row r="3" spans="1:7" ht="24.95" hidden="1" customHeight="1" x14ac:dyDescent="0.2">
      <c r="A3" s="79" t="s">
        <v>7</v>
      </c>
      <c r="B3" s="78"/>
      <c r="C3" s="252"/>
      <c r="D3" s="252"/>
      <c r="E3" s="252"/>
      <c r="F3" s="252"/>
      <c r="G3" s="253"/>
    </row>
    <row r="4" spans="1:7" ht="24.95" hidden="1" customHeight="1" x14ac:dyDescent="0.2">
      <c r="A4" s="79" t="s">
        <v>8</v>
      </c>
      <c r="B4" s="78"/>
      <c r="C4" s="252"/>
      <c r="D4" s="252"/>
      <c r="E4" s="252"/>
      <c r="F4" s="252"/>
      <c r="G4" s="253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37"/>
  <sheetViews>
    <sheetView tabSelected="1" topLeftCell="A11" workbookViewId="0">
      <selection activeCell="W22" sqref="W22"/>
    </sheetView>
  </sheetViews>
  <sheetFormatPr defaultRowHeight="12.75" outlineLevelRow="1" x14ac:dyDescent="0.2"/>
  <cols>
    <col min="1" max="1" width="4.28515625" customWidth="1"/>
    <col min="2" max="2" width="14.42578125" style="95" customWidth="1"/>
    <col min="3" max="3" width="38.28515625" style="95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21" width="0" hidden="1" customWidth="1"/>
    <col min="29" max="39" width="0" hidden="1" customWidth="1"/>
  </cols>
  <sheetData>
    <row r="1" spans="1:60" ht="15.75" customHeight="1" x14ac:dyDescent="0.25">
      <c r="A1" s="266" t="s">
        <v>6</v>
      </c>
      <c r="B1" s="266"/>
      <c r="C1" s="266"/>
      <c r="D1" s="266"/>
      <c r="E1" s="266"/>
      <c r="F1" s="266"/>
      <c r="G1" s="266"/>
      <c r="AE1" t="s">
        <v>83</v>
      </c>
    </row>
    <row r="2" spans="1:60" ht="24.95" customHeight="1" x14ac:dyDescent="0.2">
      <c r="A2" s="148" t="s">
        <v>82</v>
      </c>
      <c r="B2" s="146"/>
      <c r="C2" s="267" t="s">
        <v>147</v>
      </c>
      <c r="D2" s="268"/>
      <c r="E2" s="268"/>
      <c r="F2" s="268"/>
      <c r="G2" s="269"/>
      <c r="AE2" t="s">
        <v>84</v>
      </c>
    </row>
    <row r="3" spans="1:60" ht="24.95" hidden="1" customHeight="1" x14ac:dyDescent="0.2">
      <c r="A3" s="149" t="s">
        <v>7</v>
      </c>
      <c r="B3" s="147"/>
      <c r="C3" s="270"/>
      <c r="D3" s="271"/>
      <c r="E3" s="271"/>
      <c r="F3" s="271"/>
      <c r="G3" s="272"/>
      <c r="AE3" t="s">
        <v>85</v>
      </c>
    </row>
    <row r="4" spans="1:60" ht="24.95" hidden="1" customHeight="1" x14ac:dyDescent="0.2">
      <c r="A4" s="149" t="s">
        <v>8</v>
      </c>
      <c r="B4" s="147"/>
      <c r="C4" s="270"/>
      <c r="D4" s="271"/>
      <c r="E4" s="271"/>
      <c r="F4" s="271"/>
      <c r="G4" s="272"/>
      <c r="AE4" t="s">
        <v>86</v>
      </c>
    </row>
    <row r="5" spans="1:60" hidden="1" x14ac:dyDescent="0.2">
      <c r="A5" s="150" t="s">
        <v>87</v>
      </c>
      <c r="B5" s="151"/>
      <c r="C5" s="152"/>
      <c r="D5" s="153"/>
      <c r="E5" s="153"/>
      <c r="F5" s="153"/>
      <c r="G5" s="154"/>
      <c r="AE5" t="s">
        <v>88</v>
      </c>
    </row>
    <row r="7" spans="1:60" ht="38.25" x14ac:dyDescent="0.2">
      <c r="A7" s="159" t="s">
        <v>89</v>
      </c>
      <c r="B7" s="160" t="s">
        <v>90</v>
      </c>
      <c r="C7" s="160" t="s">
        <v>91</v>
      </c>
      <c r="D7" s="159" t="s">
        <v>92</v>
      </c>
      <c r="E7" s="159" t="s">
        <v>93</v>
      </c>
      <c r="F7" s="155" t="s">
        <v>94</v>
      </c>
      <c r="G7" s="175" t="s">
        <v>28</v>
      </c>
      <c r="H7" s="176" t="s">
        <v>29</v>
      </c>
      <c r="I7" s="176" t="s">
        <v>95</v>
      </c>
      <c r="J7" s="176" t="s">
        <v>30</v>
      </c>
      <c r="K7" s="176" t="s">
        <v>96</v>
      </c>
      <c r="L7" s="176" t="s">
        <v>97</v>
      </c>
      <c r="M7" s="176" t="s">
        <v>98</v>
      </c>
      <c r="N7" s="176" t="s">
        <v>99</v>
      </c>
      <c r="O7" s="176" t="s">
        <v>100</v>
      </c>
      <c r="P7" s="176" t="s">
        <v>101</v>
      </c>
      <c r="Q7" s="176" t="s">
        <v>102</v>
      </c>
      <c r="R7" s="176" t="s">
        <v>103</v>
      </c>
      <c r="S7" s="176" t="s">
        <v>104</v>
      </c>
      <c r="T7" s="176" t="s">
        <v>105</v>
      </c>
      <c r="U7" s="161" t="s">
        <v>106</v>
      </c>
    </row>
    <row r="8" spans="1:60" x14ac:dyDescent="0.2">
      <c r="A8" s="158" t="s">
        <v>107</v>
      </c>
      <c r="B8" s="163" t="s">
        <v>60</v>
      </c>
      <c r="C8" s="183" t="s">
        <v>61</v>
      </c>
      <c r="D8" s="167"/>
      <c r="E8" s="171"/>
      <c r="F8" s="174"/>
      <c r="G8" s="174">
        <f>SUMIF(AE9:AE9,"&lt;&gt;NOR",G9:G9)</f>
        <v>0</v>
      </c>
      <c r="H8" s="174"/>
      <c r="I8" s="174">
        <f>SUM(I9:I9)</f>
        <v>0</v>
      </c>
      <c r="J8" s="174"/>
      <c r="K8" s="174">
        <f>SUM(K9:K9)</f>
        <v>0</v>
      </c>
      <c r="L8" s="174"/>
      <c r="M8" s="174">
        <f>SUM(M9:M9)</f>
        <v>0</v>
      </c>
      <c r="N8" s="168"/>
      <c r="O8" s="168">
        <f>SUM(O9:O9)</f>
        <v>0.27857999999999999</v>
      </c>
      <c r="P8" s="168"/>
      <c r="Q8" s="168">
        <f>SUM(Q9:Q9)</f>
        <v>0</v>
      </c>
      <c r="R8" s="168"/>
      <c r="S8" s="168"/>
      <c r="T8" s="169"/>
      <c r="U8" s="168">
        <f>SUM(U9:U9)</f>
        <v>29.14</v>
      </c>
      <c r="AE8" t="s">
        <v>108</v>
      </c>
    </row>
    <row r="9" spans="1:60" ht="22.5" outlineLevel="1" x14ac:dyDescent="0.2">
      <c r="A9" s="157">
        <v>23</v>
      </c>
      <c r="B9" s="162" t="s">
        <v>114</v>
      </c>
      <c r="C9" s="182" t="s">
        <v>115</v>
      </c>
      <c r="D9" s="164" t="s">
        <v>109</v>
      </c>
      <c r="E9" s="170">
        <v>75.7</v>
      </c>
      <c r="F9" s="172"/>
      <c r="G9" s="173">
        <f t="shared" ref="G9" si="0">ROUND(E9*F9,2)</f>
        <v>0</v>
      </c>
      <c r="H9" s="172"/>
      <c r="I9" s="173">
        <f t="shared" ref="I9" si="1">ROUND(E9*H9,2)</f>
        <v>0</v>
      </c>
      <c r="J9" s="172"/>
      <c r="K9" s="173">
        <f t="shared" ref="K9" si="2">ROUND(E9*J9,2)</f>
        <v>0</v>
      </c>
      <c r="L9" s="173">
        <v>14</v>
      </c>
      <c r="M9" s="173">
        <f t="shared" ref="M9" si="3">G9*(1+L9/100)</f>
        <v>0</v>
      </c>
      <c r="N9" s="165">
        <v>3.6800000000000001E-3</v>
      </c>
      <c r="O9" s="165">
        <f t="shared" ref="O9" si="4">ROUND(E9*N9,5)</f>
        <v>0.27857999999999999</v>
      </c>
      <c r="P9" s="165">
        <v>0</v>
      </c>
      <c r="Q9" s="165">
        <f t="shared" ref="Q9" si="5">ROUND(E9*P9,5)</f>
        <v>0</v>
      </c>
      <c r="R9" s="165"/>
      <c r="S9" s="165"/>
      <c r="T9" s="166">
        <v>0.38500000000000001</v>
      </c>
      <c r="U9" s="165">
        <f t="shared" ref="U9" si="6">ROUND(E9*T9,2)</f>
        <v>29.14</v>
      </c>
      <c r="V9" s="156"/>
      <c r="W9" s="156"/>
      <c r="X9" s="156"/>
      <c r="Y9" s="156"/>
      <c r="Z9" s="156"/>
      <c r="AA9" s="156"/>
      <c r="AB9" s="156"/>
      <c r="AC9" s="156"/>
      <c r="AD9" s="156"/>
      <c r="AE9" s="156" t="s">
        <v>110</v>
      </c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</row>
    <row r="10" spans="1:60" x14ac:dyDescent="0.2">
      <c r="A10" s="158" t="s">
        <v>107</v>
      </c>
      <c r="B10" s="163" t="s">
        <v>70</v>
      </c>
      <c r="C10" s="183" t="s">
        <v>71</v>
      </c>
      <c r="D10" s="167"/>
      <c r="E10" s="171"/>
      <c r="F10" s="174"/>
      <c r="G10" s="174">
        <f>SUMIF(AE11:AE16,"&lt;&gt;NOR",G11:G16)</f>
        <v>0</v>
      </c>
      <c r="H10" s="174"/>
      <c r="I10" s="174">
        <f>SUM(I11:I16)</f>
        <v>0</v>
      </c>
      <c r="J10" s="174"/>
      <c r="K10" s="174">
        <f>SUM(K11:K16)</f>
        <v>0</v>
      </c>
      <c r="L10" s="174"/>
      <c r="M10" s="174">
        <f>SUM(M11:M16)</f>
        <v>0</v>
      </c>
      <c r="N10" s="168"/>
      <c r="O10" s="168">
        <f>SUM(O11:O16)</f>
        <v>4.3799999999999999E-2</v>
      </c>
      <c r="P10" s="168"/>
      <c r="Q10" s="168">
        <f>SUM(Q11:Q16)</f>
        <v>0</v>
      </c>
      <c r="R10" s="168"/>
      <c r="S10" s="168"/>
      <c r="T10" s="169"/>
      <c r="U10" s="168">
        <f>SUM(U11:U16)</f>
        <v>0.33</v>
      </c>
      <c r="AE10" t="s">
        <v>108</v>
      </c>
    </row>
    <row r="11" spans="1:60" outlineLevel="1" x14ac:dyDescent="0.2">
      <c r="A11" s="157">
        <v>50</v>
      </c>
      <c r="B11" s="162" t="s">
        <v>117</v>
      </c>
      <c r="C11" s="182" t="s">
        <v>118</v>
      </c>
      <c r="D11" s="164" t="s">
        <v>111</v>
      </c>
      <c r="E11" s="170">
        <v>35</v>
      </c>
      <c r="F11" s="172"/>
      <c r="G11" s="173">
        <f t="shared" ref="G11:G16" si="7">ROUND(E11*F11,2)</f>
        <v>0</v>
      </c>
      <c r="H11" s="172"/>
      <c r="I11" s="173">
        <f t="shared" ref="I11:I16" si="8">ROUND(E11*H11,2)</f>
        <v>0</v>
      </c>
      <c r="J11" s="172"/>
      <c r="K11" s="173">
        <f t="shared" ref="K11:K16" si="9">ROUND(E11*J11,2)</f>
        <v>0</v>
      </c>
      <c r="L11" s="173">
        <v>14</v>
      </c>
      <c r="M11" s="173">
        <f t="shared" ref="M11:M16" si="10">G11*(1+L11/100)</f>
        <v>0</v>
      </c>
      <c r="N11" s="165">
        <v>1.3999999999999999E-4</v>
      </c>
      <c r="O11" s="165">
        <f t="shared" ref="O11:O16" si="11">ROUND(E11*N11,5)</f>
        <v>4.8999999999999998E-3</v>
      </c>
      <c r="P11" s="165">
        <v>0</v>
      </c>
      <c r="Q11" s="165">
        <f t="shared" ref="Q11:Q16" si="12">ROUND(E11*P11,5)</f>
        <v>0</v>
      </c>
      <c r="R11" s="165"/>
      <c r="S11" s="165"/>
      <c r="T11" s="166">
        <v>0</v>
      </c>
      <c r="U11" s="165">
        <f t="shared" ref="U11:U16" si="13">ROUND(E11*T11,2)</f>
        <v>0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 t="s">
        <v>113</v>
      </c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</row>
    <row r="12" spans="1:60" outlineLevel="1" x14ac:dyDescent="0.2">
      <c r="A12" s="157">
        <v>51</v>
      </c>
      <c r="B12" s="162" t="s">
        <v>119</v>
      </c>
      <c r="C12" s="182" t="s">
        <v>120</v>
      </c>
      <c r="D12" s="164" t="s">
        <v>111</v>
      </c>
      <c r="E12" s="170">
        <v>11</v>
      </c>
      <c r="F12" s="172"/>
      <c r="G12" s="173">
        <f t="shared" si="7"/>
        <v>0</v>
      </c>
      <c r="H12" s="172"/>
      <c r="I12" s="173">
        <f t="shared" si="8"/>
        <v>0</v>
      </c>
      <c r="J12" s="172"/>
      <c r="K12" s="173">
        <f t="shared" si="9"/>
        <v>0</v>
      </c>
      <c r="L12" s="173">
        <v>14</v>
      </c>
      <c r="M12" s="173">
        <f t="shared" si="10"/>
        <v>0</v>
      </c>
      <c r="N12" s="165">
        <v>1E-3</v>
      </c>
      <c r="O12" s="165">
        <f t="shared" si="11"/>
        <v>1.0999999999999999E-2</v>
      </c>
      <c r="P12" s="165">
        <v>0</v>
      </c>
      <c r="Q12" s="165">
        <f t="shared" si="12"/>
        <v>0</v>
      </c>
      <c r="R12" s="165"/>
      <c r="S12" s="165"/>
      <c r="T12" s="166">
        <v>0</v>
      </c>
      <c r="U12" s="165">
        <f t="shared" si="13"/>
        <v>0</v>
      </c>
      <c r="V12" s="156"/>
      <c r="W12" s="156"/>
      <c r="X12" s="156"/>
      <c r="Y12" s="156"/>
      <c r="Z12" s="156"/>
      <c r="AA12" s="156"/>
      <c r="AB12" s="156"/>
      <c r="AC12" s="156"/>
      <c r="AD12" s="156"/>
      <c r="AE12" s="156" t="s">
        <v>113</v>
      </c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</row>
    <row r="13" spans="1:60" outlineLevel="1" x14ac:dyDescent="0.2">
      <c r="A13" s="157">
        <v>52</v>
      </c>
      <c r="B13" s="162" t="s">
        <v>121</v>
      </c>
      <c r="C13" s="182" t="s">
        <v>122</v>
      </c>
      <c r="D13" s="164" t="s">
        <v>111</v>
      </c>
      <c r="E13" s="170">
        <v>4</v>
      </c>
      <c r="F13" s="172"/>
      <c r="G13" s="173">
        <f t="shared" si="7"/>
        <v>0</v>
      </c>
      <c r="H13" s="172"/>
      <c r="I13" s="173">
        <f t="shared" si="8"/>
        <v>0</v>
      </c>
      <c r="J13" s="172"/>
      <c r="K13" s="173">
        <f t="shared" si="9"/>
        <v>0</v>
      </c>
      <c r="L13" s="173">
        <v>14</v>
      </c>
      <c r="M13" s="173">
        <f t="shared" si="10"/>
        <v>0</v>
      </c>
      <c r="N13" s="165">
        <v>6.9999999999999999E-4</v>
      </c>
      <c r="O13" s="165">
        <f t="shared" si="11"/>
        <v>2.8E-3</v>
      </c>
      <c r="P13" s="165">
        <v>0</v>
      </c>
      <c r="Q13" s="165">
        <f t="shared" si="12"/>
        <v>0</v>
      </c>
      <c r="R13" s="165"/>
      <c r="S13" s="165"/>
      <c r="T13" s="166">
        <v>0</v>
      </c>
      <c r="U13" s="165">
        <f t="shared" si="13"/>
        <v>0</v>
      </c>
      <c r="V13" s="156"/>
      <c r="W13" s="156"/>
      <c r="X13" s="156"/>
      <c r="Y13" s="156"/>
      <c r="Z13" s="156"/>
      <c r="AA13" s="156"/>
      <c r="AB13" s="156"/>
      <c r="AC13" s="156"/>
      <c r="AD13" s="156"/>
      <c r="AE13" s="156" t="s">
        <v>113</v>
      </c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</row>
    <row r="14" spans="1:60" outlineLevel="1" x14ac:dyDescent="0.2">
      <c r="A14" s="157">
        <v>53</v>
      </c>
      <c r="B14" s="162" t="s">
        <v>123</v>
      </c>
      <c r="C14" s="182" t="s">
        <v>124</v>
      </c>
      <c r="D14" s="164" t="s">
        <v>111</v>
      </c>
      <c r="E14" s="170">
        <v>6</v>
      </c>
      <c r="F14" s="172"/>
      <c r="G14" s="173">
        <f t="shared" si="7"/>
        <v>0</v>
      </c>
      <c r="H14" s="172"/>
      <c r="I14" s="173">
        <f t="shared" si="8"/>
        <v>0</v>
      </c>
      <c r="J14" s="172"/>
      <c r="K14" s="173">
        <f t="shared" si="9"/>
        <v>0</v>
      </c>
      <c r="L14" s="173">
        <v>14</v>
      </c>
      <c r="M14" s="173">
        <f t="shared" si="10"/>
        <v>0</v>
      </c>
      <c r="N14" s="165">
        <v>8.4999999999999995E-4</v>
      </c>
      <c r="O14" s="165">
        <f t="shared" si="11"/>
        <v>5.1000000000000004E-3</v>
      </c>
      <c r="P14" s="165">
        <v>0</v>
      </c>
      <c r="Q14" s="165">
        <f t="shared" si="12"/>
        <v>0</v>
      </c>
      <c r="R14" s="165"/>
      <c r="S14" s="165"/>
      <c r="T14" s="166">
        <v>0</v>
      </c>
      <c r="U14" s="165">
        <f t="shared" si="13"/>
        <v>0</v>
      </c>
      <c r="V14" s="156"/>
      <c r="W14" s="156"/>
      <c r="X14" s="156"/>
      <c r="Y14" s="156"/>
      <c r="Z14" s="156"/>
      <c r="AA14" s="156"/>
      <c r="AB14" s="156"/>
      <c r="AC14" s="156"/>
      <c r="AD14" s="156"/>
      <c r="AE14" s="156" t="s">
        <v>113</v>
      </c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</row>
    <row r="15" spans="1:60" ht="22.5" outlineLevel="1" x14ac:dyDescent="0.2">
      <c r="A15" s="157">
        <v>60</v>
      </c>
      <c r="B15" s="162" t="s">
        <v>125</v>
      </c>
      <c r="C15" s="182" t="s">
        <v>126</v>
      </c>
      <c r="D15" s="164" t="s">
        <v>111</v>
      </c>
      <c r="E15" s="170">
        <v>2</v>
      </c>
      <c r="F15" s="172"/>
      <c r="G15" s="173">
        <f t="shared" si="7"/>
        <v>0</v>
      </c>
      <c r="H15" s="172"/>
      <c r="I15" s="173">
        <f t="shared" si="8"/>
        <v>0</v>
      </c>
      <c r="J15" s="172"/>
      <c r="K15" s="173">
        <f t="shared" si="9"/>
        <v>0</v>
      </c>
      <c r="L15" s="173">
        <v>14</v>
      </c>
      <c r="M15" s="173">
        <f t="shared" si="10"/>
        <v>0</v>
      </c>
      <c r="N15" s="165">
        <v>0.01</v>
      </c>
      <c r="O15" s="165">
        <f t="shared" si="11"/>
        <v>0.02</v>
      </c>
      <c r="P15" s="165">
        <v>0</v>
      </c>
      <c r="Q15" s="165">
        <f t="shared" si="12"/>
        <v>0</v>
      </c>
      <c r="R15" s="165"/>
      <c r="S15" s="165"/>
      <c r="T15" s="166">
        <v>0</v>
      </c>
      <c r="U15" s="165">
        <f t="shared" si="13"/>
        <v>0</v>
      </c>
      <c r="V15" s="156"/>
      <c r="W15" s="156"/>
      <c r="X15" s="156"/>
      <c r="Y15" s="156"/>
      <c r="Z15" s="156"/>
      <c r="AA15" s="156"/>
      <c r="AB15" s="156"/>
      <c r="AC15" s="156"/>
      <c r="AD15" s="156"/>
      <c r="AE15" s="156" t="s">
        <v>113</v>
      </c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</row>
    <row r="16" spans="1:60" outlineLevel="1" x14ac:dyDescent="0.2">
      <c r="A16" s="157">
        <v>61</v>
      </c>
      <c r="B16" s="162" t="s">
        <v>127</v>
      </c>
      <c r="C16" s="182" t="s">
        <v>128</v>
      </c>
      <c r="D16" s="164" t="s">
        <v>116</v>
      </c>
      <c r="E16" s="170">
        <v>0.1</v>
      </c>
      <c r="F16" s="172"/>
      <c r="G16" s="173">
        <f t="shared" si="7"/>
        <v>0</v>
      </c>
      <c r="H16" s="172"/>
      <c r="I16" s="173">
        <f t="shared" si="8"/>
        <v>0</v>
      </c>
      <c r="J16" s="172"/>
      <c r="K16" s="173">
        <f t="shared" si="9"/>
        <v>0</v>
      </c>
      <c r="L16" s="173">
        <v>14</v>
      </c>
      <c r="M16" s="173">
        <f t="shared" si="10"/>
        <v>0</v>
      </c>
      <c r="N16" s="165">
        <v>0</v>
      </c>
      <c r="O16" s="165">
        <f t="shared" si="11"/>
        <v>0</v>
      </c>
      <c r="P16" s="165">
        <v>0</v>
      </c>
      <c r="Q16" s="165">
        <f t="shared" si="12"/>
        <v>0</v>
      </c>
      <c r="R16" s="165"/>
      <c r="S16" s="165"/>
      <c r="T16" s="166">
        <v>3.327</v>
      </c>
      <c r="U16" s="165">
        <f t="shared" si="13"/>
        <v>0.33</v>
      </c>
      <c r="V16" s="156"/>
      <c r="W16" s="156"/>
      <c r="X16" s="156"/>
      <c r="Y16" s="156"/>
      <c r="Z16" s="156"/>
      <c r="AA16" s="156"/>
      <c r="AB16" s="156"/>
      <c r="AC16" s="156"/>
      <c r="AD16" s="156"/>
      <c r="AE16" s="156" t="s">
        <v>110</v>
      </c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</row>
    <row r="17" spans="1:60" x14ac:dyDescent="0.2">
      <c r="A17" s="158" t="s">
        <v>107</v>
      </c>
      <c r="B17" s="163" t="s">
        <v>72</v>
      </c>
      <c r="C17" s="183" t="s">
        <v>73</v>
      </c>
      <c r="D17" s="167"/>
      <c r="E17" s="171"/>
      <c r="F17" s="174"/>
      <c r="G17" s="174">
        <f>SUMIF(AE18:AE21,"&lt;&gt;NOR",G18:G21)</f>
        <v>0</v>
      </c>
      <c r="H17" s="174"/>
      <c r="I17" s="174">
        <f>SUM(I18:I21)</f>
        <v>0</v>
      </c>
      <c r="J17" s="174"/>
      <c r="K17" s="174">
        <f>SUM(K18:K21)</f>
        <v>0</v>
      </c>
      <c r="L17" s="174"/>
      <c r="M17" s="174">
        <f>SUM(M18:M21)</f>
        <v>0</v>
      </c>
      <c r="N17" s="168"/>
      <c r="O17" s="168">
        <f>SUM(O18:O21)</f>
        <v>1.0555400000000001</v>
      </c>
      <c r="P17" s="168"/>
      <c r="Q17" s="168">
        <f>SUM(Q18:Q21)</f>
        <v>0</v>
      </c>
      <c r="R17" s="168"/>
      <c r="S17" s="168"/>
      <c r="T17" s="169"/>
      <c r="U17" s="168">
        <f>SUM(U18:U21)</f>
        <v>320.59000000000003</v>
      </c>
      <c r="AE17" t="s">
        <v>108</v>
      </c>
    </row>
    <row r="18" spans="1:60" outlineLevel="1" x14ac:dyDescent="0.2">
      <c r="A18" s="187">
        <v>62</v>
      </c>
      <c r="B18" s="188" t="s">
        <v>129</v>
      </c>
      <c r="C18" s="189" t="s">
        <v>130</v>
      </c>
      <c r="D18" s="190" t="s">
        <v>109</v>
      </c>
      <c r="E18" s="191">
        <v>271.2</v>
      </c>
      <c r="F18" s="172"/>
      <c r="G18" s="193">
        <f t="shared" ref="G18:G21" si="14">ROUND(E18*F18,2)</f>
        <v>0</v>
      </c>
      <c r="H18" s="192"/>
      <c r="I18" s="193">
        <f t="shared" ref="I18:I21" si="15">ROUND(E18*H18,2)</f>
        <v>0</v>
      </c>
      <c r="J18" s="192"/>
      <c r="K18" s="193">
        <f t="shared" ref="K18:K21" si="16">ROUND(E18*J18,2)</f>
        <v>0</v>
      </c>
      <c r="L18" s="193">
        <v>14</v>
      </c>
      <c r="M18" s="193">
        <f t="shared" ref="M18:M21" si="17">G18*(1+L18/100)</f>
        <v>0</v>
      </c>
      <c r="N18" s="194">
        <v>2.1000000000000001E-4</v>
      </c>
      <c r="O18" s="194">
        <f t="shared" ref="O18:O21" si="18">ROUND(E18*N18,5)</f>
        <v>5.6950000000000001E-2</v>
      </c>
      <c r="P18" s="194">
        <v>0</v>
      </c>
      <c r="Q18" s="194">
        <f t="shared" ref="Q18:Q21" si="19">ROUND(E18*P18,5)</f>
        <v>0</v>
      </c>
      <c r="R18" s="165"/>
      <c r="S18" s="165"/>
      <c r="T18" s="166">
        <v>0.05</v>
      </c>
      <c r="U18" s="165">
        <f t="shared" ref="U18:U21" si="20">ROUND(E18*T18,2)</f>
        <v>13.56</v>
      </c>
      <c r="V18" s="156"/>
      <c r="W18" s="156"/>
      <c r="X18" s="156"/>
      <c r="Y18" s="156"/>
      <c r="Z18" s="156"/>
      <c r="AA18" s="156"/>
      <c r="AB18" s="156"/>
      <c r="AC18" s="156"/>
      <c r="AD18" s="156"/>
      <c r="AE18" s="156" t="s">
        <v>110</v>
      </c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</row>
    <row r="19" spans="1:60" ht="22.5" outlineLevel="1" x14ac:dyDescent="0.2">
      <c r="A19" s="187">
        <v>63</v>
      </c>
      <c r="B19" s="188" t="s">
        <v>131</v>
      </c>
      <c r="C19" s="189" t="s">
        <v>132</v>
      </c>
      <c r="D19" s="190" t="s">
        <v>109</v>
      </c>
      <c r="E19" s="191">
        <v>271.2</v>
      </c>
      <c r="F19" s="172"/>
      <c r="G19" s="193">
        <f t="shared" si="14"/>
        <v>0</v>
      </c>
      <c r="H19" s="192"/>
      <c r="I19" s="193">
        <f t="shared" si="15"/>
        <v>0</v>
      </c>
      <c r="J19" s="192"/>
      <c r="K19" s="193">
        <f t="shared" si="16"/>
        <v>0</v>
      </c>
      <c r="L19" s="193">
        <v>14</v>
      </c>
      <c r="M19" s="193">
        <f t="shared" si="17"/>
        <v>0</v>
      </c>
      <c r="N19" s="194">
        <v>3.5200000000000001E-3</v>
      </c>
      <c r="O19" s="194">
        <f t="shared" si="18"/>
        <v>0.95462000000000002</v>
      </c>
      <c r="P19" s="194">
        <v>0</v>
      </c>
      <c r="Q19" s="194">
        <f t="shared" si="19"/>
        <v>0</v>
      </c>
      <c r="R19" s="165"/>
      <c r="S19" s="165"/>
      <c r="T19" s="166">
        <v>0.97</v>
      </c>
      <c r="U19" s="165">
        <f t="shared" si="20"/>
        <v>263.06</v>
      </c>
      <c r="V19" s="156"/>
      <c r="W19" s="156"/>
      <c r="X19" s="156"/>
      <c r="Y19" s="156"/>
      <c r="Z19" s="156"/>
      <c r="AA19" s="156"/>
      <c r="AB19" s="156"/>
      <c r="AC19" s="156"/>
      <c r="AD19" s="156"/>
      <c r="AE19" s="156" t="s">
        <v>110</v>
      </c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</row>
    <row r="20" spans="1:60" outlineLevel="1" x14ac:dyDescent="0.2">
      <c r="A20" s="187">
        <v>65</v>
      </c>
      <c r="B20" s="188" t="s">
        <v>133</v>
      </c>
      <c r="C20" s="189" t="s">
        <v>134</v>
      </c>
      <c r="D20" s="190" t="s">
        <v>112</v>
      </c>
      <c r="E20" s="191">
        <v>137.4</v>
      </c>
      <c r="F20" s="172"/>
      <c r="G20" s="193">
        <f t="shared" si="14"/>
        <v>0</v>
      </c>
      <c r="H20" s="192"/>
      <c r="I20" s="193">
        <f t="shared" si="15"/>
        <v>0</v>
      </c>
      <c r="J20" s="192"/>
      <c r="K20" s="193">
        <f t="shared" si="16"/>
        <v>0</v>
      </c>
      <c r="L20" s="193">
        <v>14</v>
      </c>
      <c r="M20" s="193">
        <f t="shared" si="17"/>
        <v>0</v>
      </c>
      <c r="N20" s="194">
        <v>3.2000000000000003E-4</v>
      </c>
      <c r="O20" s="194">
        <f t="shared" si="18"/>
        <v>4.3970000000000002E-2</v>
      </c>
      <c r="P20" s="194">
        <v>0</v>
      </c>
      <c r="Q20" s="194">
        <f t="shared" si="19"/>
        <v>0</v>
      </c>
      <c r="R20" s="165"/>
      <c r="S20" s="165"/>
      <c r="T20" s="166">
        <v>0.23599999999999999</v>
      </c>
      <c r="U20" s="165">
        <f t="shared" si="20"/>
        <v>32.43</v>
      </c>
      <c r="V20" s="156"/>
      <c r="W20" s="156"/>
      <c r="X20" s="156"/>
      <c r="Y20" s="156"/>
      <c r="Z20" s="156"/>
      <c r="AA20" s="156"/>
      <c r="AB20" s="156"/>
      <c r="AC20" s="156"/>
      <c r="AD20" s="156"/>
      <c r="AE20" s="156" t="s">
        <v>110</v>
      </c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</row>
    <row r="21" spans="1:60" outlineLevel="1" x14ac:dyDescent="0.2">
      <c r="A21" s="187">
        <v>67</v>
      </c>
      <c r="B21" s="188" t="s">
        <v>135</v>
      </c>
      <c r="C21" s="189" t="s">
        <v>136</v>
      </c>
      <c r="D21" s="190" t="s">
        <v>116</v>
      </c>
      <c r="E21" s="191">
        <v>7.22</v>
      </c>
      <c r="F21" s="172"/>
      <c r="G21" s="193">
        <f t="shared" si="14"/>
        <v>0</v>
      </c>
      <c r="H21" s="192"/>
      <c r="I21" s="193">
        <f t="shared" si="15"/>
        <v>0</v>
      </c>
      <c r="J21" s="192"/>
      <c r="K21" s="193">
        <f t="shared" si="16"/>
        <v>0</v>
      </c>
      <c r="L21" s="193">
        <v>14</v>
      </c>
      <c r="M21" s="193">
        <f t="shared" si="17"/>
        <v>0</v>
      </c>
      <c r="N21" s="194">
        <v>0</v>
      </c>
      <c r="O21" s="194">
        <f t="shared" si="18"/>
        <v>0</v>
      </c>
      <c r="P21" s="194">
        <v>0</v>
      </c>
      <c r="Q21" s="194">
        <f t="shared" si="19"/>
        <v>0</v>
      </c>
      <c r="R21" s="165"/>
      <c r="S21" s="165"/>
      <c r="T21" s="166">
        <v>1.5980000000000001</v>
      </c>
      <c r="U21" s="165">
        <f t="shared" si="20"/>
        <v>11.54</v>
      </c>
      <c r="V21" s="156"/>
      <c r="W21" s="156"/>
      <c r="X21" s="156"/>
      <c r="Y21" s="156"/>
      <c r="Z21" s="156"/>
      <c r="AA21" s="156"/>
      <c r="AB21" s="156"/>
      <c r="AC21" s="156"/>
      <c r="AD21" s="156"/>
      <c r="AE21" s="156" t="s">
        <v>110</v>
      </c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</row>
    <row r="22" spans="1:60" x14ac:dyDescent="0.2">
      <c r="A22" s="158" t="s">
        <v>107</v>
      </c>
      <c r="B22" s="163" t="s">
        <v>76</v>
      </c>
      <c r="C22" s="183" t="s">
        <v>77</v>
      </c>
      <c r="D22" s="167"/>
      <c r="E22" s="171"/>
      <c r="F22" s="174"/>
      <c r="G22" s="174">
        <f>SUMIF(AE23:AE25,"&lt;&gt;NOR",G23:G25)</f>
        <v>0</v>
      </c>
      <c r="H22" s="174"/>
      <c r="I22" s="174">
        <f>SUM(I23:I25)</f>
        <v>0</v>
      </c>
      <c r="J22" s="174"/>
      <c r="K22" s="174">
        <f>SUM(K23:K25)</f>
        <v>0</v>
      </c>
      <c r="L22" s="174"/>
      <c r="M22" s="174">
        <f>SUM(M23:M25)</f>
        <v>0</v>
      </c>
      <c r="N22" s="168"/>
      <c r="O22" s="168">
        <f>SUM(O23:O25)</f>
        <v>1.3159400000000001</v>
      </c>
      <c r="P22" s="168"/>
      <c r="Q22" s="168">
        <f>SUM(Q23:Q25)</f>
        <v>0</v>
      </c>
      <c r="R22" s="168"/>
      <c r="S22" s="168"/>
      <c r="T22" s="169"/>
      <c r="U22" s="168">
        <f>SUM(U23:U25)</f>
        <v>325.33000000000004</v>
      </c>
      <c r="AE22" t="s">
        <v>108</v>
      </c>
    </row>
    <row r="23" spans="1:60" outlineLevel="1" x14ac:dyDescent="0.2">
      <c r="A23" s="187">
        <v>74</v>
      </c>
      <c r="B23" s="188" t="s">
        <v>137</v>
      </c>
      <c r="C23" s="189" t="s">
        <v>138</v>
      </c>
      <c r="D23" s="190" t="s">
        <v>109</v>
      </c>
      <c r="E23" s="191">
        <v>278.8</v>
      </c>
      <c r="F23" s="172"/>
      <c r="G23" s="193">
        <f>ROUND(E23*F23,2)</f>
        <v>0</v>
      </c>
      <c r="H23" s="192"/>
      <c r="I23" s="193">
        <f>ROUND(E23*H23,2)</f>
        <v>0</v>
      </c>
      <c r="J23" s="192"/>
      <c r="K23" s="193">
        <f>ROUND(E23*J23,2)</f>
        <v>0</v>
      </c>
      <c r="L23" s="193">
        <v>14</v>
      </c>
      <c r="M23" s="193">
        <f>G23*(1+L23/100)</f>
        <v>0</v>
      </c>
      <c r="N23" s="194">
        <v>2.1000000000000001E-4</v>
      </c>
      <c r="O23" s="194">
        <f>ROUND(E23*N23,5)</f>
        <v>5.8549999999999998E-2</v>
      </c>
      <c r="P23" s="194">
        <v>0</v>
      </c>
      <c r="Q23" s="194">
        <f>ROUND(E23*P23,5)</f>
        <v>0</v>
      </c>
      <c r="R23" s="165"/>
      <c r="S23" s="165"/>
      <c r="T23" s="166">
        <v>0.05</v>
      </c>
      <c r="U23" s="165">
        <f>ROUND(E23*T23,2)</f>
        <v>13.94</v>
      </c>
      <c r="V23" s="156"/>
      <c r="W23" s="156"/>
      <c r="X23" s="156"/>
      <c r="Y23" s="156"/>
      <c r="Z23" s="156"/>
      <c r="AA23" s="156"/>
      <c r="AB23" s="156"/>
      <c r="AC23" s="156"/>
      <c r="AD23" s="156"/>
      <c r="AE23" s="156" t="s">
        <v>110</v>
      </c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</row>
    <row r="24" spans="1:60" ht="22.5" outlineLevel="1" x14ac:dyDescent="0.2">
      <c r="A24" s="187">
        <v>75</v>
      </c>
      <c r="B24" s="188" t="s">
        <v>139</v>
      </c>
      <c r="C24" s="189" t="s">
        <v>140</v>
      </c>
      <c r="D24" s="190" t="s">
        <v>109</v>
      </c>
      <c r="E24" s="191">
        <v>278.8</v>
      </c>
      <c r="F24" s="172"/>
      <c r="G24" s="193">
        <f>ROUND(E24*F24,2)</f>
        <v>0</v>
      </c>
      <c r="H24" s="192"/>
      <c r="I24" s="193">
        <f>ROUND(E24*H24,2)</f>
        <v>0</v>
      </c>
      <c r="J24" s="192"/>
      <c r="K24" s="193">
        <f>ROUND(E24*J24,2)</f>
        <v>0</v>
      </c>
      <c r="L24" s="193">
        <v>14</v>
      </c>
      <c r="M24" s="193">
        <f>G24*(1+L24/100)</f>
        <v>0</v>
      </c>
      <c r="N24" s="194">
        <v>4.5100000000000001E-3</v>
      </c>
      <c r="O24" s="194">
        <f>ROUND(E24*N24,5)</f>
        <v>1.25739</v>
      </c>
      <c r="P24" s="194">
        <v>0</v>
      </c>
      <c r="Q24" s="194">
        <f>ROUND(E24*P24,5)</f>
        <v>0</v>
      </c>
      <c r="R24" s="165"/>
      <c r="S24" s="165"/>
      <c r="T24" s="166">
        <v>1.0746</v>
      </c>
      <c r="U24" s="165">
        <f>ROUND(E24*T24,2)</f>
        <v>299.60000000000002</v>
      </c>
      <c r="V24" s="156"/>
      <c r="W24" s="156"/>
      <c r="X24" s="156"/>
      <c r="Y24" s="156"/>
      <c r="Z24" s="156"/>
      <c r="AA24" s="156"/>
      <c r="AB24" s="156"/>
      <c r="AC24" s="156"/>
      <c r="AD24" s="156"/>
      <c r="AE24" s="156" t="s">
        <v>110</v>
      </c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</row>
    <row r="25" spans="1:60" outlineLevel="1" x14ac:dyDescent="0.2">
      <c r="A25" s="195">
        <v>77</v>
      </c>
      <c r="B25" s="196" t="s">
        <v>141</v>
      </c>
      <c r="C25" s="197" t="s">
        <v>142</v>
      </c>
      <c r="D25" s="198" t="s">
        <v>116</v>
      </c>
      <c r="E25" s="199">
        <v>7.38</v>
      </c>
      <c r="F25" s="177"/>
      <c r="G25" s="201">
        <f>ROUND(E25*F25,2)</f>
        <v>0</v>
      </c>
      <c r="H25" s="200"/>
      <c r="I25" s="201">
        <f>ROUND(E25*H25,2)</f>
        <v>0</v>
      </c>
      <c r="J25" s="200"/>
      <c r="K25" s="201">
        <f>ROUND(E25*J25,2)</f>
        <v>0</v>
      </c>
      <c r="L25" s="201">
        <v>14</v>
      </c>
      <c r="M25" s="201">
        <f>G25*(1+L25/100)</f>
        <v>0</v>
      </c>
      <c r="N25" s="202">
        <v>0</v>
      </c>
      <c r="O25" s="202">
        <f>ROUND(E25*N25,5)</f>
        <v>0</v>
      </c>
      <c r="P25" s="202">
        <v>0</v>
      </c>
      <c r="Q25" s="202">
        <f>ROUND(E25*P25,5)</f>
        <v>0</v>
      </c>
      <c r="R25" s="165"/>
      <c r="S25" s="165"/>
      <c r="T25" s="166">
        <v>1.5980000000000001</v>
      </c>
      <c r="U25" s="165">
        <f>ROUND(E25*T25,2)</f>
        <v>11.79</v>
      </c>
      <c r="V25" s="156"/>
      <c r="W25" s="156"/>
      <c r="X25" s="156"/>
      <c r="Y25" s="156"/>
      <c r="Z25" s="156"/>
      <c r="AA25" s="156"/>
      <c r="AB25" s="156"/>
      <c r="AC25" s="156"/>
      <c r="AD25" s="156"/>
      <c r="AE25" s="156" t="s">
        <v>110</v>
      </c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</row>
    <row r="26" spans="1:60" x14ac:dyDescent="0.2">
      <c r="A26" s="6"/>
      <c r="B26" s="7" t="s">
        <v>143</v>
      </c>
      <c r="C26" s="184" t="s">
        <v>143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AC26">
        <v>14</v>
      </c>
      <c r="AD26">
        <v>21</v>
      </c>
    </row>
    <row r="27" spans="1:60" x14ac:dyDescent="0.2">
      <c r="A27" s="178"/>
      <c r="B27" s="179">
        <v>26</v>
      </c>
      <c r="C27" s="185" t="s">
        <v>143</v>
      </c>
      <c r="D27" s="180"/>
      <c r="E27" s="180"/>
      <c r="F27" s="180"/>
      <c r="G27" s="181">
        <f>G8+G10+G17+G22</f>
        <v>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AC27">
        <f>SUMIF(L7:L25,AC26,G7:G25)</f>
        <v>0</v>
      </c>
      <c r="AD27">
        <f>SUMIF(L7:L25,AD26,G7:G25)</f>
        <v>0</v>
      </c>
      <c r="AE27" t="s">
        <v>144</v>
      </c>
    </row>
    <row r="28" spans="1:60" x14ac:dyDescent="0.2">
      <c r="A28" s="6"/>
      <c r="B28" s="7" t="s">
        <v>143</v>
      </c>
      <c r="C28" s="184" t="s">
        <v>143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60" x14ac:dyDescent="0.2">
      <c r="A29" s="6"/>
      <c r="B29" s="7" t="s">
        <v>143</v>
      </c>
      <c r="C29" s="184" t="s">
        <v>143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60" x14ac:dyDescent="0.2">
      <c r="A30" s="273">
        <v>33</v>
      </c>
      <c r="B30" s="273"/>
      <c r="C30" s="27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60" x14ac:dyDescent="0.2">
      <c r="A31" s="254"/>
      <c r="B31" s="255"/>
      <c r="C31" s="256"/>
      <c r="D31" s="255"/>
      <c r="E31" s="255"/>
      <c r="F31" s="255"/>
      <c r="G31" s="257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AE31" t="s">
        <v>145</v>
      </c>
    </row>
    <row r="32" spans="1:60" x14ac:dyDescent="0.2">
      <c r="A32" s="258"/>
      <c r="B32" s="259"/>
      <c r="C32" s="260"/>
      <c r="D32" s="259"/>
      <c r="E32" s="259"/>
      <c r="F32" s="259"/>
      <c r="G32" s="261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31" x14ac:dyDescent="0.2">
      <c r="A33" s="258"/>
      <c r="B33" s="259"/>
      <c r="C33" s="260"/>
      <c r="D33" s="259"/>
      <c r="E33" s="259"/>
      <c r="F33" s="259"/>
      <c r="G33" s="261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31" x14ac:dyDescent="0.2">
      <c r="A34" s="258"/>
      <c r="B34" s="259"/>
      <c r="C34" s="260"/>
      <c r="D34" s="259"/>
      <c r="E34" s="259"/>
      <c r="F34" s="259"/>
      <c r="G34" s="261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31" x14ac:dyDescent="0.2">
      <c r="A35" s="262"/>
      <c r="B35" s="263"/>
      <c r="C35" s="264"/>
      <c r="D35" s="263"/>
      <c r="E35" s="263"/>
      <c r="F35" s="263"/>
      <c r="G35" s="26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31" x14ac:dyDescent="0.2">
      <c r="A36" s="6"/>
      <c r="B36" s="7" t="s">
        <v>143</v>
      </c>
      <c r="C36" s="184" t="s">
        <v>143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31" x14ac:dyDescent="0.2">
      <c r="C37" s="186"/>
      <c r="AE37" t="s">
        <v>146</v>
      </c>
    </row>
  </sheetData>
  <mergeCells count="6">
    <mergeCell ref="A31:G35"/>
    <mergeCell ref="A1:G1"/>
    <mergeCell ref="C2:G2"/>
    <mergeCell ref="C3:G3"/>
    <mergeCell ref="C4:G4"/>
    <mergeCell ref="A30:C30"/>
  </mergeCells>
  <pageMargins left="0.59055118110236204" right="0.39370078740157499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  <vt:lpstr>' Pol'!Область_печати</vt:lpstr>
      <vt:lpstr>Stavba!Область_печати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sup yura</cp:lastModifiedBy>
  <cp:lastPrinted>2014-02-28T09:52:57Z</cp:lastPrinted>
  <dcterms:created xsi:type="dcterms:W3CDTF">2009-04-08T07:15:50Z</dcterms:created>
  <dcterms:modified xsi:type="dcterms:W3CDTF">2018-08-02T07:33:44Z</dcterms:modified>
</cp:coreProperties>
</file>