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96" windowHeight="11762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'Položky'!$1:$5</definedName>
    <definedName name="_xlnm.Print_Titles" localSheetId="1">'Rekapitulace'!$1:$6</definedName>
    <definedName name="Objednatel">'Krycí list'!$C$8</definedName>
    <definedName name="_xlnm.Print_Area" localSheetId="0">'Krycí list'!$A$1:$G$35</definedName>
    <definedName name="_xlnm.Print_Area" localSheetId="2">'Položky'!$A$1:$I$76</definedName>
    <definedName name="_xlnm.Print_Area" localSheetId="1">'Rekapitulace'!$A$1:$I$23</definedName>
    <definedName name="PocetMJ">'Krycí list'!$G$7</definedName>
    <definedName name="Poznamka">'Krycí list'!#REF!</definedName>
    <definedName name="Projektant">'Krycí list'!$C$7</definedName>
    <definedName name="PSV">'Rekapitulace'!$F$16</definedName>
    <definedName name="PSV0">'Položky'!#REF!</definedName>
    <definedName name="SloupecCC">'Položky'!$G$5</definedName>
    <definedName name="SloupecCisloPol">'Položky'!$B$5</definedName>
    <definedName name="SloupecCH">'Položky'!$I$5</definedName>
    <definedName name="SloupecJC">'Položky'!$F$5</definedName>
    <definedName name="SloupecJH">'Položky'!$H$5</definedName>
    <definedName name="SloupecMJ">'Položky'!$D$5</definedName>
    <definedName name="SloupecMnozstvi">'Položky'!$E$5</definedName>
    <definedName name="SloupecNazPol">'Položky'!$C$5</definedName>
    <definedName name="SloupecPC">'Položky'!$A$5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<sst xmlns="http://schemas.openxmlformats.org/spreadsheetml/2006/main" count="280" uniqueCount="204">
  <si>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</si>
  <si>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</si>
  <si>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</si>
  <si>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</si>
  <si>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</si>
  <si>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</si>
  <si>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</si>
  <si>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</si>
  <si>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</si>
  <si>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</si>
  <si>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</si>
  <si>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</si>
  <si>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</si>
  <si>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</si>
  <si>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</si>
  <si>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</si>
  <si>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</si>
  <si>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</si>
  <si>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</si>
  <si>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</si>
  <si>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</si>
  <si>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</si>
  <si>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</si>
  <si>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</si>
  <si>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</si>
  <si>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</si>
  <si>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</si>
  <si>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</si>
  <si>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</si>
  <si>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</si>
  <si>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</si>
  <si>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</si>
  <si>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</si>
  <si>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</si>
  <si>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</si>
  <si>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</si>
  <si>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</si>
  <si>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</si>
  <si>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</si>
  <si>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</si>
  <si>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</si>
  <si>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</si>
  <si>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</si>
  <si>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</si>
  <si>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</si>
  <si>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</si>
  <si>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</si>
  <si>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</si>
  <si>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</si>
  <si>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</si>
  <si>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</si>
  <si>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</si>
  <si>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</si>
  <si>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</si>
  <si>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</si>
  <si>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</si>
  <si>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</si>
  <si>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</si>
  <si>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</si>
  <si>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</si>
  <si>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</si>
  <si>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</si>
  <si>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</si>
  <si>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</si>
  <si>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</si>
  <si>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ks</t>
  </si>
  <si>
    <t>Celkem za</t>
  </si>
  <si>
    <t>Rodinný dům</t>
  </si>
  <si>
    <t>90</t>
  </si>
  <si>
    <t>Přípočty</t>
  </si>
  <si>
    <t>HZS-topná zkouška</t>
  </si>
  <si>
    <t>hod</t>
  </si>
  <si>
    <t>Napouštění systému</t>
  </si>
  <si>
    <t>713</t>
  </si>
  <si>
    <t>Izolace tepelné</t>
  </si>
  <si>
    <t>713 sa-daiz.</t>
  </si>
  <si>
    <t>Izolace potrubí a armatur včetně montáže</t>
  </si>
  <si>
    <t>sada</t>
  </si>
  <si>
    <t>731</t>
  </si>
  <si>
    <t>Kotelny</t>
  </si>
  <si>
    <t>731 nuvola 16</t>
  </si>
  <si>
    <t>Plynový kondenzační kotel Nuvola Duo-tec HT 16</t>
  </si>
  <si>
    <t>731 luna platin</t>
  </si>
  <si>
    <t>731 odkouřeníPK</t>
  </si>
  <si>
    <t>Odkouření plynových kotlů</t>
  </si>
  <si>
    <t>731 mont</t>
  </si>
  <si>
    <t>Montáž plynových kotlů</t>
  </si>
  <si>
    <t>998 73-1101.R00</t>
  </si>
  <si>
    <t>Přesun hmot pro kotelny, výšky do 6 m</t>
  </si>
  <si>
    <t>t</t>
  </si>
  <si>
    <t>732</t>
  </si>
  <si>
    <t>Strojovny</t>
  </si>
  <si>
    <t>732 OKC200 S</t>
  </si>
  <si>
    <t>732 EP- 25/.1-6</t>
  </si>
  <si>
    <t>Oběhové čerpadlo WILO YNOS PICO 25/1-6</t>
  </si>
  <si>
    <t>732 HVT</t>
  </si>
  <si>
    <t>Hydraulický vyrovnávač tlaku</t>
  </si>
  <si>
    <t xml:space="preserve">732 montáž </t>
  </si>
  <si>
    <t>Montáž zařízení pro strojovny</t>
  </si>
  <si>
    <t>998 73-2101.R00</t>
  </si>
  <si>
    <t>Přesun hmot pro strojovny, výšky do 6 m</t>
  </si>
  <si>
    <t>733</t>
  </si>
  <si>
    <t>Rozvod potrubí</t>
  </si>
  <si>
    <t>733 Cu-22x1.</t>
  </si>
  <si>
    <t>Potrubí měděné 22x1</t>
  </si>
  <si>
    <t>m</t>
  </si>
  <si>
    <t>733 Cu-28x1.</t>
  </si>
  <si>
    <t>Potrubí měděné 28x1</t>
  </si>
  <si>
    <t>733 Cu-35x1,5</t>
  </si>
  <si>
    <t>Potrubí měděné 35x1,5</t>
  </si>
  <si>
    <t>733 Cu- fitink</t>
  </si>
  <si>
    <t>Měděné fitinky</t>
  </si>
  <si>
    <t>733 montáž</t>
  </si>
  <si>
    <t>Montáž potrubí</t>
  </si>
  <si>
    <t>733 tlak. zkouš</t>
  </si>
  <si>
    <t>Tlaková zkouška potrubí</t>
  </si>
  <si>
    <t>998 73-3101.R00</t>
  </si>
  <si>
    <t>Přesun hmot pro rozvody potrubí, výšky do 6 m</t>
  </si>
  <si>
    <t>734</t>
  </si>
  <si>
    <t>Armatury</t>
  </si>
  <si>
    <t>734 VZ SF20-EM1</t>
  </si>
  <si>
    <t>Ventil MUT SF20-2EM1</t>
  </si>
  <si>
    <t>734 KK-3/4".</t>
  </si>
  <si>
    <t>Kulový kohout uzavírací KK 3/4"</t>
  </si>
  <si>
    <t>734 KK-5/4".</t>
  </si>
  <si>
    <t>Kulový kohout uzavírací KK 5/4"</t>
  </si>
  <si>
    <t>734 VK-K1/2."</t>
  </si>
  <si>
    <t>Vypouštěcí kulový kohout VKK 1/2"</t>
  </si>
  <si>
    <t>734 F3-/4".</t>
  </si>
  <si>
    <t>Závitový filtr 3/4"</t>
  </si>
  <si>
    <t>734 Thlavice IV</t>
  </si>
  <si>
    <t>Termostatická hlavice IVAT.T5000</t>
  </si>
  <si>
    <t>734 VEK-IVAR</t>
  </si>
  <si>
    <t>Rohová připojovací armatura Vekolux IVAR.DS346, EK</t>
  </si>
  <si>
    <t>734 TA4420 16x2</t>
  </si>
  <si>
    <t>Svěrné šroubení IVAR.TA 4420 16X2ALU-EK</t>
  </si>
  <si>
    <t>734 mo-ntáž.</t>
  </si>
  <si>
    <t>Montáž armatur</t>
  </si>
  <si>
    <t>998 73-4101.R00</t>
  </si>
  <si>
    <t>Přesun hmot pro armatury, výšky do 6 m</t>
  </si>
  <si>
    <t>735</t>
  </si>
  <si>
    <t>Otopná tělesa</t>
  </si>
  <si>
    <t>735 MO-NTÁŽ.</t>
  </si>
  <si>
    <t>Montáž  otopných těles</t>
  </si>
  <si>
    <t>998 73-5101.R00</t>
  </si>
  <si>
    <t>Přesun hmot pro otopná tělesa, výšky do 6 m</t>
  </si>
  <si>
    <t>736</t>
  </si>
  <si>
    <t>Podlahove vytapeni</t>
  </si>
  <si>
    <t>736 podlahové</t>
  </si>
  <si>
    <t>Zhotovení podlahového vytápění</t>
  </si>
  <si>
    <t>m2</t>
  </si>
  <si>
    <t>Přesun hmot</t>
  </si>
  <si>
    <t>kg</t>
  </si>
  <si>
    <t>M21</t>
  </si>
  <si>
    <t>Elektromontáže</t>
  </si>
  <si>
    <t>M21 nadřazená</t>
  </si>
  <si>
    <t>Rozšiřující komponenty pro regulaci a kabeláž určí MaR</t>
  </si>
  <si>
    <t>M21 MaR montáž</t>
  </si>
  <si>
    <t>Montáž regulace včetně oživení a zaškolení obsluhy</t>
  </si>
  <si>
    <t>2xPK, podlahové vytápění</t>
  </si>
  <si>
    <t>0,00</t>
  </si>
  <si>
    <t>Junkers ST 160-2 E</t>
  </si>
  <si>
    <t>Koratherm Horizontal 884x1200x62</t>
  </si>
  <si>
    <t>Celkem</t>
  </si>
  <si>
    <t>Šroubení sverné pro ALPEX potrubí</t>
  </si>
  <si>
    <t>Šroubení sverné pro PEX/AL/PEX potrubí</t>
  </si>
  <si>
    <t>Elektrotermický pohon 230V TE 3040</t>
  </si>
  <si>
    <t>Okrajová páska 10x 160 mm</t>
  </si>
  <si>
    <t>731 revize</t>
  </si>
  <si>
    <t>731 provoz</t>
  </si>
  <si>
    <t>Revize plynu, úřední tlaková zkouška a revizní zpráva</t>
  </si>
  <si>
    <t>Uvedení kondenzačních kotlů do provozu</t>
  </si>
  <si>
    <t>735 KTHERM</t>
  </si>
  <si>
    <t>Plynový kondenzační kotel Luna Platinum HT 1.24</t>
  </si>
  <si>
    <t xml:space="preserve">Jméno : </t>
  </si>
  <si>
    <t xml:space="preserve">Datum : </t>
  </si>
  <si>
    <t>Sestava CS 553 VP, 4.cestný, vč. podomitkové skříně, kód číslo.: 553972</t>
  </si>
  <si>
    <t>Sestava CS 553 VP, 6.cestný, vč. podomitkové skříně, kód číslo.: 553974</t>
  </si>
  <si>
    <t>Sestava CS 553 VP, 8.cestný, vč. podomitkové skříně, kód číslo.: 553976</t>
  </si>
  <si>
    <t>Systémová deska REHAU Varionova 11, rozteč 75mm</t>
  </si>
  <si>
    <t>Plastifikátor IVAR, Kód číslo.: PL10</t>
  </si>
  <si>
    <t>949 12-00</t>
  </si>
  <si>
    <t>103 92-90</t>
  </si>
  <si>
    <t>736 IV.CS553VP4</t>
  </si>
  <si>
    <t>736 PEX16x2</t>
  </si>
  <si>
    <t>736 PEX17x2</t>
  </si>
  <si>
    <t>736 IV.CS553VP8</t>
  </si>
  <si>
    <t>736 TE3040</t>
  </si>
  <si>
    <t>736 ALPEX.ŠR</t>
  </si>
  <si>
    <t>PEX/AL/PEX vicevrstvé potrubí 16x2 mm</t>
  </si>
  <si>
    <t>Stavební přípomoce</t>
  </si>
  <si>
    <t>735 KRXM 1220.600</t>
  </si>
  <si>
    <t>Otopné těleso KORALUX RONDO Exclusive - M trubkové otopné těleso KRX12200600M27</t>
  </si>
  <si>
    <t>Rohová připojovací armatura Korado Z-D026 chrom</t>
  </si>
  <si>
    <t>734 RPA HM Z-D026</t>
  </si>
  <si>
    <t>Vícevrstvé potrubí s kyslikovou bariérou PE-X (příp. PEX/AL/PEX) 17x2 mm</t>
  </si>
  <si>
    <t>RD Praha</t>
  </si>
  <si>
    <t>736 IV.CS553VP6</t>
  </si>
  <si>
    <t>736 IV.AR-HT30P</t>
  </si>
  <si>
    <t>736 RE.Var11</t>
  </si>
  <si>
    <t>736 TAPE10x160</t>
  </si>
  <si>
    <t>736 IV.PL10</t>
  </si>
  <si>
    <t>998 73-6101.R00</t>
  </si>
  <si>
    <t>90 přípomoce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</si>
</sst>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  <numFmt numFmtId="167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9" fillId="0" borderId="0" xfId="46" applyFont="1" applyFill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40" xfId="46" applyFont="1" applyFill="1" applyBorder="1" applyAlignment="1">
      <alignment horizontal="center"/>
      <protection/>
    </xf>
    <xf numFmtId="0" fontId="5" fillId="0" borderId="40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12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0" fontId="13" fillId="0" borderId="0" xfId="46" applyFont="1" applyAlignment="1">
      <alignment/>
      <protection/>
    </xf>
    <xf numFmtId="0" fontId="13" fillId="0" borderId="0" xfId="46" applyFont="1" applyBorder="1" applyAlignment="1">
      <alignment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46" applyFont="1">
      <alignment/>
      <protection/>
    </xf>
    <xf numFmtId="0" fontId="0" fillId="0" borderId="49" xfId="46" applyFont="1" applyBorder="1">
      <alignment/>
      <protection/>
    </xf>
    <xf numFmtId="0" fontId="0" fillId="0" borderId="49" xfId="46" applyFont="1" applyBorder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Font="1" applyBorder="1" applyAlignment="1">
      <alignment horizontal="left"/>
      <protection/>
    </xf>
    <xf numFmtId="0" fontId="0" fillId="0" borderId="50" xfId="46" applyFont="1" applyBorder="1">
      <alignment/>
      <protection/>
    </xf>
    <xf numFmtId="0" fontId="0" fillId="0" borderId="51" xfId="46" applyFont="1" applyBorder="1">
      <alignment/>
      <protection/>
    </xf>
    <xf numFmtId="0" fontId="0" fillId="0" borderId="51" xfId="46" applyFont="1" applyBorder="1" applyAlignment="1">
      <alignment horizontal="right"/>
      <protection/>
    </xf>
    <xf numFmtId="0" fontId="0" fillId="0" borderId="0" xfId="46" applyFont="1" applyFill="1">
      <alignment/>
      <protection/>
    </xf>
    <xf numFmtId="0" fontId="0" fillId="0" borderId="0" xfId="46" applyFont="1" applyFill="1" applyAlignment="1">
      <alignment horizontal="right"/>
      <protection/>
    </xf>
    <xf numFmtId="0" fontId="0" fillId="0" borderId="0" xfId="46" applyFont="1" applyFill="1" applyAlignment="1">
      <alignment/>
      <protection/>
    </xf>
    <xf numFmtId="0" fontId="0" fillId="0" borderId="61" xfId="46" applyNumberFormat="1" applyFont="1" applyFill="1" applyBorder="1" applyAlignment="1">
      <alignment horizontal="right"/>
      <protection/>
    </xf>
    <xf numFmtId="0" fontId="0" fillId="0" borderId="61" xfId="46" applyNumberFormat="1" applyFont="1" applyFill="1" applyBorder="1">
      <alignment/>
      <protection/>
    </xf>
    <xf numFmtId="0" fontId="0" fillId="0" borderId="63" xfId="46" applyFont="1" applyFill="1" applyBorder="1" applyAlignment="1">
      <alignment horizontal="center"/>
      <protection/>
    </xf>
    <xf numFmtId="4" fontId="0" fillId="0" borderId="63" xfId="46" applyNumberFormat="1" applyFont="1" applyFill="1" applyBorder="1" applyAlignment="1">
      <alignment horizontal="right"/>
      <protection/>
    </xf>
    <xf numFmtId="3" fontId="0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Alignment="1">
      <alignment horizontal="right"/>
      <protection/>
    </xf>
    <xf numFmtId="0" fontId="14" fillId="0" borderId="0" xfId="46" applyFont="1" applyBorder="1">
      <alignment/>
      <protection/>
    </xf>
    <xf numFmtId="3" fontId="14" fillId="0" borderId="0" xfId="46" applyNumberFormat="1" applyFont="1" applyBorder="1" applyAlignment="1">
      <alignment horizontal="right"/>
      <protection/>
    </xf>
    <xf numFmtId="4" fontId="14" fillId="0" borderId="0" xfId="46" applyNumberFormat="1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6" fillId="0" borderId="0" xfId="46" applyFont="1">
      <alignment/>
      <protection/>
    </xf>
    <xf numFmtId="4" fontId="6" fillId="0" borderId="0" xfId="46" applyNumberFormat="1" applyFont="1">
      <alignment/>
      <protection/>
    </xf>
    <xf numFmtId="49" fontId="6" fillId="0" borderId="17" xfId="46" applyNumberFormat="1" applyFont="1" applyFill="1" applyBorder="1" applyAlignment="1">
      <alignment horizontal="left"/>
      <protection/>
    </xf>
    <xf numFmtId="49" fontId="0" fillId="0" borderId="17" xfId="46" applyNumberFormat="1" applyFont="1" applyFill="1" applyBorder="1" applyAlignment="1">
      <alignment horizontal="left"/>
      <protection/>
    </xf>
    <xf numFmtId="0" fontId="0" fillId="0" borderId="16" xfId="46" applyFont="1" applyFill="1" applyBorder="1" applyAlignment="1">
      <alignment horizontal="center"/>
      <protection/>
    </xf>
    <xf numFmtId="49" fontId="0" fillId="0" borderId="16" xfId="46" applyNumberFormat="1" applyFont="1" applyFill="1" applyBorder="1" applyAlignment="1">
      <alignment horizontal="center" shrinkToFit="1"/>
      <protection/>
    </xf>
    <xf numFmtId="49" fontId="4" fillId="0" borderId="65" xfId="46" applyNumberFormat="1" applyFont="1" applyFill="1" applyBorder="1" applyAlignment="1">
      <alignment horizontal="left"/>
      <protection/>
    </xf>
    <xf numFmtId="0" fontId="0" fillId="0" borderId="59" xfId="46" applyFont="1" applyFill="1" applyBorder="1" applyAlignment="1">
      <alignment horizontal="center"/>
      <protection/>
    </xf>
    <xf numFmtId="0" fontId="15" fillId="0" borderId="61" xfId="38" applyNumberFormat="1" applyFont="1" applyFill="1" applyBorder="1" applyAlignment="1" applyProtection="1">
      <alignment horizontal="left" vertical="top"/>
      <protection/>
    </xf>
    <xf numFmtId="49" fontId="0" fillId="0" borderId="0" xfId="46" applyNumberFormat="1" applyFont="1" applyFill="1" applyBorder="1" applyAlignment="1">
      <alignment horizontal="center" shrinkToFit="1"/>
      <protection/>
    </xf>
    <xf numFmtId="4" fontId="0" fillId="0" borderId="16" xfId="46" applyNumberFormat="1" applyFont="1" applyFill="1" applyBorder="1">
      <alignment/>
      <protection/>
    </xf>
    <xf numFmtId="0" fontId="15" fillId="0" borderId="61" xfId="38" applyNumberFormat="1" applyFont="1" applyFill="1" applyBorder="1" applyAlignment="1" applyProtection="1">
      <alignment horizontal="right" vertical="top"/>
      <protection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0" fillId="0" borderId="0" xfId="46" applyNumberFormat="1" applyFont="1" applyFill="1">
      <alignment/>
      <protection/>
    </xf>
    <xf numFmtId="0" fontId="0" fillId="0" borderId="61" xfId="46" applyFont="1" applyFill="1" applyBorder="1" applyAlignment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67</v>
      </c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196</v>
      </c>
      <c r="D6" s="11"/>
      <c r="E6" s="11"/>
      <c r="F6" s="19"/>
      <c r="G6" s="13"/>
    </row>
    <row r="7" spans="1:9" ht="12.75">
      <c r="A7" s="14" t="s">
        <v>7</v>
      </c>
      <c r="B7" s="16"/>
      <c r="C7" s="185"/>
      <c r="D7" s="186"/>
      <c r="E7" s="20" t="s">
        <v>8</v>
      </c>
      <c r="F7" s="21"/>
      <c r="G7" s="22">
        <v>0</v>
      </c>
      <c r="H7" s="23"/>
      <c r="I7" s="23"/>
    </row>
    <row r="8" spans="1:7" ht="12.75">
      <c r="A8" s="14" t="s">
        <v>9</v>
      </c>
      <c r="B8" s="16"/>
      <c r="C8" s="185"/>
      <c r="D8" s="186"/>
      <c r="E8" s="17" t="s">
        <v>10</v>
      </c>
      <c r="F8" s="16"/>
      <c r="G8" s="24">
        <f>IF(PocetMJ=0,,ROUND((F30+F32)/PocetMJ,1))</f>
        <v>0</v>
      </c>
    </row>
    <row r="9" spans="1:7" ht="12.75">
      <c r="A9" s="25" t="s">
        <v>11</v>
      </c>
      <c r="B9" s="26"/>
      <c r="C9" s="26"/>
      <c r="D9" s="26"/>
      <c r="E9" s="27" t="s">
        <v>12</v>
      </c>
      <c r="F9" s="26"/>
      <c r="G9" s="28"/>
    </row>
    <row r="10" spans="1:57" ht="12.75">
      <c r="A10" s="29" t="s">
        <v>13</v>
      </c>
      <c r="B10" s="30"/>
      <c r="C10" s="30"/>
      <c r="D10" s="30"/>
      <c r="E10" s="12" t="s">
        <v>14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7"/>
      <c r="F11" s="188"/>
      <c r="G11" s="189"/>
    </row>
    <row r="12" spans="1:7" ht="28.5" customHeight="1" thickBot="1">
      <c r="A12" s="32" t="s">
        <v>15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16</v>
      </c>
      <c r="B13" s="37"/>
      <c r="C13" s="38"/>
      <c r="D13" s="39" t="s">
        <v>17</v>
      </c>
      <c r="E13" s="40"/>
      <c r="F13" s="40"/>
      <c r="G13" s="38"/>
    </row>
    <row r="14" spans="1:7" ht="15.75" customHeight="1">
      <c r="A14" s="41"/>
      <c r="B14" s="42" t="s">
        <v>18</v>
      </c>
      <c r="C14" s="43">
        <f>Dodavka</f>
        <v>0</v>
      </c>
      <c r="D14" s="44" t="str">
        <f>Rekapitulace!A21</f>
        <v>2xPK, podlahové vytápění</v>
      </c>
      <c r="E14" s="45"/>
      <c r="F14" s="46"/>
      <c r="G14" s="43">
        <f>Rekapitulace!I21</f>
        <v>0</v>
      </c>
    </row>
    <row r="15" spans="1:7" ht="15.75" customHeight="1">
      <c r="A15" s="41" t="s">
        <v>19</v>
      </c>
      <c r="B15" s="42" t="s">
        <v>20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21</v>
      </c>
      <c r="B16" s="42" t="s">
        <v>22</v>
      </c>
      <c r="C16" s="43">
        <f>HSV</f>
        <v>8400</v>
      </c>
      <c r="D16" s="25"/>
      <c r="E16" s="47"/>
      <c r="F16" s="48"/>
      <c r="G16" s="43"/>
    </row>
    <row r="17" spans="1:7" ht="15.75" customHeight="1">
      <c r="A17" s="49" t="s">
        <v>23</v>
      </c>
      <c r="B17" s="42" t="s">
        <v>24</v>
      </c>
      <c r="C17" s="43">
        <f>PSV</f>
        <v>290562</v>
      </c>
      <c r="D17" s="25"/>
      <c r="E17" s="47"/>
      <c r="F17" s="48"/>
      <c r="G17" s="43"/>
    </row>
    <row r="18" spans="1:7" ht="15.75" customHeight="1">
      <c r="A18" s="50" t="s">
        <v>25</v>
      </c>
      <c r="B18" s="42"/>
      <c r="C18" s="43">
        <f>SUM(C14:C17)</f>
        <v>298962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26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27</v>
      </c>
      <c r="B21" s="30"/>
      <c r="C21" s="43">
        <f>C18+C20</f>
        <v>298962</v>
      </c>
      <c r="D21" s="25" t="s">
        <v>28</v>
      </c>
      <c r="E21" s="47"/>
      <c r="F21" s="48"/>
      <c r="G21" s="43">
        <f>G22-SUM(G14:G20)</f>
        <v>0</v>
      </c>
    </row>
    <row r="22" spans="1:7" ht="15.75" customHeight="1" thickBot="1">
      <c r="A22" s="25" t="s">
        <v>29</v>
      </c>
      <c r="B22" s="26"/>
      <c r="C22" s="52">
        <f>C21+G22</f>
        <v>298962</v>
      </c>
      <c r="D22" s="53" t="s">
        <v>30</v>
      </c>
      <c r="E22" s="54"/>
      <c r="F22" s="55"/>
      <c r="G22" s="43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174</v>
      </c>
      <c r="D24" s="16"/>
      <c r="E24" s="17" t="s">
        <v>34</v>
      </c>
      <c r="F24" s="16"/>
      <c r="G24" s="18"/>
    </row>
    <row r="25" spans="1:7" ht="12.75">
      <c r="A25" s="29" t="s">
        <v>35</v>
      </c>
      <c r="B25" s="56"/>
      <c r="C25" s="12" t="s">
        <v>175</v>
      </c>
      <c r="D25" s="30"/>
      <c r="E25" s="12" t="s">
        <v>35</v>
      </c>
      <c r="F25" s="30"/>
      <c r="G25" s="13"/>
    </row>
    <row r="26" spans="1:7" ht="12.75">
      <c r="A26" s="29"/>
      <c r="B26" s="57"/>
      <c r="C26" s="12" t="s">
        <v>36</v>
      </c>
      <c r="D26" s="30"/>
      <c r="E26" s="12" t="s">
        <v>37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38</v>
      </c>
      <c r="B29" s="16"/>
      <c r="C29" s="58">
        <v>15</v>
      </c>
      <c r="D29" s="16" t="s">
        <v>39</v>
      </c>
      <c r="E29" s="17"/>
      <c r="F29" s="59"/>
      <c r="G29" s="18"/>
    </row>
    <row r="30" spans="1:7" ht="12.75">
      <c r="A30" s="14" t="s">
        <v>38</v>
      </c>
      <c r="B30" s="16"/>
      <c r="C30" s="58"/>
      <c r="D30" s="16" t="s">
        <v>39</v>
      </c>
      <c r="E30" s="17"/>
      <c r="F30" s="59"/>
      <c r="G30" s="18"/>
    </row>
    <row r="31" spans="1:7" ht="12.75">
      <c r="A31" s="14" t="s">
        <v>40</v>
      </c>
      <c r="B31" s="16"/>
      <c r="C31" s="58"/>
      <c r="D31" s="16" t="s">
        <v>39</v>
      </c>
      <c r="E31" s="17"/>
      <c r="F31" s="60"/>
      <c r="G31" s="28"/>
    </row>
    <row r="32" spans="1:7" ht="12.75">
      <c r="A32" s="14" t="s">
        <v>38</v>
      </c>
      <c r="B32" s="16"/>
      <c r="C32" s="58"/>
      <c r="D32" s="16" t="s">
        <v>39</v>
      </c>
      <c r="E32" s="17"/>
      <c r="F32" s="59"/>
      <c r="G32" s="18"/>
    </row>
    <row r="33" spans="1:7" ht="12.75">
      <c r="A33" s="14" t="s">
        <v>40</v>
      </c>
      <c r="B33" s="16"/>
      <c r="C33" s="58">
        <v>15</v>
      </c>
      <c r="D33" s="16" t="s">
        <v>39</v>
      </c>
      <c r="E33" s="17"/>
      <c r="F33" s="60"/>
      <c r="G33" s="28"/>
    </row>
    <row r="34" spans="1:7" s="66" customFormat="1" ht="19.5" customHeight="1" thickBot="1">
      <c r="A34" s="61" t="s">
        <v>41</v>
      </c>
      <c r="B34" s="62"/>
      <c r="C34" s="62"/>
      <c r="D34" s="62"/>
      <c r="E34" s="63"/>
      <c r="F34" s="64"/>
      <c r="G34" s="65"/>
    </row>
  </sheetData>
  <sheetProtection/>
  <mergeCells count="3">
    <mergeCell ref="C7:D7"/>
    <mergeCell ref="C8:D8"/>
    <mergeCell ref="E11:G1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4</v>
      </c>
      <c r="B1" s="191"/>
      <c r="C1" s="67" t="str">
        <f>CONCATENATE(cislostavby," ",nazevstavby)</f>
        <v> RD Praha</v>
      </c>
      <c r="D1" s="68"/>
      <c r="E1" s="69"/>
      <c r="F1" s="68"/>
      <c r="G1" s="70"/>
      <c r="H1" s="71"/>
      <c r="I1" s="72"/>
    </row>
    <row r="2" spans="1:9" ht="13.5" thickBot="1">
      <c r="A2" s="192" t="s">
        <v>1</v>
      </c>
      <c r="B2" s="193"/>
      <c r="C2" s="73" t="str">
        <f>CONCATENATE(cisloobjektu," ",nazevobjektu)</f>
        <v> Rodinný dům</v>
      </c>
      <c r="D2" s="74"/>
      <c r="E2" s="75"/>
      <c r="F2" s="74"/>
      <c r="G2" s="194"/>
      <c r="H2" s="194"/>
      <c r="I2" s="195"/>
    </row>
    <row r="3" ht="13.5" thickTop="1"/>
    <row r="4" spans="1:9" ht="19.5" customHeight="1">
      <c r="A4" s="76" t="s">
        <v>42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7"/>
      <c r="B6" s="78" t="s">
        <v>43</v>
      </c>
      <c r="C6" s="78"/>
      <c r="D6" s="79"/>
      <c r="E6" s="80" t="s">
        <v>44</v>
      </c>
      <c r="F6" s="81" t="s">
        <v>45</v>
      </c>
      <c r="G6" s="81" t="s">
        <v>46</v>
      </c>
      <c r="H6" s="81" t="s">
        <v>47</v>
      </c>
      <c r="I6" s="82" t="s">
        <v>26</v>
      </c>
    </row>
    <row r="7" spans="1:9" s="30" customFormat="1" ht="12.75">
      <c r="A7" s="147" t="str">
        <f>Položky!B6</f>
        <v>90</v>
      </c>
      <c r="B7" s="83" t="str">
        <f>Položky!C6</f>
        <v>Přípočty</v>
      </c>
      <c r="C7" s="84"/>
      <c r="D7" s="85"/>
      <c r="E7" s="148">
        <f>Položky!G10</f>
        <v>8400</v>
      </c>
      <c r="F7" s="149"/>
      <c r="G7" s="149">
        <f>Položky!AQ10</f>
        <v>0</v>
      </c>
      <c r="H7" s="149">
        <f>Položky!AR10</f>
        <v>0</v>
      </c>
      <c r="I7" s="150">
        <f>Položky!AS10</f>
        <v>0</v>
      </c>
    </row>
    <row r="8" spans="1:9" s="30" customFormat="1" ht="12.75">
      <c r="A8" s="147" t="str">
        <f>Položky!B11</f>
        <v>713</v>
      </c>
      <c r="B8" s="83" t="str">
        <f>Položky!C11</f>
        <v>Izolace tepelné</v>
      </c>
      <c r="C8" s="84"/>
      <c r="D8" s="85"/>
      <c r="E8" s="148">
        <f>Položky!AO13</f>
        <v>0</v>
      </c>
      <c r="F8" s="149">
        <f>Položky!G13</f>
        <v>1000</v>
      </c>
      <c r="G8" s="149">
        <f>Položky!AQ13</f>
        <v>0</v>
      </c>
      <c r="H8" s="149">
        <f>Položky!AR13</f>
        <v>0</v>
      </c>
      <c r="I8" s="150">
        <f>Položky!AS13</f>
        <v>0</v>
      </c>
    </row>
    <row r="9" spans="1:9" s="30" customFormat="1" ht="12.75">
      <c r="A9" s="147" t="str">
        <f>Položky!B14</f>
        <v>731</v>
      </c>
      <c r="B9" s="83" t="str">
        <f>Položky!C14</f>
        <v>Kotelny</v>
      </c>
      <c r="C9" s="84"/>
      <c r="D9" s="85"/>
      <c r="E9" s="148">
        <f>Položky!AO22</f>
        <v>0</v>
      </c>
      <c r="F9" s="149">
        <v>94800</v>
      </c>
      <c r="G9" s="149">
        <f>Položky!AQ22</f>
        <v>0</v>
      </c>
      <c r="H9" s="149">
        <f>Položky!AR22</f>
        <v>0</v>
      </c>
      <c r="I9" s="150">
        <f>Položky!AS22</f>
        <v>0</v>
      </c>
    </row>
    <row r="10" spans="1:9" s="30" customFormat="1" ht="12.75">
      <c r="A10" s="147" t="str">
        <f>Položky!B23</f>
        <v>732</v>
      </c>
      <c r="B10" s="83" t="str">
        <f>Položky!C23</f>
        <v>Strojovny</v>
      </c>
      <c r="C10" s="84"/>
      <c r="D10" s="85"/>
      <c r="E10" s="148">
        <f>Položky!AO29</f>
        <v>0</v>
      </c>
      <c r="F10" s="149">
        <f>Položky!G29</f>
        <v>25100</v>
      </c>
      <c r="G10" s="149">
        <f>Položky!AQ29</f>
        <v>0</v>
      </c>
      <c r="H10" s="149">
        <f>Položky!AR29</f>
        <v>0</v>
      </c>
      <c r="I10" s="150">
        <f>Položky!AS29</f>
        <v>0</v>
      </c>
    </row>
    <row r="11" spans="1:9" s="30" customFormat="1" ht="12.75">
      <c r="A11" s="147" t="str">
        <f>Položky!B30</f>
        <v>733</v>
      </c>
      <c r="B11" s="83" t="str">
        <f>Položky!C30</f>
        <v>Rozvod potrubí</v>
      </c>
      <c r="C11" s="84"/>
      <c r="D11" s="85"/>
      <c r="E11" s="148">
        <f>Položky!AO38</f>
        <v>0</v>
      </c>
      <c r="F11" s="149">
        <f>Položky!G38</f>
        <v>14506</v>
      </c>
      <c r="G11" s="149">
        <f>Položky!AQ38</f>
        <v>0</v>
      </c>
      <c r="H11" s="149">
        <f>Položky!AR38</f>
        <v>0</v>
      </c>
      <c r="I11" s="150">
        <f>Položky!AS38</f>
        <v>0</v>
      </c>
    </row>
    <row r="12" spans="1:9" s="30" customFormat="1" ht="12.75">
      <c r="A12" s="147" t="str">
        <f>Položky!B39</f>
        <v>734</v>
      </c>
      <c r="B12" s="83" t="str">
        <f>Položky!C39</f>
        <v>Armatury</v>
      </c>
      <c r="C12" s="84"/>
      <c r="D12" s="85"/>
      <c r="E12" s="148">
        <f>Položky!AO51</f>
        <v>0</v>
      </c>
      <c r="F12" s="149">
        <f>Položky!G51</f>
        <v>15285</v>
      </c>
      <c r="G12" s="149">
        <f>Položky!AQ51</f>
        <v>0</v>
      </c>
      <c r="H12" s="149">
        <f>Položky!AR51</f>
        <v>0</v>
      </c>
      <c r="I12" s="150">
        <f>Položky!AS51</f>
        <v>0</v>
      </c>
    </row>
    <row r="13" spans="1:9" s="30" customFormat="1" ht="12.75">
      <c r="A13" s="147" t="str">
        <f>Položky!B52</f>
        <v>735</v>
      </c>
      <c r="B13" s="83" t="str">
        <f>Položky!C52</f>
        <v>Otopná tělesa</v>
      </c>
      <c r="C13" s="84"/>
      <c r="D13" s="85"/>
      <c r="E13" s="148">
        <f>Položky!AO57</f>
        <v>0</v>
      </c>
      <c r="F13" s="149">
        <f>Položky!G57</f>
        <v>13850</v>
      </c>
      <c r="G13" s="149">
        <f>Položky!AQ57</f>
        <v>0</v>
      </c>
      <c r="H13" s="149">
        <f>Položky!AR57</f>
        <v>0</v>
      </c>
      <c r="I13" s="150">
        <f>Položky!AS57</f>
        <v>0</v>
      </c>
    </row>
    <row r="14" spans="1:9" s="30" customFormat="1" ht="12.75">
      <c r="A14" s="147" t="str">
        <f>Položky!B58</f>
        <v>736</v>
      </c>
      <c r="B14" s="83" t="str">
        <f>Položky!C58</f>
        <v>Podlahove vytapeni</v>
      </c>
      <c r="C14" s="84"/>
      <c r="D14" s="85"/>
      <c r="E14" s="148">
        <f>Položky!AO72</f>
        <v>0</v>
      </c>
      <c r="F14" s="149">
        <f>Položky!G72</f>
        <v>126021</v>
      </c>
      <c r="G14" s="149">
        <f>Položky!AQ72</f>
        <v>0</v>
      </c>
      <c r="H14" s="149">
        <f>Položky!AR72</f>
        <v>0</v>
      </c>
      <c r="I14" s="150">
        <f>Položky!AS72</f>
        <v>0</v>
      </c>
    </row>
    <row r="15" spans="1:9" s="30" customFormat="1" ht="13.5" thickBot="1">
      <c r="A15" s="147" t="str">
        <f>Položky!B73</f>
        <v>M21</v>
      </c>
      <c r="B15" s="83" t="str">
        <f>Položky!C73</f>
        <v>Elektromontáže</v>
      </c>
      <c r="C15" s="84"/>
      <c r="D15" s="85"/>
      <c r="E15" s="148">
        <f>Položky!AO76</f>
        <v>0</v>
      </c>
      <c r="F15" s="149">
        <f>Položky!G76</f>
        <v>0</v>
      </c>
      <c r="G15" s="149">
        <f>Položky!AQ76</f>
        <v>0</v>
      </c>
      <c r="H15" s="149">
        <f>Položky!AR76</f>
        <v>0</v>
      </c>
      <c r="I15" s="150">
        <f>Položky!AS76</f>
        <v>0</v>
      </c>
    </row>
    <row r="16" spans="1:9" s="91" customFormat="1" ht="13.5" thickBot="1">
      <c r="A16" s="86"/>
      <c r="B16" s="78" t="s">
        <v>48</v>
      </c>
      <c r="C16" s="78"/>
      <c r="D16" s="87"/>
      <c r="E16" s="88">
        <f>SUM(E7:E15)</f>
        <v>8400</v>
      </c>
      <c r="F16" s="89">
        <f>SUM(F7:F15)</f>
        <v>290562</v>
      </c>
      <c r="G16" s="89">
        <f>SUM(G7:G15)</f>
        <v>0</v>
      </c>
      <c r="H16" s="89">
        <f>SUM(H7:H15)</f>
        <v>0</v>
      </c>
      <c r="I16" s="90">
        <f>SUM(I7:I15)</f>
        <v>0</v>
      </c>
    </row>
    <row r="17" spans="1:9" ht="12.75">
      <c r="A17" s="84"/>
      <c r="B17" s="84"/>
      <c r="C17" s="84"/>
      <c r="D17" s="84"/>
      <c r="E17" s="84"/>
      <c r="F17" s="84"/>
      <c r="G17" s="84"/>
      <c r="H17" s="84"/>
      <c r="I17" s="84"/>
    </row>
    <row r="18" spans="1:57" ht="19.5" customHeight="1">
      <c r="A18" s="92" t="s">
        <v>49</v>
      </c>
      <c r="B18" s="92"/>
      <c r="C18" s="92"/>
      <c r="D18" s="92"/>
      <c r="E18" s="92"/>
      <c r="F18" s="92"/>
      <c r="G18" s="93"/>
      <c r="H18" s="92"/>
      <c r="I18" s="92"/>
      <c r="BA18" s="31"/>
      <c r="BB18" s="31"/>
      <c r="BC18" s="31"/>
      <c r="BD18" s="31"/>
      <c r="BE18" s="31"/>
    </row>
    <row r="19" spans="1:9" ht="13.5" thickBot="1">
      <c r="A19" s="94"/>
      <c r="B19" s="94"/>
      <c r="C19" s="94"/>
      <c r="D19" s="94"/>
      <c r="E19" s="94"/>
      <c r="F19" s="94"/>
      <c r="G19" s="94"/>
      <c r="H19" s="94"/>
      <c r="I19" s="94"/>
    </row>
    <row r="20" spans="1:9" ht="12.75">
      <c r="A20" s="95" t="s">
        <v>50</v>
      </c>
      <c r="B20" s="96"/>
      <c r="C20" s="96"/>
      <c r="D20" s="97"/>
      <c r="E20" s="98" t="s">
        <v>51</v>
      </c>
      <c r="F20" s="99" t="s">
        <v>52</v>
      </c>
      <c r="G20" s="100" t="s">
        <v>53</v>
      </c>
      <c r="H20" s="101"/>
      <c r="I20" s="102" t="s">
        <v>51</v>
      </c>
    </row>
    <row r="21" spans="1:53" ht="12.75">
      <c r="A21" s="103" t="s">
        <v>159</v>
      </c>
      <c r="B21" s="104"/>
      <c r="C21" s="104"/>
      <c r="D21" s="105"/>
      <c r="E21" s="106" t="s">
        <v>160</v>
      </c>
      <c r="F21" s="107">
        <v>0</v>
      </c>
      <c r="G21" s="108">
        <f>CHOOSE(BA21+1,HSV+PSV,HSV+PSV+Mont,HSV+PSV+Dodavka+Mont,HSV,PSV,Mont,Dodavka,Mont+Dodavka,0)</f>
        <v>298962</v>
      </c>
      <c r="H21" s="109"/>
      <c r="I21" s="110">
        <f>E21+F21*G21/100</f>
        <v>0</v>
      </c>
      <c r="BA21">
        <v>0</v>
      </c>
    </row>
    <row r="22" spans="1:9" ht="13.5" thickBot="1">
      <c r="A22" s="111"/>
      <c r="B22" s="112" t="s">
        <v>54</v>
      </c>
      <c r="C22" s="113"/>
      <c r="D22" s="114"/>
      <c r="E22" s="115"/>
      <c r="F22" s="116"/>
      <c r="G22" s="116"/>
      <c r="H22" s="196">
        <f>SUM(I21:I21)</f>
        <v>0</v>
      </c>
      <c r="I22" s="197"/>
    </row>
    <row r="24" spans="2:9" ht="12.75">
      <c r="B24" s="91"/>
      <c r="F24" s="117"/>
      <c r="G24" s="118"/>
      <c r="H24" s="118"/>
      <c r="I24" s="119"/>
    </row>
    <row r="25" spans="6:9" ht="12.75">
      <c r="F25" s="117"/>
      <c r="G25" s="118"/>
      <c r="H25" s="118"/>
      <c r="I25" s="119"/>
    </row>
    <row r="26" spans="6:9" ht="12.75">
      <c r="F26" s="117"/>
      <c r="G26" s="118"/>
      <c r="H26" s="118"/>
      <c r="I26" s="119"/>
    </row>
    <row r="27" spans="6:9" ht="12.75">
      <c r="F27" s="117"/>
      <c r="G27" s="118"/>
      <c r="H27" s="118"/>
      <c r="I27" s="119"/>
    </row>
    <row r="28" spans="6:9" ht="12.75">
      <c r="F28" s="117"/>
      <c r="G28" s="118"/>
      <c r="H28" s="118"/>
      <c r="I28" s="119"/>
    </row>
    <row r="29" spans="6:9" ht="12.75">
      <c r="F29" s="117"/>
      <c r="G29" s="118"/>
      <c r="H29" s="118"/>
      <c r="I29" s="119"/>
    </row>
    <row r="30" spans="6:9" ht="12.75">
      <c r="F30" s="117"/>
      <c r="G30" s="118"/>
      <c r="H30" s="118"/>
      <c r="I30" s="119"/>
    </row>
    <row r="31" spans="6:9" ht="12.75">
      <c r="F31" s="117"/>
      <c r="G31" s="118"/>
      <c r="H31" s="118"/>
      <c r="I31" s="119"/>
    </row>
    <row r="32" spans="6:9" ht="12.75">
      <c r="F32" s="117"/>
      <c r="G32" s="118"/>
      <c r="H32" s="118"/>
      <c r="I32" s="119"/>
    </row>
    <row r="33" spans="6:9" ht="12.75">
      <c r="F33" s="117"/>
      <c r="G33" s="118"/>
      <c r="H33" s="118"/>
      <c r="I33" s="119"/>
    </row>
    <row r="34" spans="6:9" ht="12.75">
      <c r="F34" s="117"/>
      <c r="G34" s="118"/>
      <c r="H34" s="118"/>
      <c r="I34" s="119"/>
    </row>
    <row r="35" spans="6:9" ht="12.75">
      <c r="F35" s="117"/>
      <c r="G35" s="118"/>
      <c r="H35" s="118"/>
      <c r="I35" s="119"/>
    </row>
    <row r="36" spans="6:9" ht="12.75">
      <c r="F36" s="117"/>
      <c r="G36" s="118"/>
      <c r="H36" s="118"/>
      <c r="I36" s="119"/>
    </row>
    <row r="37" spans="6:9" ht="12.75">
      <c r="F37" s="117"/>
      <c r="G37" s="118"/>
      <c r="H37" s="118"/>
      <c r="I37" s="119"/>
    </row>
    <row r="38" spans="6:9" ht="12.75">
      <c r="F38" s="117"/>
      <c r="G38" s="118"/>
      <c r="H38" s="118"/>
      <c r="I38" s="119"/>
    </row>
    <row r="39" spans="6:9" ht="12.75">
      <c r="F39" s="117"/>
      <c r="G39" s="118"/>
      <c r="H39" s="118"/>
      <c r="I39" s="119"/>
    </row>
    <row r="40" spans="6:9" ht="12.75">
      <c r="F40" s="117"/>
      <c r="G40" s="118"/>
      <c r="H40" s="118"/>
      <c r="I40" s="119"/>
    </row>
    <row r="41" spans="6:9" ht="12.75">
      <c r="F41" s="117"/>
      <c r="G41" s="118"/>
      <c r="H41" s="118"/>
      <c r="I41" s="119"/>
    </row>
    <row r="42" spans="6:9" ht="12.75">
      <c r="F42" s="117"/>
      <c r="G42" s="118"/>
      <c r="H42" s="118"/>
      <c r="I42" s="119"/>
    </row>
    <row r="43" spans="6:9" ht="12.75">
      <c r="F43" s="117"/>
      <c r="G43" s="118"/>
      <c r="H43" s="118"/>
      <c r="I43" s="119"/>
    </row>
    <row r="44" spans="6:9" ht="12.75">
      <c r="F44" s="117"/>
      <c r="G44" s="118"/>
      <c r="H44" s="118"/>
      <c r="I44" s="119"/>
    </row>
    <row r="45" spans="6:9" ht="12.75">
      <c r="F45" s="117"/>
      <c r="G45" s="118"/>
      <c r="H45" s="118"/>
      <c r="I45" s="119"/>
    </row>
    <row r="46" spans="6:9" ht="12.75">
      <c r="F46" s="117"/>
      <c r="G46" s="118"/>
      <c r="H46" s="118"/>
      <c r="I46" s="119"/>
    </row>
    <row r="47" spans="6:9" ht="12.75">
      <c r="F47" s="117"/>
      <c r="G47" s="118"/>
      <c r="H47" s="118"/>
      <c r="I47" s="119"/>
    </row>
    <row r="48" spans="6:9" ht="12.75">
      <c r="F48" s="117"/>
      <c r="G48" s="118"/>
      <c r="H48" s="118"/>
      <c r="I48" s="119"/>
    </row>
    <row r="49" spans="6:9" ht="12.75">
      <c r="F49" s="117"/>
      <c r="G49" s="118"/>
      <c r="H49" s="118"/>
      <c r="I49" s="119"/>
    </row>
    <row r="50" spans="6:9" ht="12.75">
      <c r="F50" s="117"/>
      <c r="G50" s="118"/>
      <c r="H50" s="118"/>
      <c r="I50" s="119"/>
    </row>
    <row r="51" spans="6:9" ht="12.75">
      <c r="F51" s="117"/>
      <c r="G51" s="118"/>
      <c r="H51" s="118"/>
      <c r="I51" s="119"/>
    </row>
    <row r="52" spans="6:9" ht="12.75">
      <c r="F52" s="117"/>
      <c r="G52" s="118"/>
      <c r="H52" s="118"/>
      <c r="I52" s="119"/>
    </row>
    <row r="53" spans="6:9" ht="12.75">
      <c r="F53" s="117"/>
      <c r="G53" s="118"/>
      <c r="H53" s="118"/>
      <c r="I53" s="119"/>
    </row>
    <row r="54" spans="6:9" ht="12.75">
      <c r="F54" s="117"/>
      <c r="G54" s="118"/>
      <c r="H54" s="118"/>
      <c r="I54" s="119"/>
    </row>
    <row r="55" spans="6:9" ht="12.75">
      <c r="F55" s="117"/>
      <c r="G55" s="118"/>
      <c r="H55" s="118"/>
      <c r="I55" s="119"/>
    </row>
    <row r="56" spans="6:9" ht="12.75">
      <c r="F56" s="117"/>
      <c r="G56" s="118"/>
      <c r="H56" s="118"/>
      <c r="I56" s="119"/>
    </row>
    <row r="57" spans="6:9" ht="12.75">
      <c r="F57" s="117"/>
      <c r="G57" s="118"/>
      <c r="H57" s="118"/>
      <c r="I57" s="119"/>
    </row>
    <row r="58" spans="6:9" ht="12.75">
      <c r="F58" s="117"/>
      <c r="G58" s="118"/>
      <c r="H58" s="118"/>
      <c r="I58" s="119"/>
    </row>
    <row r="59" spans="6:9" ht="12.75">
      <c r="F59" s="117"/>
      <c r="G59" s="118"/>
      <c r="H59" s="118"/>
      <c r="I59" s="119"/>
    </row>
    <row r="60" spans="6:9" ht="12.75">
      <c r="F60" s="117"/>
      <c r="G60" s="118"/>
      <c r="H60" s="118"/>
      <c r="I60" s="119"/>
    </row>
    <row r="61" spans="6:9" ht="12.75">
      <c r="F61" s="117"/>
      <c r="G61" s="118"/>
      <c r="H61" s="118"/>
      <c r="I61" s="119"/>
    </row>
    <row r="62" spans="6:9" ht="12.75">
      <c r="F62" s="117"/>
      <c r="G62" s="118"/>
      <c r="H62" s="118"/>
      <c r="I62" s="119"/>
    </row>
    <row r="63" spans="6:9" ht="12.75">
      <c r="F63" s="117"/>
      <c r="G63" s="118"/>
      <c r="H63" s="118"/>
      <c r="I63" s="119"/>
    </row>
    <row r="64" spans="6:9" ht="12.75">
      <c r="F64" s="117"/>
      <c r="G64" s="118"/>
      <c r="H64" s="118"/>
      <c r="I64" s="119"/>
    </row>
    <row r="65" spans="6:9" ht="12.75">
      <c r="F65" s="117"/>
      <c r="G65" s="118"/>
      <c r="H65" s="118"/>
      <c r="I65" s="119"/>
    </row>
    <row r="66" spans="6:9" ht="12.75">
      <c r="F66" s="117"/>
      <c r="G66" s="118"/>
      <c r="H66" s="118"/>
      <c r="I66" s="119"/>
    </row>
    <row r="67" spans="6:9" ht="12.75">
      <c r="F67" s="117"/>
      <c r="G67" s="118"/>
      <c r="H67" s="118"/>
      <c r="I67" s="119"/>
    </row>
    <row r="68" spans="6:9" ht="12.75">
      <c r="F68" s="117"/>
      <c r="G68" s="118"/>
      <c r="H68" s="118"/>
      <c r="I68" s="119"/>
    </row>
    <row r="69" spans="6:9" ht="12.75">
      <c r="F69" s="117"/>
      <c r="G69" s="118"/>
      <c r="H69" s="118"/>
      <c r="I69" s="119"/>
    </row>
    <row r="70" spans="6:9" ht="12.75">
      <c r="F70" s="117"/>
      <c r="G70" s="118"/>
      <c r="H70" s="118"/>
      <c r="I70" s="119"/>
    </row>
    <row r="71" spans="6:9" ht="12.75">
      <c r="F71" s="117"/>
      <c r="G71" s="118"/>
      <c r="H71" s="118"/>
      <c r="I71" s="119"/>
    </row>
    <row r="72" spans="6:9" ht="12.75">
      <c r="F72" s="117"/>
      <c r="G72" s="118"/>
      <c r="H72" s="118"/>
      <c r="I72" s="119"/>
    </row>
    <row r="73" spans="6:9" ht="12.75">
      <c r="F73" s="117"/>
      <c r="G73" s="118"/>
      <c r="H73" s="118"/>
      <c r="I73" s="119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5"/>
  <sheetViews>
    <sheetView showGridLines="0" showZeros="0" tabSelected="1" zoomScale="80" zoomScaleNormal="80" zoomScalePageLayoutView="0" workbookViewId="0" topLeftCell="A1">
      <selection activeCell="A7" sqref="A7"/>
    </sheetView>
  </sheetViews>
  <sheetFormatPr defaultColWidth="9.125" defaultRowHeight="12.75"/>
  <cols>
    <col min="1" max="1" width="4.00390625" style="151" bestFit="1" customWidth="1"/>
    <col min="2" max="2" width="17.625" style="151" bestFit="1" customWidth="1"/>
    <col min="3" max="3" width="74.625" style="151" customWidth="1"/>
    <col min="4" max="4" width="4.875" style="151" bestFit="1" customWidth="1"/>
    <col min="5" max="5" width="8.125" style="168" bestFit="1" customWidth="1"/>
    <col min="6" max="6" width="10.00390625" style="151" bestFit="1" customWidth="1"/>
    <col min="7" max="7" width="11.625" style="151" bestFit="1" customWidth="1"/>
    <col min="8" max="8" width="11.125" style="151" bestFit="1" customWidth="1"/>
    <col min="9" max="9" width="13.125" style="151" bestFit="1" customWidth="1"/>
    <col min="10" max="39" width="9.125" style="151" customWidth="1"/>
    <col min="40" max="40" width="2.00390625" style="151" bestFit="1" customWidth="1"/>
    <col min="41" max="41" width="5.375" style="151" bestFit="1" customWidth="1"/>
    <col min="42" max="42" width="7.375" style="151" bestFit="1" customWidth="1"/>
    <col min="43" max="16384" width="9.125" style="151" customWidth="1"/>
  </cols>
  <sheetData>
    <row r="1" spans="2:7" ht="13.5" thickBot="1">
      <c r="B1" s="120"/>
      <c r="C1" s="121"/>
      <c r="D1" s="121"/>
      <c r="E1" s="122"/>
      <c r="F1" s="121"/>
      <c r="G1" s="121"/>
    </row>
    <row r="2" spans="1:9" ht="13.5" thickTop="1">
      <c r="A2" s="198" t="s">
        <v>4</v>
      </c>
      <c r="B2" s="199"/>
      <c r="C2" s="67" t="str">
        <f>CONCATENATE(cislostavby," ",nazevstavby)</f>
        <v> RD Praha</v>
      </c>
      <c r="D2" s="152"/>
      <c r="E2" s="153"/>
      <c r="F2" s="152"/>
      <c r="G2" s="154"/>
      <c r="H2" s="155">
        <f>Rekapitulace!H1</f>
        <v>0</v>
      </c>
      <c r="I2" s="156"/>
    </row>
    <row r="3" spans="1:9" ht="13.5" thickBot="1">
      <c r="A3" s="200" t="s">
        <v>1</v>
      </c>
      <c r="B3" s="201"/>
      <c r="C3" s="73" t="str">
        <f>CONCATENATE(cisloobjektu," ",nazevobjektu)</f>
        <v> Rodinný dům</v>
      </c>
      <c r="D3" s="157"/>
      <c r="E3" s="158"/>
      <c r="F3" s="157"/>
      <c r="G3" s="202"/>
      <c r="H3" s="202"/>
      <c r="I3" s="203"/>
    </row>
    <row r="4" spans="1:9" ht="13.5" thickTop="1">
      <c r="A4" s="123"/>
      <c r="B4" s="159"/>
      <c r="C4" s="159"/>
      <c r="D4" s="159"/>
      <c r="E4" s="160"/>
      <c r="F4" s="159"/>
      <c r="G4" s="161"/>
      <c r="H4" s="159"/>
      <c r="I4" s="159"/>
    </row>
    <row r="5" spans="1:9" ht="12.75">
      <c r="A5" s="124" t="s">
        <v>55</v>
      </c>
      <c r="B5" s="125" t="s">
        <v>56</v>
      </c>
      <c r="C5" s="125" t="s">
        <v>57</v>
      </c>
      <c r="D5" s="125" t="s">
        <v>58</v>
      </c>
      <c r="E5" s="126" t="s">
        <v>59</v>
      </c>
      <c r="F5" s="125" t="s">
        <v>60</v>
      </c>
      <c r="G5" s="127" t="s">
        <v>61</v>
      </c>
      <c r="H5" s="128" t="s">
        <v>62</v>
      </c>
      <c r="I5" s="128" t="s">
        <v>63</v>
      </c>
    </row>
    <row r="6" spans="1:9" ht="12.75">
      <c r="A6" s="129" t="s">
        <v>64</v>
      </c>
      <c r="B6" s="130" t="s">
        <v>68</v>
      </c>
      <c r="C6" s="131" t="s">
        <v>69</v>
      </c>
      <c r="D6" s="133"/>
      <c r="E6" s="162"/>
      <c r="F6" s="162"/>
      <c r="G6" s="163"/>
      <c r="H6" s="132"/>
      <c r="I6" s="132"/>
    </row>
    <row r="7" spans="1:45" ht="12.75">
      <c r="A7" s="133">
        <v>1</v>
      </c>
      <c r="B7" s="134" t="s">
        <v>181</v>
      </c>
      <c r="C7" s="135" t="s">
        <v>70</v>
      </c>
      <c r="D7" s="136" t="s">
        <v>71</v>
      </c>
      <c r="E7" s="137">
        <v>32</v>
      </c>
      <c r="F7" s="137">
        <v>150</v>
      </c>
      <c r="G7" s="138">
        <f>E7*F7</f>
        <v>4800</v>
      </c>
      <c r="H7" s="139">
        <v>0</v>
      </c>
      <c r="I7" s="139">
        <f>E7*H7</f>
        <v>0</v>
      </c>
      <c r="AN7" s="151">
        <v>1</v>
      </c>
      <c r="AO7" s="151">
        <f>IF(AN7=1,G7,0)</f>
        <v>4800</v>
      </c>
      <c r="AP7" s="151">
        <f>IF(AN7=2,G7,0)</f>
        <v>0</v>
      </c>
      <c r="AQ7" s="151">
        <f>IF(AN7=3,G7,0)</f>
        <v>0</v>
      </c>
      <c r="AR7" s="151">
        <f>IF(AN7=4,G7,0)</f>
        <v>0</v>
      </c>
      <c r="AS7" s="151">
        <f>IF(AN7=5,G7,0)</f>
        <v>0</v>
      </c>
    </row>
    <row r="8" spans="1:45" ht="12.75">
      <c r="A8" s="133">
        <v>2</v>
      </c>
      <c r="B8" s="134" t="s">
        <v>182</v>
      </c>
      <c r="C8" s="135" t="s">
        <v>72</v>
      </c>
      <c r="D8" s="136" t="s">
        <v>71</v>
      </c>
      <c r="E8" s="137">
        <v>4</v>
      </c>
      <c r="F8" s="137">
        <v>150</v>
      </c>
      <c r="G8" s="138">
        <f>E8*F8</f>
        <v>600</v>
      </c>
      <c r="H8" s="139">
        <v>0</v>
      </c>
      <c r="I8" s="139">
        <f>E8*H8</f>
        <v>0</v>
      </c>
      <c r="AN8" s="151">
        <v>1</v>
      </c>
      <c r="AO8" s="151">
        <f>IF(AN8=1,G8,0)</f>
        <v>600</v>
      </c>
      <c r="AP8" s="151">
        <f>IF(AN8=2,G8,0)</f>
        <v>0</v>
      </c>
      <c r="AQ8" s="151">
        <f>IF(AN8=3,G8,0)</f>
        <v>0</v>
      </c>
      <c r="AR8" s="151">
        <f>IF(AN8=4,G8,0)</f>
        <v>0</v>
      </c>
      <c r="AS8" s="151">
        <f>IF(AN8=5,G8,0)</f>
        <v>0</v>
      </c>
    </row>
    <row r="9" spans="1:9" ht="12.75">
      <c r="A9" s="133">
        <v>3</v>
      </c>
      <c r="B9" s="134" t="s">
        <v>203</v>
      </c>
      <c r="C9" s="135" t="s">
        <v>190</v>
      </c>
      <c r="D9" s="136" t="s">
        <v>77</v>
      </c>
      <c r="E9" s="137">
        <v>1</v>
      </c>
      <c r="F9" s="137">
        <v>3000</v>
      </c>
      <c r="G9" s="138">
        <f>E9*F9</f>
        <v>3000</v>
      </c>
      <c r="H9" s="139"/>
      <c r="I9" s="139"/>
    </row>
    <row r="10" spans="1:45" ht="12.75">
      <c r="A10" s="164"/>
      <c r="B10" s="140" t="s">
        <v>66</v>
      </c>
      <c r="C10" s="141" t="str">
        <f>CONCATENATE(B6," ",C6)</f>
        <v>90 Přípočty</v>
      </c>
      <c r="D10" s="164"/>
      <c r="E10" s="165"/>
      <c r="F10" s="165"/>
      <c r="G10" s="142">
        <f>SUM(G6:G9)</f>
        <v>8400</v>
      </c>
      <c r="H10" s="143"/>
      <c r="I10" s="144">
        <f>SUM(I6:I8)</f>
        <v>0</v>
      </c>
      <c r="AO10" s="166">
        <f>SUM(AO6:AO8)</f>
        <v>5400</v>
      </c>
      <c r="AP10" s="166">
        <f>SUM(AP6:AP8)</f>
        <v>0</v>
      </c>
      <c r="AQ10" s="166">
        <f>SUM(AQ6:AQ8)</f>
        <v>0</v>
      </c>
      <c r="AR10" s="166">
        <f>SUM(AR6:AR8)</f>
        <v>0</v>
      </c>
      <c r="AS10" s="166">
        <f>SUM(AS6:AS8)</f>
        <v>0</v>
      </c>
    </row>
    <row r="11" spans="1:9" ht="12.75">
      <c r="A11" s="129" t="s">
        <v>64</v>
      </c>
      <c r="B11" s="130" t="s">
        <v>73</v>
      </c>
      <c r="C11" s="131" t="s">
        <v>74</v>
      </c>
      <c r="D11" s="133"/>
      <c r="E11" s="162"/>
      <c r="F11" s="162"/>
      <c r="G11" s="163"/>
      <c r="H11" s="132"/>
      <c r="I11" s="132"/>
    </row>
    <row r="12" spans="1:45" ht="12.75">
      <c r="A12" s="133">
        <v>4</v>
      </c>
      <c r="B12" s="134" t="s">
        <v>75</v>
      </c>
      <c r="C12" s="135" t="s">
        <v>76</v>
      </c>
      <c r="D12" s="136" t="s">
        <v>77</v>
      </c>
      <c r="E12" s="137">
        <v>1</v>
      </c>
      <c r="F12" s="137">
        <v>1000</v>
      </c>
      <c r="G12" s="138">
        <f>E12*F12</f>
        <v>1000</v>
      </c>
      <c r="H12" s="139">
        <v>0.02</v>
      </c>
      <c r="I12" s="139">
        <f>E12*H12</f>
        <v>0.02</v>
      </c>
      <c r="AN12" s="151">
        <v>2</v>
      </c>
      <c r="AO12" s="151">
        <f>IF(AN12=1,G12,0)</f>
        <v>0</v>
      </c>
      <c r="AP12" s="151">
        <f>IF(AN12=2,G12,0)</f>
        <v>1000</v>
      </c>
      <c r="AQ12" s="151">
        <f>IF(AN12=3,G12,0)</f>
        <v>0</v>
      </c>
      <c r="AR12" s="151">
        <f>IF(AN12=4,G12,0)</f>
        <v>0</v>
      </c>
      <c r="AS12" s="151">
        <f>IF(AN12=5,G12,0)</f>
        <v>0</v>
      </c>
    </row>
    <row r="13" spans="1:45" ht="12.75">
      <c r="A13" s="164"/>
      <c r="B13" s="140" t="s">
        <v>66</v>
      </c>
      <c r="C13" s="141" t="str">
        <f>CONCATENATE(B11," ",C11)</f>
        <v>713 Izolace tepelné</v>
      </c>
      <c r="D13" s="164"/>
      <c r="E13" s="165"/>
      <c r="F13" s="165"/>
      <c r="G13" s="142">
        <f>SUM(G11:G12)</f>
        <v>1000</v>
      </c>
      <c r="H13" s="143"/>
      <c r="I13" s="144">
        <f>SUM(I11:I12)</f>
        <v>0.02</v>
      </c>
      <c r="AO13" s="166">
        <f>SUM(AO11:AO12)</f>
        <v>0</v>
      </c>
      <c r="AP13" s="166">
        <f>SUM(AP11:AP12)</f>
        <v>1000</v>
      </c>
      <c r="AQ13" s="166">
        <f>SUM(AQ11:AQ12)</f>
        <v>0</v>
      </c>
      <c r="AR13" s="166">
        <f>SUM(AR11:AR12)</f>
        <v>0</v>
      </c>
      <c r="AS13" s="166">
        <f>SUM(AS11:AS12)</f>
        <v>0</v>
      </c>
    </row>
    <row r="14" spans="1:9" ht="12.75">
      <c r="A14" s="129" t="s">
        <v>64</v>
      </c>
      <c r="B14" s="130" t="s">
        <v>78</v>
      </c>
      <c r="C14" s="131" t="s">
        <v>79</v>
      </c>
      <c r="D14" s="133"/>
      <c r="E14" s="162"/>
      <c r="F14" s="162"/>
      <c r="G14" s="163"/>
      <c r="H14" s="132"/>
      <c r="I14" s="132"/>
    </row>
    <row r="15" spans="1:45" ht="12.75">
      <c r="A15" s="133">
        <v>5</v>
      </c>
      <c r="B15" s="134" t="s">
        <v>80</v>
      </c>
      <c r="C15" s="135" t="s">
        <v>81</v>
      </c>
      <c r="D15" s="136" t="s">
        <v>65</v>
      </c>
      <c r="E15" s="137">
        <v>1</v>
      </c>
      <c r="F15" s="137">
        <v>34800</v>
      </c>
      <c r="G15" s="138">
        <f aca="true" t="shared" si="0" ref="G15:G21">E15*F15</f>
        <v>34800</v>
      </c>
      <c r="H15" s="139">
        <v>0.062</v>
      </c>
      <c r="I15" s="139">
        <f>E15*H15</f>
        <v>0.062</v>
      </c>
      <c r="AN15" s="151">
        <v>2</v>
      </c>
      <c r="AO15" s="151">
        <f>IF(AN15=1,G15,0)</f>
        <v>0</v>
      </c>
      <c r="AP15" s="151">
        <f>IF(AN15=2,G15,0)</f>
        <v>34800</v>
      </c>
      <c r="AQ15" s="151">
        <f>IF(AN15=3,G15,0)</f>
        <v>0</v>
      </c>
      <c r="AR15" s="151">
        <f>IF(AN15=4,G15,0)</f>
        <v>0</v>
      </c>
      <c r="AS15" s="151">
        <f>IF(AN15=5,G15,0)</f>
        <v>0</v>
      </c>
    </row>
    <row r="16" spans="1:45" ht="12.75">
      <c r="A16" s="133">
        <v>6</v>
      </c>
      <c r="B16" s="134" t="s">
        <v>82</v>
      </c>
      <c r="C16" s="135" t="s">
        <v>173</v>
      </c>
      <c r="D16" s="136" t="s">
        <v>65</v>
      </c>
      <c r="E16" s="137">
        <v>1</v>
      </c>
      <c r="F16" s="137">
        <v>32900</v>
      </c>
      <c r="G16" s="138">
        <f t="shared" si="0"/>
        <v>32900</v>
      </c>
      <c r="H16" s="139">
        <v>0.0345</v>
      </c>
      <c r="I16" s="139">
        <f>E16*H16</f>
        <v>0.0345</v>
      </c>
      <c r="AN16" s="151">
        <v>2</v>
      </c>
      <c r="AO16" s="151">
        <f>IF(AN16=1,G16,0)</f>
        <v>0</v>
      </c>
      <c r="AP16" s="151">
        <f>IF(AN16=2,G16,0)</f>
        <v>32900</v>
      </c>
      <c r="AQ16" s="151">
        <f>IF(AN16=3,G16,0)</f>
        <v>0</v>
      </c>
      <c r="AR16" s="151">
        <f>IF(AN16=4,G16,0)</f>
        <v>0</v>
      </c>
      <c r="AS16" s="151">
        <f>IF(AN16=5,G16,0)</f>
        <v>0</v>
      </c>
    </row>
    <row r="17" spans="1:45" ht="12.75">
      <c r="A17" s="133">
        <v>7</v>
      </c>
      <c r="B17" s="134" t="s">
        <v>83</v>
      </c>
      <c r="C17" s="135" t="s">
        <v>84</v>
      </c>
      <c r="D17" s="136" t="s">
        <v>77</v>
      </c>
      <c r="E17" s="137">
        <v>1</v>
      </c>
      <c r="F17" s="137">
        <v>20300</v>
      </c>
      <c r="G17" s="138">
        <f t="shared" si="0"/>
        <v>20300</v>
      </c>
      <c r="H17" s="139">
        <v>0.04</v>
      </c>
      <c r="I17" s="139">
        <f>E17*H17</f>
        <v>0.04</v>
      </c>
      <c r="AN17" s="151">
        <v>2</v>
      </c>
      <c r="AO17" s="151">
        <f>IF(AN17=1,G17,0)</f>
        <v>0</v>
      </c>
      <c r="AP17" s="151">
        <f>IF(AN17=2,G17,0)</f>
        <v>20300</v>
      </c>
      <c r="AQ17" s="151">
        <f>IF(AN17=3,G17,0)</f>
        <v>0</v>
      </c>
      <c r="AR17" s="151">
        <f>IF(AN17=4,G17,0)</f>
        <v>0</v>
      </c>
      <c r="AS17" s="151">
        <f>IF(AN17=5,G17,0)</f>
        <v>0</v>
      </c>
    </row>
    <row r="18" spans="1:45" ht="12.75">
      <c r="A18" s="133">
        <v>8</v>
      </c>
      <c r="B18" s="134" t="s">
        <v>85</v>
      </c>
      <c r="C18" s="135" t="s">
        <v>86</v>
      </c>
      <c r="D18" s="136" t="s">
        <v>71</v>
      </c>
      <c r="E18" s="137">
        <v>12</v>
      </c>
      <c r="F18" s="137">
        <v>200</v>
      </c>
      <c r="G18" s="138">
        <f t="shared" si="0"/>
        <v>2400</v>
      </c>
      <c r="H18" s="139">
        <v>0</v>
      </c>
      <c r="I18" s="139">
        <f>E18*H18</f>
        <v>0</v>
      </c>
      <c r="AN18" s="151">
        <v>2</v>
      </c>
      <c r="AO18" s="151">
        <f>IF(AN18=1,G18,0)</f>
        <v>0</v>
      </c>
      <c r="AP18" s="151">
        <f>IF(AN18=2,G18,0)</f>
        <v>2400</v>
      </c>
      <c r="AQ18" s="151">
        <f>IF(AN18=3,G18,0)</f>
        <v>0</v>
      </c>
      <c r="AR18" s="151">
        <f>IF(AN18=4,G18,0)</f>
        <v>0</v>
      </c>
      <c r="AS18" s="151">
        <f>IF(AN18=5,G18,0)</f>
        <v>0</v>
      </c>
    </row>
    <row r="19" spans="1:9" ht="12.75">
      <c r="A19" s="133">
        <v>9</v>
      </c>
      <c r="B19" s="134" t="s">
        <v>169</v>
      </c>
      <c r="C19" s="135" t="s">
        <v>171</v>
      </c>
      <c r="D19" s="136" t="s">
        <v>77</v>
      </c>
      <c r="E19" s="137">
        <v>2</v>
      </c>
      <c r="F19" s="137">
        <v>1300</v>
      </c>
      <c r="G19" s="138">
        <f t="shared" si="0"/>
        <v>2600</v>
      </c>
      <c r="H19" s="139"/>
      <c r="I19" s="139"/>
    </row>
    <row r="20" spans="1:9" ht="12.75">
      <c r="A20" s="133">
        <v>10</v>
      </c>
      <c r="B20" s="134" t="s">
        <v>168</v>
      </c>
      <c r="C20" s="135" t="s">
        <v>170</v>
      </c>
      <c r="D20" s="136" t="s">
        <v>77</v>
      </c>
      <c r="E20" s="137">
        <v>1</v>
      </c>
      <c r="F20" s="137">
        <v>1800</v>
      </c>
      <c r="G20" s="138">
        <f t="shared" si="0"/>
        <v>1800</v>
      </c>
      <c r="H20" s="139"/>
      <c r="I20" s="139"/>
    </row>
    <row r="21" spans="1:45" ht="12.75">
      <c r="A21" s="133">
        <v>11</v>
      </c>
      <c r="B21" s="134" t="s">
        <v>87</v>
      </c>
      <c r="C21" s="135" t="s">
        <v>88</v>
      </c>
      <c r="D21" s="136" t="s">
        <v>89</v>
      </c>
      <c r="E21" s="137">
        <v>0.0965</v>
      </c>
      <c r="F21" s="137"/>
      <c r="G21" s="138">
        <f t="shared" si="0"/>
        <v>0</v>
      </c>
      <c r="H21" s="139">
        <v>0</v>
      </c>
      <c r="I21" s="139">
        <f>E21*H21</f>
        <v>0</v>
      </c>
      <c r="AN21" s="151">
        <v>2</v>
      </c>
      <c r="AO21" s="151">
        <f>IF(AN21=1,G21,0)</f>
        <v>0</v>
      </c>
      <c r="AP21" s="151">
        <f>IF(AN21=2,G21,0)</f>
        <v>0</v>
      </c>
      <c r="AQ21" s="151">
        <f>IF(AN21=3,G21,0)</f>
        <v>0</v>
      </c>
      <c r="AR21" s="151">
        <f>IF(AN21=4,G21,0)</f>
        <v>0</v>
      </c>
      <c r="AS21" s="151">
        <f>IF(AN21=5,G21,0)</f>
        <v>0</v>
      </c>
    </row>
    <row r="22" spans="1:45" ht="12.75">
      <c r="A22" s="164"/>
      <c r="B22" s="140" t="s">
        <v>66</v>
      </c>
      <c r="C22" s="141" t="str">
        <f>CONCATENATE(B14," ",C14)</f>
        <v>731 Kotelny</v>
      </c>
      <c r="D22" s="164"/>
      <c r="E22" s="165"/>
      <c r="F22" s="165"/>
      <c r="G22" s="142">
        <f>SUM(G14:G21)</f>
        <v>94800</v>
      </c>
      <c r="H22" s="143"/>
      <c r="I22" s="144">
        <f>SUM(I14:I21)</f>
        <v>0.1365</v>
      </c>
      <c r="AO22" s="166">
        <f>SUM(AO14:AO21)</f>
        <v>0</v>
      </c>
      <c r="AP22" s="166">
        <f>SUM(AP14:AP21)</f>
        <v>90400</v>
      </c>
      <c r="AQ22" s="166">
        <f>SUM(AQ14:AQ21)</f>
        <v>0</v>
      </c>
      <c r="AR22" s="166">
        <f>SUM(AR14:AR21)</f>
        <v>0</v>
      </c>
      <c r="AS22" s="166">
        <f>SUM(AS14:AS21)</f>
        <v>0</v>
      </c>
    </row>
    <row r="23" spans="1:9" ht="12.75">
      <c r="A23" s="129" t="s">
        <v>64</v>
      </c>
      <c r="B23" s="130" t="s">
        <v>90</v>
      </c>
      <c r="C23" s="131" t="s">
        <v>91</v>
      </c>
      <c r="D23" s="133"/>
      <c r="E23" s="162"/>
      <c r="F23" s="162"/>
      <c r="G23" s="163"/>
      <c r="H23" s="132"/>
      <c r="I23" s="132"/>
    </row>
    <row r="24" spans="1:45" ht="12.75">
      <c r="A24" s="133">
        <v>12</v>
      </c>
      <c r="B24" s="134" t="s">
        <v>92</v>
      </c>
      <c r="C24" s="135" t="s">
        <v>161</v>
      </c>
      <c r="D24" s="136" t="s">
        <v>65</v>
      </c>
      <c r="E24" s="137">
        <v>1</v>
      </c>
      <c r="F24" s="137">
        <v>14800</v>
      </c>
      <c r="G24" s="138">
        <f>E24*F24</f>
        <v>14800</v>
      </c>
      <c r="H24" s="139">
        <v>0.078</v>
      </c>
      <c r="I24" s="139">
        <f>E24*H24</f>
        <v>0.078</v>
      </c>
      <c r="AN24" s="151">
        <v>2</v>
      </c>
      <c r="AO24" s="151">
        <f>IF(AN24=1,G24,0)</f>
        <v>0</v>
      </c>
      <c r="AP24" s="151">
        <f>IF(AN24=2,G24,0)</f>
        <v>14800</v>
      </c>
      <c r="AQ24" s="151">
        <f>IF(AN24=3,G24,0)</f>
        <v>0</v>
      </c>
      <c r="AR24" s="151">
        <f>IF(AN24=4,G24,0)</f>
        <v>0</v>
      </c>
      <c r="AS24" s="151">
        <f>IF(AN24=5,G24,0)</f>
        <v>0</v>
      </c>
    </row>
    <row r="25" spans="1:45" ht="12.75">
      <c r="A25" s="133">
        <v>13</v>
      </c>
      <c r="B25" s="134" t="s">
        <v>93</v>
      </c>
      <c r="C25" s="135" t="s">
        <v>94</v>
      </c>
      <c r="D25" s="136" t="s">
        <v>65</v>
      </c>
      <c r="E25" s="137">
        <v>1</v>
      </c>
      <c r="F25" s="137">
        <v>4000</v>
      </c>
      <c r="G25" s="138">
        <f>E25*F25</f>
        <v>4000</v>
      </c>
      <c r="H25" s="139">
        <v>0.014</v>
      </c>
      <c r="I25" s="139">
        <f>E25*H25</f>
        <v>0.014</v>
      </c>
      <c r="AN25" s="151">
        <v>2</v>
      </c>
      <c r="AO25" s="151">
        <f>IF(AN25=1,G25,0)</f>
        <v>0</v>
      </c>
      <c r="AP25" s="151">
        <f>IF(AN25=2,G25,0)</f>
        <v>4000</v>
      </c>
      <c r="AQ25" s="151">
        <f>IF(AN25=3,G25,0)</f>
        <v>0</v>
      </c>
      <c r="AR25" s="151">
        <f>IF(AN25=4,G25,0)</f>
        <v>0</v>
      </c>
      <c r="AS25" s="151">
        <f>IF(AN25=5,G25,0)</f>
        <v>0</v>
      </c>
    </row>
    <row r="26" spans="1:45" ht="12.75">
      <c r="A26" s="133">
        <v>14</v>
      </c>
      <c r="B26" s="134" t="s">
        <v>95</v>
      </c>
      <c r="C26" s="135" t="s">
        <v>96</v>
      </c>
      <c r="D26" s="136" t="s">
        <v>65</v>
      </c>
      <c r="E26" s="137">
        <v>1</v>
      </c>
      <c r="F26" s="137">
        <v>4000</v>
      </c>
      <c r="G26" s="138">
        <f>E26*F26</f>
        <v>4000</v>
      </c>
      <c r="H26" s="139">
        <v>0.003</v>
      </c>
      <c r="I26" s="139">
        <f>E26*H26</f>
        <v>0.003</v>
      </c>
      <c r="AN26" s="151">
        <v>2</v>
      </c>
      <c r="AO26" s="151">
        <f>IF(AN26=1,G26,0)</f>
        <v>0</v>
      </c>
      <c r="AP26" s="151">
        <f>IF(AN26=2,G26,0)</f>
        <v>4000</v>
      </c>
      <c r="AQ26" s="151">
        <f>IF(AN26=3,G26,0)</f>
        <v>0</v>
      </c>
      <c r="AR26" s="151">
        <f>IF(AN26=4,G26,0)</f>
        <v>0</v>
      </c>
      <c r="AS26" s="151">
        <f>IF(AN26=5,G26,0)</f>
        <v>0</v>
      </c>
    </row>
    <row r="27" spans="1:45" ht="12.75">
      <c r="A27" s="133">
        <v>15</v>
      </c>
      <c r="B27" s="134" t="s">
        <v>97</v>
      </c>
      <c r="C27" s="135" t="s">
        <v>98</v>
      </c>
      <c r="D27" s="136" t="s">
        <v>71</v>
      </c>
      <c r="E27" s="137">
        <v>10</v>
      </c>
      <c r="F27" s="137">
        <v>230</v>
      </c>
      <c r="G27" s="138">
        <f>E27*F27</f>
        <v>2300</v>
      </c>
      <c r="H27" s="139">
        <v>0</v>
      </c>
      <c r="I27" s="139">
        <f>E27*H27</f>
        <v>0</v>
      </c>
      <c r="AN27" s="151">
        <v>2</v>
      </c>
      <c r="AO27" s="151">
        <f>IF(AN27=1,G27,0)</f>
        <v>0</v>
      </c>
      <c r="AP27" s="151">
        <f>IF(AN27=2,G27,0)</f>
        <v>2300</v>
      </c>
      <c r="AQ27" s="151">
        <f>IF(AN27=3,G27,0)</f>
        <v>0</v>
      </c>
      <c r="AR27" s="151">
        <f>IF(AN27=4,G27,0)</f>
        <v>0</v>
      </c>
      <c r="AS27" s="151">
        <f>IF(AN27=5,G27,0)</f>
        <v>0</v>
      </c>
    </row>
    <row r="28" spans="1:45" ht="12.75">
      <c r="A28" s="133">
        <v>16</v>
      </c>
      <c r="B28" s="134" t="s">
        <v>99</v>
      </c>
      <c r="C28" s="135" t="s">
        <v>100</v>
      </c>
      <c r="D28" s="136" t="s">
        <v>89</v>
      </c>
      <c r="E28" s="137">
        <v>0.095</v>
      </c>
      <c r="F28" s="137"/>
      <c r="G28" s="138">
        <f>E28*F28</f>
        <v>0</v>
      </c>
      <c r="H28" s="139">
        <v>0</v>
      </c>
      <c r="I28" s="139">
        <f>E28*H28</f>
        <v>0</v>
      </c>
      <c r="AN28" s="151">
        <v>2</v>
      </c>
      <c r="AO28" s="151">
        <f>IF(AN28=1,G28,0)</f>
        <v>0</v>
      </c>
      <c r="AP28" s="151">
        <f>IF(AN28=2,G28,0)</f>
        <v>0</v>
      </c>
      <c r="AQ28" s="151">
        <f>IF(AN28=3,G28,0)</f>
        <v>0</v>
      </c>
      <c r="AR28" s="151">
        <f>IF(AN28=4,G28,0)</f>
        <v>0</v>
      </c>
      <c r="AS28" s="151">
        <f>IF(AN28=5,G28,0)</f>
        <v>0</v>
      </c>
    </row>
    <row r="29" spans="1:45" ht="12.75">
      <c r="A29" s="164"/>
      <c r="B29" s="140" t="s">
        <v>66</v>
      </c>
      <c r="C29" s="141" t="str">
        <f>CONCATENATE(B23," ",C23)</f>
        <v>732 Strojovny</v>
      </c>
      <c r="D29" s="164"/>
      <c r="E29" s="165"/>
      <c r="F29" s="165"/>
      <c r="G29" s="142">
        <f>SUM(G23:G28)</f>
        <v>25100</v>
      </c>
      <c r="H29" s="143"/>
      <c r="I29" s="144">
        <f>SUM(I23:I28)</f>
        <v>0.095</v>
      </c>
      <c r="AO29" s="166">
        <f>SUM(AO23:AO28)</f>
        <v>0</v>
      </c>
      <c r="AP29" s="166">
        <f>SUM(AP23:AP28)</f>
        <v>25100</v>
      </c>
      <c r="AQ29" s="166">
        <f>SUM(AQ23:AQ28)</f>
        <v>0</v>
      </c>
      <c r="AR29" s="166">
        <f>SUM(AR23:AR28)</f>
        <v>0</v>
      </c>
      <c r="AS29" s="166">
        <f>SUM(AS23:AS28)</f>
        <v>0</v>
      </c>
    </row>
    <row r="30" spans="1:9" ht="12.75">
      <c r="A30" s="129" t="s">
        <v>64</v>
      </c>
      <c r="B30" s="130" t="s">
        <v>101</v>
      </c>
      <c r="C30" s="131" t="s">
        <v>102</v>
      </c>
      <c r="D30" s="133"/>
      <c r="E30" s="162"/>
      <c r="F30" s="162"/>
      <c r="G30" s="163"/>
      <c r="H30" s="132"/>
      <c r="I30" s="132"/>
    </row>
    <row r="31" spans="1:45" ht="12.75">
      <c r="A31" s="133">
        <v>17</v>
      </c>
      <c r="B31" s="134" t="s">
        <v>103</v>
      </c>
      <c r="C31" s="135" t="s">
        <v>104</v>
      </c>
      <c r="D31" s="136" t="s">
        <v>105</v>
      </c>
      <c r="E31" s="137">
        <v>8</v>
      </c>
      <c r="F31" s="137">
        <v>143</v>
      </c>
      <c r="G31" s="138">
        <f aca="true" t="shared" si="1" ref="G31:G37">E31*F31</f>
        <v>1144</v>
      </c>
      <c r="H31" s="139">
        <v>0.00059</v>
      </c>
      <c r="I31" s="139">
        <f aca="true" t="shared" si="2" ref="I31:I37">E31*H31</f>
        <v>0.00472</v>
      </c>
      <c r="AN31" s="151">
        <v>2</v>
      </c>
      <c r="AO31" s="151">
        <f aca="true" t="shared" si="3" ref="AO31:AO37">IF(AN31=1,G31,0)</f>
        <v>0</v>
      </c>
      <c r="AP31" s="151">
        <f aca="true" t="shared" si="4" ref="AP31:AP37">IF(AN31=2,G31,0)</f>
        <v>1144</v>
      </c>
      <c r="AQ31" s="151">
        <f aca="true" t="shared" si="5" ref="AQ31:AQ37">IF(AN31=3,G31,0)</f>
        <v>0</v>
      </c>
      <c r="AR31" s="151">
        <f aca="true" t="shared" si="6" ref="AR31:AR37">IF(AN31=4,G31,0)</f>
        <v>0</v>
      </c>
      <c r="AS31" s="151">
        <f aca="true" t="shared" si="7" ref="AS31:AS37">IF(AN31=5,G31,0)</f>
        <v>0</v>
      </c>
    </row>
    <row r="32" spans="1:45" ht="12.75">
      <c r="A32" s="133">
        <v>18</v>
      </c>
      <c r="B32" s="134" t="s">
        <v>106</v>
      </c>
      <c r="C32" s="135" t="s">
        <v>107</v>
      </c>
      <c r="D32" s="136" t="s">
        <v>105</v>
      </c>
      <c r="E32" s="137">
        <v>7</v>
      </c>
      <c r="F32" s="137">
        <v>186</v>
      </c>
      <c r="G32" s="138">
        <f t="shared" si="1"/>
        <v>1302</v>
      </c>
      <c r="H32" s="139">
        <v>0.00075</v>
      </c>
      <c r="I32" s="139">
        <f t="shared" si="2"/>
        <v>0.00525</v>
      </c>
      <c r="AN32" s="151">
        <v>2</v>
      </c>
      <c r="AO32" s="151">
        <f t="shared" si="3"/>
        <v>0</v>
      </c>
      <c r="AP32" s="151">
        <f t="shared" si="4"/>
        <v>1302</v>
      </c>
      <c r="AQ32" s="151">
        <f t="shared" si="5"/>
        <v>0</v>
      </c>
      <c r="AR32" s="151">
        <f t="shared" si="6"/>
        <v>0</v>
      </c>
      <c r="AS32" s="151">
        <f t="shared" si="7"/>
        <v>0</v>
      </c>
    </row>
    <row r="33" spans="1:45" ht="12.75">
      <c r="A33" s="133">
        <v>19</v>
      </c>
      <c r="B33" s="134" t="s">
        <v>108</v>
      </c>
      <c r="C33" s="135" t="s">
        <v>109</v>
      </c>
      <c r="D33" s="136" t="s">
        <v>105</v>
      </c>
      <c r="E33" s="137">
        <v>15</v>
      </c>
      <c r="F33" s="137">
        <v>400</v>
      </c>
      <c r="G33" s="138">
        <f t="shared" si="1"/>
        <v>6000</v>
      </c>
      <c r="H33" s="139">
        <v>0.00141</v>
      </c>
      <c r="I33" s="139">
        <f t="shared" si="2"/>
        <v>0.02115</v>
      </c>
      <c r="AN33" s="151">
        <v>2</v>
      </c>
      <c r="AO33" s="151">
        <f t="shared" si="3"/>
        <v>0</v>
      </c>
      <c r="AP33" s="151">
        <f t="shared" si="4"/>
        <v>6000</v>
      </c>
      <c r="AQ33" s="151">
        <f t="shared" si="5"/>
        <v>0</v>
      </c>
      <c r="AR33" s="151">
        <f t="shared" si="6"/>
        <v>0</v>
      </c>
      <c r="AS33" s="151">
        <f t="shared" si="7"/>
        <v>0</v>
      </c>
    </row>
    <row r="34" spans="1:45" ht="12.75">
      <c r="A34" s="133">
        <v>20</v>
      </c>
      <c r="B34" s="134" t="s">
        <v>110</v>
      </c>
      <c r="C34" s="135" t="s">
        <v>111</v>
      </c>
      <c r="D34" s="136" t="s">
        <v>77</v>
      </c>
      <c r="E34" s="137">
        <v>1</v>
      </c>
      <c r="F34" s="137">
        <v>3000</v>
      </c>
      <c r="G34" s="138">
        <f t="shared" si="1"/>
        <v>3000</v>
      </c>
      <c r="H34" s="139">
        <v>0.008</v>
      </c>
      <c r="I34" s="139">
        <f t="shared" si="2"/>
        <v>0.008</v>
      </c>
      <c r="AN34" s="151">
        <v>2</v>
      </c>
      <c r="AO34" s="151">
        <f t="shared" si="3"/>
        <v>0</v>
      </c>
      <c r="AP34" s="151">
        <f t="shared" si="4"/>
        <v>3000</v>
      </c>
      <c r="AQ34" s="151">
        <f t="shared" si="5"/>
        <v>0</v>
      </c>
      <c r="AR34" s="151">
        <f t="shared" si="6"/>
        <v>0</v>
      </c>
      <c r="AS34" s="151">
        <f t="shared" si="7"/>
        <v>0</v>
      </c>
    </row>
    <row r="35" spans="1:45" ht="12.75">
      <c r="A35" s="133">
        <v>21</v>
      </c>
      <c r="B35" s="134" t="s">
        <v>112</v>
      </c>
      <c r="C35" s="135" t="s">
        <v>113</v>
      </c>
      <c r="D35" s="136" t="s">
        <v>71</v>
      </c>
      <c r="E35" s="137">
        <v>12</v>
      </c>
      <c r="F35" s="137">
        <v>230</v>
      </c>
      <c r="G35" s="138">
        <f t="shared" si="1"/>
        <v>2760</v>
      </c>
      <c r="H35" s="139">
        <v>0</v>
      </c>
      <c r="I35" s="139">
        <f t="shared" si="2"/>
        <v>0</v>
      </c>
      <c r="AN35" s="151">
        <v>2</v>
      </c>
      <c r="AO35" s="151">
        <f t="shared" si="3"/>
        <v>0</v>
      </c>
      <c r="AP35" s="151">
        <f t="shared" si="4"/>
        <v>2760</v>
      </c>
      <c r="AQ35" s="151">
        <f t="shared" si="5"/>
        <v>0</v>
      </c>
      <c r="AR35" s="151">
        <f t="shared" si="6"/>
        <v>0</v>
      </c>
      <c r="AS35" s="151">
        <f t="shared" si="7"/>
        <v>0</v>
      </c>
    </row>
    <row r="36" spans="1:45" ht="12.75">
      <c r="A36" s="133">
        <v>22</v>
      </c>
      <c r="B36" s="134" t="s">
        <v>114</v>
      </c>
      <c r="C36" s="135" t="s">
        <v>115</v>
      </c>
      <c r="D36" s="136" t="s">
        <v>105</v>
      </c>
      <c r="E36" s="137">
        <v>30</v>
      </c>
      <c r="F36" s="137">
        <v>10</v>
      </c>
      <c r="G36" s="138">
        <f t="shared" si="1"/>
        <v>300</v>
      </c>
      <c r="H36" s="139">
        <v>0</v>
      </c>
      <c r="I36" s="139">
        <f t="shared" si="2"/>
        <v>0</v>
      </c>
      <c r="AN36" s="151">
        <v>2</v>
      </c>
      <c r="AO36" s="151">
        <f t="shared" si="3"/>
        <v>0</v>
      </c>
      <c r="AP36" s="151">
        <f t="shared" si="4"/>
        <v>300</v>
      </c>
      <c r="AQ36" s="151">
        <f t="shared" si="5"/>
        <v>0</v>
      </c>
      <c r="AR36" s="151">
        <f t="shared" si="6"/>
        <v>0</v>
      </c>
      <c r="AS36" s="151">
        <f t="shared" si="7"/>
        <v>0</v>
      </c>
    </row>
    <row r="37" spans="1:45" ht="12.75">
      <c r="A37" s="133">
        <v>23</v>
      </c>
      <c r="B37" s="134" t="s">
        <v>116</v>
      </c>
      <c r="C37" s="135" t="s">
        <v>117</v>
      </c>
      <c r="D37" s="136" t="s">
        <v>89</v>
      </c>
      <c r="E37" s="137">
        <v>0.0391</v>
      </c>
      <c r="F37" s="137"/>
      <c r="G37" s="138">
        <f t="shared" si="1"/>
        <v>0</v>
      </c>
      <c r="H37" s="139">
        <v>0</v>
      </c>
      <c r="I37" s="139">
        <f t="shared" si="2"/>
        <v>0</v>
      </c>
      <c r="AN37" s="151">
        <v>2</v>
      </c>
      <c r="AO37" s="151">
        <f t="shared" si="3"/>
        <v>0</v>
      </c>
      <c r="AP37" s="151">
        <f t="shared" si="4"/>
        <v>0</v>
      </c>
      <c r="AQ37" s="151">
        <f t="shared" si="5"/>
        <v>0</v>
      </c>
      <c r="AR37" s="151">
        <f t="shared" si="6"/>
        <v>0</v>
      </c>
      <c r="AS37" s="151">
        <f t="shared" si="7"/>
        <v>0</v>
      </c>
    </row>
    <row r="38" spans="1:45" ht="12.75">
      <c r="A38" s="164"/>
      <c r="B38" s="140" t="s">
        <v>66</v>
      </c>
      <c r="C38" s="141" t="str">
        <f>CONCATENATE(B30," ",C30)</f>
        <v>733 Rozvod potrubí</v>
      </c>
      <c r="D38" s="164"/>
      <c r="E38" s="165"/>
      <c r="F38" s="165"/>
      <c r="G38" s="142">
        <f>SUM(G30:G37)</f>
        <v>14506</v>
      </c>
      <c r="H38" s="143"/>
      <c r="I38" s="144">
        <f>SUM(I30:I37)</f>
        <v>0.03912</v>
      </c>
      <c r="AO38" s="166">
        <f>SUM(AO30:AO37)</f>
        <v>0</v>
      </c>
      <c r="AP38" s="166">
        <f>SUM(AP30:AP37)</f>
        <v>14506</v>
      </c>
      <c r="AQ38" s="166">
        <f>SUM(AQ30:AQ37)</f>
        <v>0</v>
      </c>
      <c r="AR38" s="166">
        <f>SUM(AR30:AR37)</f>
        <v>0</v>
      </c>
      <c r="AS38" s="166">
        <f>SUM(AS30:AS37)</f>
        <v>0</v>
      </c>
    </row>
    <row r="39" spans="1:9" ht="12.75">
      <c r="A39" s="129" t="s">
        <v>64</v>
      </c>
      <c r="B39" s="130" t="s">
        <v>118</v>
      </c>
      <c r="C39" s="131" t="s">
        <v>119</v>
      </c>
      <c r="D39" s="133"/>
      <c r="E39" s="162"/>
      <c r="F39" s="162"/>
      <c r="G39" s="163"/>
      <c r="H39" s="132"/>
      <c r="I39" s="132"/>
    </row>
    <row r="40" spans="1:45" ht="12.75">
      <c r="A40" s="133">
        <v>24</v>
      </c>
      <c r="B40" s="134" t="s">
        <v>120</v>
      </c>
      <c r="C40" s="135" t="s">
        <v>121</v>
      </c>
      <c r="D40" s="136" t="s">
        <v>65</v>
      </c>
      <c r="E40" s="137">
        <v>3</v>
      </c>
      <c r="F40" s="137">
        <v>1865</v>
      </c>
      <c r="G40" s="138">
        <f aca="true" t="shared" si="8" ref="G40:G50">E40*F40</f>
        <v>5595</v>
      </c>
      <c r="H40" s="139">
        <v>0.0015</v>
      </c>
      <c r="I40" s="139">
        <f aca="true" t="shared" si="9" ref="I40:I50">E40*H40</f>
        <v>0.0045000000000000005</v>
      </c>
      <c r="AN40" s="151">
        <v>2</v>
      </c>
      <c r="AO40" s="151">
        <f aca="true" t="shared" si="10" ref="AO40:AO50">IF(AN40=1,G40,0)</f>
        <v>0</v>
      </c>
      <c r="AP40" s="151">
        <f aca="true" t="shared" si="11" ref="AP40:AP50">IF(AN40=2,G40,0)</f>
        <v>5595</v>
      </c>
      <c r="AQ40" s="151">
        <f aca="true" t="shared" si="12" ref="AQ40:AQ50">IF(AN40=3,G40,0)</f>
        <v>0</v>
      </c>
      <c r="AR40" s="151">
        <f aca="true" t="shared" si="13" ref="AR40:AR50">IF(AN40=4,G40,0)</f>
        <v>0</v>
      </c>
      <c r="AS40" s="151">
        <f aca="true" t="shared" si="14" ref="AS40:AS50">IF(AN40=5,G40,0)</f>
        <v>0</v>
      </c>
    </row>
    <row r="41" spans="1:45" ht="12.75">
      <c r="A41" s="133">
        <v>25</v>
      </c>
      <c r="B41" s="134" t="s">
        <v>122</v>
      </c>
      <c r="C41" s="135" t="s">
        <v>123</v>
      </c>
      <c r="D41" s="136" t="s">
        <v>65</v>
      </c>
      <c r="E41" s="137">
        <v>6</v>
      </c>
      <c r="F41" s="137">
        <v>140</v>
      </c>
      <c r="G41" s="138">
        <f t="shared" si="8"/>
        <v>840</v>
      </c>
      <c r="H41" s="139">
        <v>0.0009</v>
      </c>
      <c r="I41" s="139">
        <f t="shared" si="9"/>
        <v>0.0054</v>
      </c>
      <c r="AN41" s="151">
        <v>2</v>
      </c>
      <c r="AO41" s="151">
        <f t="shared" si="10"/>
        <v>0</v>
      </c>
      <c r="AP41" s="151">
        <f t="shared" si="11"/>
        <v>840</v>
      </c>
      <c r="AQ41" s="151">
        <f t="shared" si="12"/>
        <v>0</v>
      </c>
      <c r="AR41" s="151">
        <f t="shared" si="13"/>
        <v>0</v>
      </c>
      <c r="AS41" s="151">
        <f t="shared" si="14"/>
        <v>0</v>
      </c>
    </row>
    <row r="42" spans="1:45" ht="12.75">
      <c r="A42" s="133">
        <v>26</v>
      </c>
      <c r="B42" s="134" t="s">
        <v>124</v>
      </c>
      <c r="C42" s="135" t="s">
        <v>125</v>
      </c>
      <c r="D42" s="136" t="s">
        <v>65</v>
      </c>
      <c r="E42" s="137">
        <v>3</v>
      </c>
      <c r="F42" s="137">
        <v>360</v>
      </c>
      <c r="G42" s="138">
        <f t="shared" si="8"/>
        <v>1080</v>
      </c>
      <c r="H42" s="139">
        <v>0.002</v>
      </c>
      <c r="I42" s="139">
        <f t="shared" si="9"/>
        <v>0.006</v>
      </c>
      <c r="AN42" s="151">
        <v>2</v>
      </c>
      <c r="AO42" s="151">
        <f t="shared" si="10"/>
        <v>0</v>
      </c>
      <c r="AP42" s="151">
        <f t="shared" si="11"/>
        <v>1080</v>
      </c>
      <c r="AQ42" s="151">
        <f t="shared" si="12"/>
        <v>0</v>
      </c>
      <c r="AR42" s="151">
        <f t="shared" si="13"/>
        <v>0</v>
      </c>
      <c r="AS42" s="151">
        <f t="shared" si="14"/>
        <v>0</v>
      </c>
    </row>
    <row r="43" spans="1:45" ht="12.75">
      <c r="A43" s="133">
        <v>27</v>
      </c>
      <c r="B43" s="134" t="s">
        <v>126</v>
      </c>
      <c r="C43" s="135" t="s">
        <v>127</v>
      </c>
      <c r="D43" s="136" t="s">
        <v>65</v>
      </c>
      <c r="E43" s="137">
        <v>3</v>
      </c>
      <c r="F43" s="137">
        <v>90</v>
      </c>
      <c r="G43" s="138">
        <f t="shared" si="8"/>
        <v>270</v>
      </c>
      <c r="H43" s="139">
        <v>0.0004</v>
      </c>
      <c r="I43" s="139">
        <f t="shared" si="9"/>
        <v>0.0012000000000000001</v>
      </c>
      <c r="AN43" s="151">
        <v>2</v>
      </c>
      <c r="AO43" s="151">
        <f t="shared" si="10"/>
        <v>0</v>
      </c>
      <c r="AP43" s="151">
        <f t="shared" si="11"/>
        <v>270</v>
      </c>
      <c r="AQ43" s="151">
        <f t="shared" si="12"/>
        <v>0</v>
      </c>
      <c r="AR43" s="151">
        <f t="shared" si="13"/>
        <v>0</v>
      </c>
      <c r="AS43" s="151">
        <f t="shared" si="14"/>
        <v>0</v>
      </c>
    </row>
    <row r="44" spans="1:45" ht="12.75">
      <c r="A44" s="133">
        <v>28</v>
      </c>
      <c r="B44" s="134" t="s">
        <v>128</v>
      </c>
      <c r="C44" s="135" t="s">
        <v>129</v>
      </c>
      <c r="D44" s="136" t="s">
        <v>65</v>
      </c>
      <c r="E44" s="137">
        <v>2</v>
      </c>
      <c r="F44" s="137">
        <v>190</v>
      </c>
      <c r="G44" s="138">
        <f t="shared" si="8"/>
        <v>380</v>
      </c>
      <c r="H44" s="139">
        <v>0.0005</v>
      </c>
      <c r="I44" s="139">
        <f t="shared" si="9"/>
        <v>0.001</v>
      </c>
      <c r="AN44" s="151">
        <v>2</v>
      </c>
      <c r="AO44" s="151">
        <f t="shared" si="10"/>
        <v>0</v>
      </c>
      <c r="AP44" s="151">
        <f t="shared" si="11"/>
        <v>380</v>
      </c>
      <c r="AQ44" s="151">
        <f t="shared" si="12"/>
        <v>0</v>
      </c>
      <c r="AR44" s="151">
        <f t="shared" si="13"/>
        <v>0</v>
      </c>
      <c r="AS44" s="151">
        <f t="shared" si="14"/>
        <v>0</v>
      </c>
    </row>
    <row r="45" spans="1:45" ht="12.75">
      <c r="A45" s="133">
        <v>29</v>
      </c>
      <c r="B45" s="134" t="s">
        <v>130</v>
      </c>
      <c r="C45" s="135" t="s">
        <v>131</v>
      </c>
      <c r="D45" s="136" t="s">
        <v>65</v>
      </c>
      <c r="E45" s="137">
        <v>4</v>
      </c>
      <c r="F45" s="137">
        <v>235</v>
      </c>
      <c r="G45" s="138">
        <f t="shared" si="8"/>
        <v>940</v>
      </c>
      <c r="H45" s="139">
        <v>0.0003</v>
      </c>
      <c r="I45" s="139">
        <f t="shared" si="9"/>
        <v>0.0012</v>
      </c>
      <c r="AN45" s="151">
        <v>2</v>
      </c>
      <c r="AO45" s="151">
        <f t="shared" si="10"/>
        <v>0</v>
      </c>
      <c r="AP45" s="151">
        <f t="shared" si="11"/>
        <v>940</v>
      </c>
      <c r="AQ45" s="151">
        <f t="shared" si="12"/>
        <v>0</v>
      </c>
      <c r="AR45" s="151">
        <f t="shared" si="13"/>
        <v>0</v>
      </c>
      <c r="AS45" s="151">
        <f t="shared" si="14"/>
        <v>0</v>
      </c>
    </row>
    <row r="46" spans="1:45" ht="12.75">
      <c r="A46" s="133">
        <v>30</v>
      </c>
      <c r="B46" s="134" t="s">
        <v>132</v>
      </c>
      <c r="C46" s="135" t="s">
        <v>133</v>
      </c>
      <c r="D46" s="136" t="s">
        <v>65</v>
      </c>
      <c r="E46" s="137">
        <v>1</v>
      </c>
      <c r="F46" s="137">
        <v>290</v>
      </c>
      <c r="G46" s="138">
        <f t="shared" si="8"/>
        <v>290</v>
      </c>
      <c r="H46" s="139">
        <v>0.0015</v>
      </c>
      <c r="I46" s="139">
        <f t="shared" si="9"/>
        <v>0.0015</v>
      </c>
      <c r="AN46" s="151">
        <v>2</v>
      </c>
      <c r="AO46" s="151">
        <f t="shared" si="10"/>
        <v>0</v>
      </c>
      <c r="AP46" s="151">
        <f t="shared" si="11"/>
        <v>290</v>
      </c>
      <c r="AQ46" s="151">
        <f t="shared" si="12"/>
        <v>0</v>
      </c>
      <c r="AR46" s="151">
        <f t="shared" si="13"/>
        <v>0</v>
      </c>
      <c r="AS46" s="151">
        <f t="shared" si="14"/>
        <v>0</v>
      </c>
    </row>
    <row r="47" spans="1:45" s="159" customFormat="1" ht="12.75">
      <c r="A47" s="133">
        <v>31</v>
      </c>
      <c r="B47" s="134" t="s">
        <v>194</v>
      </c>
      <c r="C47" s="135" t="s">
        <v>193</v>
      </c>
      <c r="D47" s="136" t="s">
        <v>65</v>
      </c>
      <c r="E47" s="137">
        <v>3</v>
      </c>
      <c r="F47" s="137">
        <v>990</v>
      </c>
      <c r="G47" s="138">
        <f t="shared" si="8"/>
        <v>2970</v>
      </c>
      <c r="H47" s="139">
        <v>0.0006</v>
      </c>
      <c r="I47" s="139">
        <f t="shared" si="9"/>
        <v>0.0018</v>
      </c>
      <c r="AN47" s="159">
        <v>2</v>
      </c>
      <c r="AO47" s="159">
        <f t="shared" si="10"/>
        <v>0</v>
      </c>
      <c r="AP47" s="159">
        <f t="shared" si="11"/>
        <v>2970</v>
      </c>
      <c r="AQ47" s="159">
        <f t="shared" si="12"/>
        <v>0</v>
      </c>
      <c r="AR47" s="159">
        <f t="shared" si="13"/>
        <v>0</v>
      </c>
      <c r="AS47" s="159">
        <f t="shared" si="14"/>
        <v>0</v>
      </c>
    </row>
    <row r="48" spans="1:45" ht="12.75">
      <c r="A48" s="133">
        <v>32</v>
      </c>
      <c r="B48" s="134" t="s">
        <v>134</v>
      </c>
      <c r="C48" s="135" t="s">
        <v>135</v>
      </c>
      <c r="D48" s="136" t="s">
        <v>65</v>
      </c>
      <c r="E48" s="137">
        <v>8</v>
      </c>
      <c r="F48" s="137">
        <v>65</v>
      </c>
      <c r="G48" s="138">
        <f t="shared" si="8"/>
        <v>520</v>
      </c>
      <c r="H48" s="139">
        <v>0.0004</v>
      </c>
      <c r="I48" s="139">
        <f t="shared" si="9"/>
        <v>0.0032</v>
      </c>
      <c r="AN48" s="151">
        <v>2</v>
      </c>
      <c r="AO48" s="151">
        <f t="shared" si="10"/>
        <v>0</v>
      </c>
      <c r="AP48" s="151">
        <f t="shared" si="11"/>
        <v>520</v>
      </c>
      <c r="AQ48" s="151">
        <f t="shared" si="12"/>
        <v>0</v>
      </c>
      <c r="AR48" s="151">
        <f t="shared" si="13"/>
        <v>0</v>
      </c>
      <c r="AS48" s="151">
        <f t="shared" si="14"/>
        <v>0</v>
      </c>
    </row>
    <row r="49" spans="1:45" ht="12.75">
      <c r="A49" s="133">
        <v>33</v>
      </c>
      <c r="B49" s="134" t="s">
        <v>136</v>
      </c>
      <c r="C49" s="135" t="s">
        <v>137</v>
      </c>
      <c r="D49" s="136" t="s">
        <v>71</v>
      </c>
      <c r="E49" s="137">
        <v>12</v>
      </c>
      <c r="F49" s="137">
        <v>200</v>
      </c>
      <c r="G49" s="138">
        <f t="shared" si="8"/>
        <v>2400</v>
      </c>
      <c r="H49" s="139">
        <v>0</v>
      </c>
      <c r="I49" s="139">
        <f t="shared" si="9"/>
        <v>0</v>
      </c>
      <c r="AN49" s="151">
        <v>2</v>
      </c>
      <c r="AO49" s="151">
        <f t="shared" si="10"/>
        <v>0</v>
      </c>
      <c r="AP49" s="151">
        <f t="shared" si="11"/>
        <v>2400</v>
      </c>
      <c r="AQ49" s="151">
        <f t="shared" si="12"/>
        <v>0</v>
      </c>
      <c r="AR49" s="151">
        <f t="shared" si="13"/>
        <v>0</v>
      </c>
      <c r="AS49" s="151">
        <f t="shared" si="14"/>
        <v>0</v>
      </c>
    </row>
    <row r="50" spans="1:45" ht="12.75">
      <c r="A50" s="133">
        <v>34</v>
      </c>
      <c r="B50" s="134" t="s">
        <v>138</v>
      </c>
      <c r="C50" s="135" t="s">
        <v>139</v>
      </c>
      <c r="D50" s="136" t="s">
        <v>89</v>
      </c>
      <c r="E50" s="137">
        <v>0.0205</v>
      </c>
      <c r="F50" s="137"/>
      <c r="G50" s="138">
        <f t="shared" si="8"/>
        <v>0</v>
      </c>
      <c r="H50" s="139">
        <v>0</v>
      </c>
      <c r="I50" s="139">
        <f t="shared" si="9"/>
        <v>0</v>
      </c>
      <c r="AN50" s="151">
        <v>2</v>
      </c>
      <c r="AO50" s="151">
        <f t="shared" si="10"/>
        <v>0</v>
      </c>
      <c r="AP50" s="151">
        <f t="shared" si="11"/>
        <v>0</v>
      </c>
      <c r="AQ50" s="151">
        <f t="shared" si="12"/>
        <v>0</v>
      </c>
      <c r="AR50" s="151">
        <f t="shared" si="13"/>
        <v>0</v>
      </c>
      <c r="AS50" s="151">
        <f t="shared" si="14"/>
        <v>0</v>
      </c>
    </row>
    <row r="51" spans="1:45" ht="12.75">
      <c r="A51" s="164"/>
      <c r="B51" s="140" t="s">
        <v>66</v>
      </c>
      <c r="C51" s="141" t="str">
        <f>CONCATENATE(B39," ",C39)</f>
        <v>734 Armatury</v>
      </c>
      <c r="D51" s="164"/>
      <c r="E51" s="165"/>
      <c r="F51" s="165"/>
      <c r="G51" s="142">
        <f>SUM(G39:G50)</f>
        <v>15285</v>
      </c>
      <c r="H51" s="143"/>
      <c r="I51" s="144">
        <f>SUM(I39:I50)</f>
        <v>0.025800000000000003</v>
      </c>
      <c r="AO51" s="166">
        <f>SUM(AO39:AO50)</f>
        <v>0</v>
      </c>
      <c r="AP51" s="166">
        <f>SUM(AP39:AP50)</f>
        <v>15285</v>
      </c>
      <c r="AQ51" s="166">
        <f>SUM(AQ39:AQ50)</f>
        <v>0</v>
      </c>
      <c r="AR51" s="166">
        <f>SUM(AR39:AR50)</f>
        <v>0</v>
      </c>
      <c r="AS51" s="166">
        <f>SUM(AS39:AS50)</f>
        <v>0</v>
      </c>
    </row>
    <row r="52" spans="1:9" ht="12.75">
      <c r="A52" s="129" t="s">
        <v>64</v>
      </c>
      <c r="B52" s="130" t="s">
        <v>140</v>
      </c>
      <c r="C52" s="131" t="s">
        <v>141</v>
      </c>
      <c r="D52" s="133"/>
      <c r="E52" s="162"/>
      <c r="F52" s="162"/>
      <c r="G52" s="163"/>
      <c r="H52" s="132"/>
      <c r="I52" s="132"/>
    </row>
    <row r="53" spans="1:45" ht="12.75">
      <c r="A53" s="133">
        <v>35</v>
      </c>
      <c r="B53" s="134" t="s">
        <v>172</v>
      </c>
      <c r="C53" s="135" t="s">
        <v>162</v>
      </c>
      <c r="D53" s="136" t="s">
        <v>65</v>
      </c>
      <c r="E53" s="137">
        <v>1</v>
      </c>
      <c r="F53" s="137">
        <v>3550</v>
      </c>
      <c r="G53" s="138">
        <f>E53*F53</f>
        <v>3550</v>
      </c>
      <c r="H53" s="139">
        <v>0.035</v>
      </c>
      <c r="I53" s="139">
        <f>E53*H53</f>
        <v>0.035</v>
      </c>
      <c r="AN53" s="151">
        <v>2</v>
      </c>
      <c r="AO53" s="151">
        <f>IF(AN53=1,G53,0)</f>
        <v>0</v>
      </c>
      <c r="AP53" s="151">
        <f>IF(AN53=2,G53,0)</f>
        <v>3550</v>
      </c>
      <c r="AQ53" s="151">
        <f>IF(AN53=3,G53,0)</f>
        <v>0</v>
      </c>
      <c r="AR53" s="151">
        <f>IF(AN53=4,G53,0)</f>
        <v>0</v>
      </c>
      <c r="AS53" s="151">
        <f>IF(AN53=5,G53,0)</f>
        <v>0</v>
      </c>
    </row>
    <row r="54" spans="1:42" s="159" customFormat="1" ht="12.75">
      <c r="A54" s="133">
        <v>36</v>
      </c>
      <c r="B54" s="134" t="s">
        <v>191</v>
      </c>
      <c r="C54" s="205" t="s">
        <v>192</v>
      </c>
      <c r="D54" s="136" t="s">
        <v>65</v>
      </c>
      <c r="E54" s="137">
        <v>3</v>
      </c>
      <c r="F54" s="137">
        <v>2900</v>
      </c>
      <c r="G54" s="138">
        <v>8700</v>
      </c>
      <c r="H54" s="139">
        <v>0.0048</v>
      </c>
      <c r="I54" s="139">
        <v>0.0144</v>
      </c>
      <c r="AN54" s="159">
        <v>2</v>
      </c>
      <c r="AP54" s="159">
        <v>8700</v>
      </c>
    </row>
    <row r="55" spans="1:45" ht="12.75">
      <c r="A55" s="133">
        <v>37</v>
      </c>
      <c r="B55" s="134" t="s">
        <v>142</v>
      </c>
      <c r="C55" s="135" t="s">
        <v>143</v>
      </c>
      <c r="D55" s="136" t="s">
        <v>71</v>
      </c>
      <c r="E55" s="137">
        <v>8</v>
      </c>
      <c r="F55" s="137">
        <v>200</v>
      </c>
      <c r="G55" s="138">
        <f>E55*F55</f>
        <v>1600</v>
      </c>
      <c r="H55" s="139">
        <v>0</v>
      </c>
      <c r="I55" s="139">
        <f>E55*H55</f>
        <v>0</v>
      </c>
      <c r="AN55" s="151">
        <v>2</v>
      </c>
      <c r="AO55" s="151">
        <f>IF(AN55=1,G55,0)</f>
        <v>0</v>
      </c>
      <c r="AP55" s="151">
        <f>IF(AN55=2,G55,0)</f>
        <v>1600</v>
      </c>
      <c r="AQ55" s="151">
        <f>IF(AN55=3,G55,0)</f>
        <v>0</v>
      </c>
      <c r="AR55" s="151">
        <f>IF(AN55=4,G55,0)</f>
        <v>0</v>
      </c>
      <c r="AS55" s="151">
        <f>IF(AN55=5,G55,0)</f>
        <v>0</v>
      </c>
    </row>
    <row r="56" spans="1:45" ht="12.75">
      <c r="A56" s="133">
        <v>38</v>
      </c>
      <c r="B56" s="134" t="s">
        <v>144</v>
      </c>
      <c r="C56" s="135" t="s">
        <v>145</v>
      </c>
      <c r="D56" s="136" t="s">
        <v>89</v>
      </c>
      <c r="E56" s="137">
        <v>0.0659</v>
      </c>
      <c r="F56" s="137"/>
      <c r="G56" s="138">
        <f>E56*F56</f>
        <v>0</v>
      </c>
      <c r="H56" s="139">
        <v>0</v>
      </c>
      <c r="I56" s="139">
        <f>E56*H56</f>
        <v>0</v>
      </c>
      <c r="AN56" s="151">
        <v>2</v>
      </c>
      <c r="AO56" s="151">
        <f>IF(AN56=1,G56,0)</f>
        <v>0</v>
      </c>
      <c r="AP56" s="151">
        <f>IF(AN56=2,G56,0)</f>
        <v>0</v>
      </c>
      <c r="AQ56" s="151">
        <f>IF(AN56=3,G56,0)</f>
        <v>0</v>
      </c>
      <c r="AR56" s="151">
        <f>IF(AN56=4,G56,0)</f>
        <v>0</v>
      </c>
      <c r="AS56" s="151">
        <f>IF(AN56=5,G56,0)</f>
        <v>0</v>
      </c>
    </row>
    <row r="57" spans="1:45" ht="12.75">
      <c r="A57" s="164"/>
      <c r="B57" s="140" t="s">
        <v>66</v>
      </c>
      <c r="C57" s="141" t="str">
        <f>CONCATENATE(B52," ",C52)</f>
        <v>735 Otopná tělesa</v>
      </c>
      <c r="D57" s="164"/>
      <c r="E57" s="165"/>
      <c r="F57" s="165"/>
      <c r="G57" s="142">
        <f>SUM(G52:G56)</f>
        <v>13850</v>
      </c>
      <c r="H57" s="143"/>
      <c r="I57" s="144">
        <f>SUM(I52:I56)</f>
        <v>0.0494</v>
      </c>
      <c r="AO57" s="166">
        <f>SUM(AO52:AO56)</f>
        <v>0</v>
      </c>
      <c r="AP57" s="166">
        <f>SUM(AP52:AP56)</f>
        <v>13850</v>
      </c>
      <c r="AQ57" s="166">
        <f>SUM(AQ52:AQ56)</f>
        <v>0</v>
      </c>
      <c r="AR57" s="166">
        <f>SUM(AR52:AR56)</f>
        <v>0</v>
      </c>
      <c r="AS57" s="166">
        <f>SUM(AS52:AS56)</f>
        <v>0</v>
      </c>
    </row>
    <row r="58" spans="1:9" ht="12.75">
      <c r="A58" s="129" t="s">
        <v>64</v>
      </c>
      <c r="B58" s="175" t="s">
        <v>146</v>
      </c>
      <c r="C58" s="131" t="s">
        <v>147</v>
      </c>
      <c r="D58" s="177"/>
      <c r="E58" s="162"/>
      <c r="F58" s="162"/>
      <c r="G58" s="163"/>
      <c r="H58" s="132"/>
      <c r="I58" s="132"/>
    </row>
    <row r="59" spans="1:9" ht="12.75">
      <c r="A59" s="133">
        <v>39</v>
      </c>
      <c r="B59" s="176" t="s">
        <v>184</v>
      </c>
      <c r="C59" s="181" t="s">
        <v>189</v>
      </c>
      <c r="D59" s="182" t="s">
        <v>105</v>
      </c>
      <c r="E59" s="184">
        <v>40</v>
      </c>
      <c r="F59" s="183">
        <v>17</v>
      </c>
      <c r="G59" s="138">
        <f>F59*E59</f>
        <v>680</v>
      </c>
      <c r="H59" s="139">
        <v>0.00014</v>
      </c>
      <c r="I59" s="139">
        <f aca="true" t="shared" si="15" ref="I59:I69">E59*H59</f>
        <v>0.005599999999999999</v>
      </c>
    </row>
    <row r="60" spans="1:9" s="159" customFormat="1" ht="12.75">
      <c r="A60" s="133">
        <v>40</v>
      </c>
      <c r="B60" s="176" t="s">
        <v>185</v>
      </c>
      <c r="C60" s="181" t="s">
        <v>195</v>
      </c>
      <c r="D60" s="182" t="s">
        <v>105</v>
      </c>
      <c r="E60" s="184">
        <v>1250</v>
      </c>
      <c r="F60" s="183">
        <v>19</v>
      </c>
      <c r="G60" s="138">
        <f aca="true" t="shared" si="16" ref="G60:G69">F60*E60</f>
        <v>23750</v>
      </c>
      <c r="H60" s="139">
        <v>8E-05</v>
      </c>
      <c r="I60" s="139">
        <f t="shared" si="15"/>
        <v>0.1</v>
      </c>
    </row>
    <row r="61" spans="1:9" s="159" customFormat="1" ht="12.75">
      <c r="A61" s="133">
        <v>41</v>
      </c>
      <c r="B61" s="176" t="s">
        <v>188</v>
      </c>
      <c r="C61" s="181" t="s">
        <v>164</v>
      </c>
      <c r="D61" s="182" t="s">
        <v>65</v>
      </c>
      <c r="E61" s="184">
        <v>8</v>
      </c>
      <c r="F61" s="183">
        <v>45</v>
      </c>
      <c r="G61" s="138">
        <f t="shared" si="16"/>
        <v>360</v>
      </c>
      <c r="H61" s="139">
        <v>7E-05</v>
      </c>
      <c r="I61" s="139">
        <f t="shared" si="15"/>
        <v>0.00056</v>
      </c>
    </row>
    <row r="62" spans="1:9" s="159" customFormat="1" ht="12.75">
      <c r="A62" s="133">
        <v>42</v>
      </c>
      <c r="B62" s="176" t="s">
        <v>198</v>
      </c>
      <c r="C62" s="181" t="s">
        <v>165</v>
      </c>
      <c r="D62" s="182" t="s">
        <v>65</v>
      </c>
      <c r="E62" s="184">
        <v>44</v>
      </c>
      <c r="F62" s="183">
        <v>45</v>
      </c>
      <c r="G62" s="138">
        <f t="shared" si="16"/>
        <v>1980</v>
      </c>
      <c r="H62" s="139">
        <v>7E-05</v>
      </c>
      <c r="I62" s="139">
        <f t="shared" si="15"/>
        <v>0.00308</v>
      </c>
    </row>
    <row r="63" spans="1:10" s="159" customFormat="1" ht="12.75">
      <c r="A63" s="133">
        <v>43</v>
      </c>
      <c r="B63" s="176" t="s">
        <v>183</v>
      </c>
      <c r="C63" s="181" t="s">
        <v>176</v>
      </c>
      <c r="D63" s="182" t="s">
        <v>65</v>
      </c>
      <c r="E63" s="184">
        <v>2</v>
      </c>
      <c r="F63" s="183">
        <v>5119.55</v>
      </c>
      <c r="G63" s="138">
        <f t="shared" si="16"/>
        <v>10239.1</v>
      </c>
      <c r="H63" s="139">
        <v>0.004</v>
      </c>
      <c r="I63" s="139">
        <f t="shared" si="15"/>
        <v>0.008</v>
      </c>
      <c r="J63" s="204"/>
    </row>
    <row r="64" spans="1:10" s="159" customFormat="1" ht="12.75">
      <c r="A64" s="133">
        <v>44</v>
      </c>
      <c r="B64" s="176" t="s">
        <v>197</v>
      </c>
      <c r="C64" s="181" t="s">
        <v>177</v>
      </c>
      <c r="D64" s="182" t="s">
        <v>65</v>
      </c>
      <c r="E64" s="184">
        <v>1</v>
      </c>
      <c r="F64" s="183">
        <v>6734.549999999999</v>
      </c>
      <c r="G64" s="138">
        <f t="shared" si="16"/>
        <v>6734.549999999999</v>
      </c>
      <c r="H64" s="139">
        <v>0.005</v>
      </c>
      <c r="I64" s="139">
        <f t="shared" si="15"/>
        <v>0.005</v>
      </c>
      <c r="J64" s="204"/>
    </row>
    <row r="65" spans="1:10" s="159" customFormat="1" ht="12.75">
      <c r="A65" s="133">
        <v>45</v>
      </c>
      <c r="B65" s="176" t="s">
        <v>186</v>
      </c>
      <c r="C65" s="181" t="s">
        <v>178</v>
      </c>
      <c r="D65" s="182" t="s">
        <v>65</v>
      </c>
      <c r="E65" s="184">
        <v>1</v>
      </c>
      <c r="F65" s="183">
        <v>7897.349999999999</v>
      </c>
      <c r="G65" s="138">
        <f t="shared" si="16"/>
        <v>7897.349999999999</v>
      </c>
      <c r="H65" s="139">
        <v>0.006</v>
      </c>
      <c r="I65" s="139">
        <f t="shared" si="15"/>
        <v>0.006</v>
      </c>
      <c r="J65" s="204"/>
    </row>
    <row r="66" spans="1:9" ht="12.75">
      <c r="A66" s="133">
        <v>46</v>
      </c>
      <c r="B66" s="176" t="s">
        <v>187</v>
      </c>
      <c r="C66" s="181" t="s">
        <v>166</v>
      </c>
      <c r="D66" s="182" t="s">
        <v>65</v>
      </c>
      <c r="E66" s="184">
        <v>1</v>
      </c>
      <c r="F66" s="183">
        <v>550</v>
      </c>
      <c r="G66" s="138">
        <f t="shared" si="16"/>
        <v>550</v>
      </c>
      <c r="H66" s="139">
        <v>0.0015</v>
      </c>
      <c r="I66" s="139">
        <f t="shared" si="15"/>
        <v>0.0015</v>
      </c>
    </row>
    <row r="67" spans="1:9" ht="12.75">
      <c r="A67" s="133">
        <v>47</v>
      </c>
      <c r="B67" s="176" t="s">
        <v>199</v>
      </c>
      <c r="C67" s="181" t="s">
        <v>179</v>
      </c>
      <c r="D67" s="182" t="s">
        <v>150</v>
      </c>
      <c r="E67" s="184">
        <v>230</v>
      </c>
      <c r="F67" s="183">
        <v>190</v>
      </c>
      <c r="G67" s="138">
        <f t="shared" si="16"/>
        <v>43700</v>
      </c>
      <c r="H67" s="139">
        <v>6E-05</v>
      </c>
      <c r="I67" s="139">
        <f t="shared" si="15"/>
        <v>0.0138</v>
      </c>
    </row>
    <row r="68" spans="1:9" ht="12.75">
      <c r="A68" s="133">
        <v>48</v>
      </c>
      <c r="B68" s="176" t="s">
        <v>200</v>
      </c>
      <c r="C68" s="181" t="s">
        <v>167</v>
      </c>
      <c r="D68" s="182" t="s">
        <v>105</v>
      </c>
      <c r="E68" s="184">
        <v>230</v>
      </c>
      <c r="F68" s="183">
        <v>12</v>
      </c>
      <c r="G68" s="138">
        <f t="shared" si="16"/>
        <v>2760</v>
      </c>
      <c r="H68" s="139">
        <v>4E-05</v>
      </c>
      <c r="I68" s="139">
        <f t="shared" si="15"/>
        <v>0.009200000000000002</v>
      </c>
    </row>
    <row r="69" spans="1:9" ht="12.75">
      <c r="A69" s="133">
        <v>49</v>
      </c>
      <c r="B69" s="176" t="s">
        <v>201</v>
      </c>
      <c r="C69" s="181" t="s">
        <v>180</v>
      </c>
      <c r="D69" s="182" t="s">
        <v>152</v>
      </c>
      <c r="E69" s="184">
        <v>102</v>
      </c>
      <c r="F69" s="183">
        <v>0</v>
      </c>
      <c r="G69" s="138">
        <f t="shared" si="16"/>
        <v>0</v>
      </c>
      <c r="H69" s="139">
        <v>0.0005</v>
      </c>
      <c r="I69" s="139">
        <f t="shared" si="15"/>
        <v>0.051000000000000004</v>
      </c>
    </row>
    <row r="70" spans="1:45" ht="12.75">
      <c r="A70" s="133">
        <v>50</v>
      </c>
      <c r="B70" s="176" t="s">
        <v>148</v>
      </c>
      <c r="C70" s="135" t="s">
        <v>149</v>
      </c>
      <c r="D70" s="178" t="s">
        <v>150</v>
      </c>
      <c r="E70" s="137">
        <v>230</v>
      </c>
      <c r="F70" s="137">
        <v>119</v>
      </c>
      <c r="G70" s="138">
        <f>E70*F70</f>
        <v>27370</v>
      </c>
      <c r="H70" s="139">
        <v>0</v>
      </c>
      <c r="I70" s="139">
        <f>E70*H70</f>
        <v>0</v>
      </c>
      <c r="AN70" s="151">
        <v>2</v>
      </c>
      <c r="AO70" s="151">
        <f>IF(AN70=1,G70,0)</f>
        <v>0</v>
      </c>
      <c r="AP70" s="151">
        <f>IF(AN70=2,G70,0)</f>
        <v>27370</v>
      </c>
      <c r="AQ70" s="151">
        <f>IF(AN70=3,G70,0)</f>
        <v>0</v>
      </c>
      <c r="AR70" s="151">
        <f>IF(AN70=4,G70,0)</f>
        <v>0</v>
      </c>
      <c r="AS70" s="151">
        <f>IF(AN70=5,G70,0)</f>
        <v>0</v>
      </c>
    </row>
    <row r="71" spans="1:45" ht="12.75">
      <c r="A71" s="133">
        <v>51</v>
      </c>
      <c r="B71" s="134" t="s">
        <v>202</v>
      </c>
      <c r="C71" s="135" t="s">
        <v>151</v>
      </c>
      <c r="D71" s="178" t="s">
        <v>152</v>
      </c>
      <c r="E71" s="137">
        <v>0.2</v>
      </c>
      <c r="F71" s="137"/>
      <c r="G71" s="138">
        <f>E71*F71</f>
        <v>0</v>
      </c>
      <c r="H71" s="139">
        <v>0</v>
      </c>
      <c r="I71" s="139">
        <f>E71*H71</f>
        <v>0</v>
      </c>
      <c r="AN71" s="151">
        <v>2</v>
      </c>
      <c r="AO71" s="151">
        <f>IF(AN71=1,G71,0)</f>
        <v>0</v>
      </c>
      <c r="AP71" s="151">
        <f>IF(AN71=2,G71,0)</f>
        <v>0</v>
      </c>
      <c r="AQ71" s="151">
        <f>IF(AN71=3,G71,0)</f>
        <v>0</v>
      </c>
      <c r="AR71" s="151">
        <f>IF(AN71=4,G71,0)</f>
        <v>0</v>
      </c>
      <c r="AS71" s="151">
        <f>IF(AN71=5,G71,0)</f>
        <v>0</v>
      </c>
    </row>
    <row r="72" spans="1:45" ht="12.75">
      <c r="A72" s="164"/>
      <c r="B72" s="179" t="s">
        <v>66</v>
      </c>
      <c r="C72" s="141" t="str">
        <f>CONCATENATE(B58," ",C58)</f>
        <v>736 Podlahove vytapeni</v>
      </c>
      <c r="D72" s="180"/>
      <c r="E72" s="165"/>
      <c r="F72" s="165"/>
      <c r="G72" s="142">
        <f>SUM(G58:G71)</f>
        <v>126021</v>
      </c>
      <c r="H72" s="143"/>
      <c r="I72" s="144">
        <f>SUM(I58:I71)</f>
        <v>0.20374000000000003</v>
      </c>
      <c r="AO72" s="166">
        <f>SUM(AO58:AO71)</f>
        <v>0</v>
      </c>
      <c r="AP72" s="166">
        <f>SUM(AP58:AP71)</f>
        <v>27370</v>
      </c>
      <c r="AQ72" s="166">
        <f>SUM(AQ58:AQ71)</f>
        <v>0</v>
      </c>
      <c r="AR72" s="166">
        <f>SUM(AR58:AR71)</f>
        <v>0</v>
      </c>
      <c r="AS72" s="166">
        <f>SUM(AS58:AS71)</f>
        <v>0</v>
      </c>
    </row>
    <row r="73" spans="1:9" ht="12.75">
      <c r="A73" s="129" t="s">
        <v>64</v>
      </c>
      <c r="B73" s="130" t="s">
        <v>153</v>
      </c>
      <c r="C73" s="131" t="s">
        <v>154</v>
      </c>
      <c r="D73" s="133"/>
      <c r="E73" s="162"/>
      <c r="F73" s="162"/>
      <c r="G73" s="163"/>
      <c r="H73" s="132"/>
      <c r="I73" s="132"/>
    </row>
    <row r="74" spans="1:45" ht="12.75">
      <c r="A74" s="133">
        <v>52</v>
      </c>
      <c r="B74" s="134" t="s">
        <v>155</v>
      </c>
      <c r="C74" s="135" t="s">
        <v>156</v>
      </c>
      <c r="D74" s="136" t="s">
        <v>77</v>
      </c>
      <c r="E74" s="137">
        <v>1</v>
      </c>
      <c r="F74" s="137"/>
      <c r="G74" s="138">
        <f>E74*F74</f>
        <v>0</v>
      </c>
      <c r="H74" s="139">
        <v>0.002</v>
      </c>
      <c r="I74" s="139">
        <f>E74*H74</f>
        <v>0.002</v>
      </c>
      <c r="AN74" s="151">
        <v>4</v>
      </c>
      <c r="AO74" s="151">
        <f>IF(AN74=1,G74,0)</f>
        <v>0</v>
      </c>
      <c r="AP74" s="151">
        <f>IF(AN74=2,G74,0)</f>
        <v>0</v>
      </c>
      <c r="AQ74" s="151">
        <f>IF(AN74=3,G74,0)</f>
        <v>0</v>
      </c>
      <c r="AR74" s="151">
        <f>IF(AN74=4,G74,0)</f>
        <v>0</v>
      </c>
      <c r="AS74" s="151">
        <f>IF(AN74=5,G74,0)</f>
        <v>0</v>
      </c>
    </row>
    <row r="75" spans="1:45" ht="12.75">
      <c r="A75" s="133">
        <v>53</v>
      </c>
      <c r="B75" s="134" t="s">
        <v>157</v>
      </c>
      <c r="C75" s="135" t="s">
        <v>158</v>
      </c>
      <c r="D75" s="136" t="s">
        <v>71</v>
      </c>
      <c r="E75" s="137">
        <v>16</v>
      </c>
      <c r="F75" s="137"/>
      <c r="G75" s="138">
        <f>E75*F75</f>
        <v>0</v>
      </c>
      <c r="H75" s="139">
        <v>0</v>
      </c>
      <c r="I75" s="139">
        <f>E75*H75</f>
        <v>0</v>
      </c>
      <c r="AN75" s="151">
        <v>4</v>
      </c>
      <c r="AO75" s="151">
        <f>IF(AN75=1,G75,0)</f>
        <v>0</v>
      </c>
      <c r="AP75" s="151">
        <f>IF(AN75=2,G75,0)</f>
        <v>0</v>
      </c>
      <c r="AQ75" s="151">
        <f>IF(AN75=3,G75,0)</f>
        <v>0</v>
      </c>
      <c r="AR75" s="151">
        <f>IF(AN75=4,G75,0)</f>
        <v>0</v>
      </c>
      <c r="AS75" s="151">
        <f>IF(AN75=5,G75,0)</f>
        <v>0</v>
      </c>
    </row>
    <row r="76" spans="1:45" ht="12.75">
      <c r="A76" s="164"/>
      <c r="B76" s="140" t="s">
        <v>66</v>
      </c>
      <c r="C76" s="141" t="str">
        <f>CONCATENATE(B73," ",C73)</f>
        <v>M21 Elektromontáže</v>
      </c>
      <c r="D76" s="164"/>
      <c r="E76" s="165"/>
      <c r="F76" s="165"/>
      <c r="G76" s="142">
        <f>SUM(G73:G75)</f>
        <v>0</v>
      </c>
      <c r="H76" s="143"/>
      <c r="I76" s="144">
        <f>SUM(I73:I75)</f>
        <v>0.002</v>
      </c>
      <c r="AO76" s="166">
        <f>SUM(AO73:AO75)</f>
        <v>0</v>
      </c>
      <c r="AP76" s="166">
        <f>SUM(AP73:AP75)</f>
        <v>0</v>
      </c>
      <c r="AQ76" s="166">
        <f>SUM(AQ73:AQ75)</f>
        <v>0</v>
      </c>
      <c r="AR76" s="166">
        <f>SUM(AR73:AR75)</f>
        <v>0</v>
      </c>
      <c r="AS76" s="166">
        <f>SUM(AS73:AS75)</f>
        <v>0</v>
      </c>
    </row>
    <row r="77" spans="1:9" ht="12.75">
      <c r="A77" s="173"/>
      <c r="B77" s="173" t="s">
        <v>163</v>
      </c>
      <c r="C77" s="173"/>
      <c r="D77" s="173"/>
      <c r="E77" s="173"/>
      <c r="F77" s="173"/>
      <c r="G77" s="174">
        <f>SUM(G76,G72,G57,G51,G38,G29,G22,G13,G10)</f>
        <v>298962</v>
      </c>
      <c r="H77" s="173"/>
      <c r="I77" s="173"/>
    </row>
    <row r="78" ht="12.75">
      <c r="E78" s="151"/>
    </row>
    <row r="79" ht="12.75">
      <c r="E79" s="151"/>
    </row>
    <row r="80" ht="12.75">
      <c r="E80" s="151"/>
    </row>
    <row r="81" ht="12.75">
      <c r="E81" s="151"/>
    </row>
    <row r="82" spans="1:7" ht="12.75">
      <c r="A82" s="167"/>
      <c r="B82" s="167"/>
      <c r="C82" s="167"/>
      <c r="D82" s="167"/>
      <c r="E82" s="167"/>
      <c r="F82" s="167"/>
      <c r="G82" s="167"/>
    </row>
    <row r="83" spans="1:7" ht="12.75">
      <c r="A83" s="167"/>
      <c r="B83" s="167"/>
      <c r="C83" s="167"/>
      <c r="D83" s="167"/>
      <c r="E83" s="167"/>
      <c r="F83" s="167"/>
      <c r="G83" s="167"/>
    </row>
    <row r="84" spans="1:7" ht="12.75">
      <c r="A84" s="167"/>
      <c r="B84" s="167"/>
      <c r="C84" s="167"/>
      <c r="D84" s="167"/>
      <c r="E84" s="167"/>
      <c r="F84" s="167"/>
      <c r="G84" s="167"/>
    </row>
    <row r="85" spans="1:7" ht="12.75">
      <c r="A85" s="167"/>
      <c r="B85" s="167"/>
      <c r="C85" s="167"/>
      <c r="D85" s="167"/>
      <c r="E85" s="167"/>
      <c r="F85" s="167"/>
      <c r="G85" s="167"/>
    </row>
    <row r="86" ht="12.75">
      <c r="E86" s="151"/>
    </row>
    <row r="87" ht="12.75">
      <c r="E87" s="151"/>
    </row>
    <row r="88" ht="12.75">
      <c r="E88" s="151"/>
    </row>
    <row r="89" ht="12.75">
      <c r="E89" s="151"/>
    </row>
    <row r="90" ht="12.75">
      <c r="E90" s="151"/>
    </row>
    <row r="91" ht="12.75">
      <c r="E91" s="151"/>
    </row>
    <row r="92" ht="12.75">
      <c r="E92" s="151"/>
    </row>
    <row r="93" ht="12.75">
      <c r="E93" s="151"/>
    </row>
    <row r="94" ht="12.75">
      <c r="E94" s="151"/>
    </row>
    <row r="95" ht="12.75">
      <c r="E95" s="151"/>
    </row>
    <row r="96" ht="12.75">
      <c r="E96" s="151"/>
    </row>
    <row r="97" ht="12.75">
      <c r="E97" s="151"/>
    </row>
    <row r="98" ht="12.75">
      <c r="E98" s="151"/>
    </row>
    <row r="99" ht="12.75">
      <c r="E99" s="151"/>
    </row>
    <row r="100" ht="12.75">
      <c r="E100" s="151"/>
    </row>
    <row r="101" ht="12.75">
      <c r="E101" s="151"/>
    </row>
    <row r="102" ht="12.75">
      <c r="E102" s="151"/>
    </row>
    <row r="103" ht="12.75">
      <c r="E103" s="151"/>
    </row>
    <row r="104" ht="12.75">
      <c r="E104" s="151"/>
    </row>
    <row r="105" ht="12.75">
      <c r="E105" s="151"/>
    </row>
    <row r="106" ht="12.75">
      <c r="E106" s="151"/>
    </row>
    <row r="107" ht="12.75">
      <c r="E107" s="151"/>
    </row>
    <row r="108" ht="12.75">
      <c r="E108" s="151"/>
    </row>
    <row r="109" ht="12.75">
      <c r="E109" s="151"/>
    </row>
    <row r="110" ht="12.75">
      <c r="E110" s="151"/>
    </row>
    <row r="111" spans="1:2" ht="12.75">
      <c r="A111" s="145"/>
      <c r="B111" s="145"/>
    </row>
    <row r="112" spans="1:7" ht="12.75">
      <c r="A112" s="167"/>
      <c r="B112" s="167"/>
      <c r="C112" s="169"/>
      <c r="D112" s="169"/>
      <c r="E112" s="170"/>
      <c r="F112" s="169"/>
      <c r="G112" s="171"/>
    </row>
    <row r="113" spans="1:7" ht="12.75">
      <c r="A113" s="146"/>
      <c r="B113" s="146"/>
      <c r="C113" s="167"/>
      <c r="D113" s="167"/>
      <c r="E113" s="172"/>
      <c r="F113" s="167"/>
      <c r="G113" s="167"/>
    </row>
    <row r="114" spans="1:7" ht="12.75">
      <c r="A114" s="167"/>
      <c r="B114" s="167"/>
      <c r="C114" s="167"/>
      <c r="D114" s="167"/>
      <c r="E114" s="172"/>
      <c r="F114" s="167"/>
      <c r="G114" s="167"/>
    </row>
    <row r="115" spans="1:7" ht="12.75">
      <c r="A115" s="167"/>
      <c r="B115" s="167"/>
      <c r="C115" s="167"/>
      <c r="D115" s="167"/>
      <c r="E115" s="172"/>
      <c r="F115" s="167"/>
      <c r="G115" s="167"/>
    </row>
    <row r="116" spans="1:7" ht="12.75">
      <c r="A116" s="167"/>
      <c r="B116" s="167"/>
      <c r="C116" s="167"/>
      <c r="D116" s="167"/>
      <c r="E116" s="172"/>
      <c r="F116" s="167"/>
      <c r="G116" s="167"/>
    </row>
    <row r="117" spans="1:7" ht="12.75">
      <c r="A117" s="167"/>
      <c r="B117" s="167"/>
      <c r="C117" s="167"/>
      <c r="D117" s="167"/>
      <c r="E117" s="172"/>
      <c r="F117" s="167"/>
      <c r="G117" s="167"/>
    </row>
    <row r="118" spans="1:7" ht="12.75">
      <c r="A118" s="167"/>
      <c r="B118" s="167"/>
      <c r="C118" s="167"/>
      <c r="D118" s="167"/>
      <c r="E118" s="172"/>
      <c r="F118" s="167"/>
      <c r="G118" s="167"/>
    </row>
    <row r="119" spans="1:7" ht="12.75">
      <c r="A119" s="167"/>
      <c r="B119" s="167"/>
      <c r="C119" s="167"/>
      <c r="D119" s="167"/>
      <c r="E119" s="172"/>
      <c r="F119" s="167"/>
      <c r="G119" s="167"/>
    </row>
    <row r="120" spans="1:7" ht="12.75">
      <c r="A120" s="167"/>
      <c r="B120" s="167"/>
      <c r="C120" s="167"/>
      <c r="D120" s="167"/>
      <c r="E120" s="172"/>
      <c r="F120" s="167"/>
      <c r="G120" s="167"/>
    </row>
    <row r="121" spans="1:7" ht="12.75">
      <c r="A121" s="167"/>
      <c r="B121" s="167"/>
      <c r="C121" s="167"/>
      <c r="D121" s="167"/>
      <c r="E121" s="172"/>
      <c r="F121" s="167"/>
      <c r="G121" s="167"/>
    </row>
    <row r="122" spans="1:7" ht="12.75">
      <c r="A122" s="167"/>
      <c r="B122" s="167"/>
      <c r="C122" s="167"/>
      <c r="D122" s="167"/>
      <c r="E122" s="172"/>
      <c r="F122" s="167"/>
      <c r="G122" s="167"/>
    </row>
    <row r="123" spans="1:7" ht="12.75">
      <c r="A123" s="167"/>
      <c r="B123" s="167"/>
      <c r="C123" s="167"/>
      <c r="D123" s="167"/>
      <c r="E123" s="172"/>
      <c r="F123" s="167"/>
      <c r="G123" s="167"/>
    </row>
    <row r="124" spans="1:7" ht="12.75">
      <c r="A124" s="167"/>
      <c r="B124" s="167"/>
      <c r="C124" s="167"/>
      <c r="D124" s="167"/>
      <c r="E124" s="172"/>
      <c r="F124" s="167"/>
      <c r="G124" s="167"/>
    </row>
    <row r="125" spans="1:7" ht="12.75">
      <c r="A125" s="167"/>
      <c r="B125" s="167"/>
      <c r="C125" s="167"/>
      <c r="D125" s="167"/>
      <c r="E125" s="172"/>
      <c r="F125" s="167"/>
      <c r="G125" s="167"/>
    </row>
  </sheetData>
  <sheetProtection/>
  <mergeCells count="3">
    <mergeCell ref="A2:B2"/>
    <mergeCell ref="A3:B3"/>
    <mergeCell ref="G3:I3"/>
  </mergeCells>
  <printOptions/>
  <pageMargins left="0.5905511811023623" right="0.3937007874015748" top="0.7874015748031497" bottom="0.7874015748031497" header="0.31496062992125984" footer="0.31496062992125984"/>
  <pageSetup fitToHeight="1" fitToWidth="1" horizontalDpi="300" verticalDpi="300" orientation="portrait" paperSize="9" scale="6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Milda</dc:creator>
  <cp:keywords/>
  <dc:description/>
  <cp:lastModifiedBy>BG</cp:lastModifiedBy>
  <cp:lastPrinted>2014-12-17T11:55:57Z</cp:lastPrinted>
  <dcterms:created xsi:type="dcterms:W3CDTF">2014-12-17T11:36:57Z</dcterms:created>
  <dcterms:modified xsi:type="dcterms:W3CDTF">2015-03-07T08:46:16Z</dcterms:modified>
  <cp:category/>
  <cp:version/>
  <cp:contentType/>
  <cp:contentStatus/>
</cp:coreProperties>
</file>