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frameworks1/Desktop/"/>
    </mc:Choice>
  </mc:AlternateContent>
  <xr:revisionPtr revIDLastSave="0" documentId="8_{18E63CC9-0F84-0946-864D-023318ADF9B5}" xr6:coauthVersionLast="45" xr6:coauthVersionMax="45" xr10:uidLastSave="{00000000-0000-0000-0000-000000000000}"/>
  <bookViews>
    <workbookView xWindow="0" yWindow="460" windowWidth="37200" windowHeight="21080" xr2:uid="{00000000-000D-0000-FFFF-FFFF00000000}"/>
  </bookViews>
  <sheets>
    <sheet name="Rekapitulácia stavby" sheetId="1" r:id="rId1"/>
    <sheet name="1 - Stavebná časť" sheetId="2" r:id="rId2"/>
    <sheet name="2 - UK - podlahové vykuro..." sheetId="3" r:id="rId3"/>
    <sheet name="3 - UK - kotolňa" sheetId="4" r:id="rId4"/>
    <sheet name="4 - ZTI" sheetId="5" r:id="rId5"/>
    <sheet name="5 - PLYN" sheetId="6" r:id="rId6"/>
    <sheet name="6 - Bleskozvod" sheetId="7" r:id="rId7"/>
    <sheet name="7 - Silnoprúd" sheetId="8" r:id="rId8"/>
    <sheet name="8 - Slaboprúd" sheetId="9" r:id="rId9"/>
  </sheets>
  <definedNames>
    <definedName name="_xlnm.Print_Titles" localSheetId="1">'1 - Stavebná časť'!$139:$139</definedName>
    <definedName name="_xlnm.Print_Titles" localSheetId="2">'2 - UK - podlahové vykuro...'!$121:$121</definedName>
    <definedName name="_xlnm.Print_Titles" localSheetId="3">'3 - UK - kotolňa'!$120:$120</definedName>
    <definedName name="_xlnm.Print_Titles" localSheetId="4">'4 - ZTI'!$124:$124</definedName>
    <definedName name="_xlnm.Print_Titles" localSheetId="5">'5 - PLYN'!$118:$118</definedName>
    <definedName name="_xlnm.Print_Titles" localSheetId="6">'6 - Bleskozvod'!$118:$118</definedName>
    <definedName name="_xlnm.Print_Titles" localSheetId="7">'7 - Silnoprúd'!$122:$122</definedName>
    <definedName name="_xlnm.Print_Titles" localSheetId="8">'8 - Slaboprúd'!$120:$120</definedName>
    <definedName name="_xlnm.Print_Titles" localSheetId="0">'Rekapitulácia stavby'!$85:$85</definedName>
    <definedName name="_xlnm.Print_Area" localSheetId="1">'1 - Stavebná časť'!$C$4:$Q$70,'1 - Stavebná časť'!$C$76:$Q$123,'1 - Stavebná časť'!$C$129:$Q$373</definedName>
    <definedName name="_xlnm.Print_Area" localSheetId="2">'2 - UK - podlahové vykuro...'!$C$4:$Q$70,'2 - UK - podlahové vykuro...'!$C$76:$Q$105,'2 - UK - podlahové vykuro...'!$C$111:$Q$158</definedName>
    <definedName name="_xlnm.Print_Area" localSheetId="3">'3 - UK - kotolňa'!$C$4:$Q$70,'3 - UK - kotolňa'!$C$76:$Q$104,'3 - UK - kotolňa'!$C$110:$Q$149</definedName>
    <definedName name="_xlnm.Print_Area" localSheetId="4">'4 - ZTI'!$C$4:$Q$70,'4 - ZTI'!$C$76:$Q$108,'4 - ZTI'!$C$114:$Q$186</definedName>
    <definedName name="_xlnm.Print_Area" localSheetId="5">'5 - PLYN'!$C$4:$Q$70,'5 - PLYN'!$C$76:$Q$102,'5 - PLYN'!$C$108:$Q$141</definedName>
    <definedName name="_xlnm.Print_Area" localSheetId="6">'6 - Bleskozvod'!$C$4:$Q$70,'6 - Bleskozvod'!$C$76:$Q$102,'6 - Bleskozvod'!$C$108:$Q$162</definedName>
    <definedName name="_xlnm.Print_Area" localSheetId="7">'7 - Silnoprúd'!$C$4:$Q$70,'7 - Silnoprúd'!$C$76:$Q$106,'7 - Silnoprúd'!$C$112:$Q$216</definedName>
    <definedName name="_xlnm.Print_Area" localSheetId="8">'8 - Slaboprúd'!$C$4:$Q$70,'8 - Slaboprúd'!$C$76:$Q$104,'8 - Slaboprúd'!$C$110:$Q$172</definedName>
    <definedName name="_xlnm.Print_Area" localSheetId="0">'Rekapitulácia stavby'!$C$4:$AP$70,'Rekapitulácia stavby'!$C$76:$AP$103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95" i="1" l="1"/>
  <c r="AX95" i="1"/>
  <c r="BI172" i="9"/>
  <c r="BH172" i="9"/>
  <c r="BG172" i="9"/>
  <c r="BE172" i="9"/>
  <c r="BK172" i="9"/>
  <c r="N172" i="9" s="1"/>
  <c r="BF172" i="9"/>
  <c r="BI171" i="9"/>
  <c r="BH171" i="9"/>
  <c r="BG171" i="9"/>
  <c r="BE171" i="9"/>
  <c r="BK171" i="9"/>
  <c r="N171" i="9" s="1"/>
  <c r="BF171" i="9" s="1"/>
  <c r="BI170" i="9"/>
  <c r="BH170" i="9"/>
  <c r="BG170" i="9"/>
  <c r="BE170" i="9"/>
  <c r="BK170" i="9"/>
  <c r="BI169" i="9"/>
  <c r="BH169" i="9"/>
  <c r="BG169" i="9"/>
  <c r="BE169" i="9"/>
  <c r="BK169" i="9"/>
  <c r="N169" i="9"/>
  <c r="BF169" i="9" s="1"/>
  <c r="BI168" i="9"/>
  <c r="BH168" i="9"/>
  <c r="BG168" i="9"/>
  <c r="BE168" i="9"/>
  <c r="BK168" i="9"/>
  <c r="N168" i="9"/>
  <c r="BF168" i="9" s="1"/>
  <c r="BI166" i="9"/>
  <c r="BH166" i="9"/>
  <c r="BG166" i="9"/>
  <c r="BE166" i="9"/>
  <c r="AA166" i="9"/>
  <c r="AA165" i="9" s="1"/>
  <c r="Y166" i="9"/>
  <c r="Y165" i="9"/>
  <c r="W166" i="9"/>
  <c r="W165" i="9" s="1"/>
  <c r="BK166" i="9"/>
  <c r="BK165" i="9" s="1"/>
  <c r="N165" i="9" s="1"/>
  <c r="N93" i="9" s="1"/>
  <c r="N166" i="9"/>
  <c r="BF166" i="9"/>
  <c r="BI164" i="9"/>
  <c r="BH164" i="9"/>
  <c r="BG164" i="9"/>
  <c r="BE164" i="9"/>
  <c r="AA164" i="9"/>
  <c r="Y164" i="9"/>
  <c r="W164" i="9"/>
  <c r="BK164" i="9"/>
  <c r="N164" i="9"/>
  <c r="BF164" i="9" s="1"/>
  <c r="BI163" i="9"/>
  <c r="BH163" i="9"/>
  <c r="BG163" i="9"/>
  <c r="BE163" i="9"/>
  <c r="AA163" i="9"/>
  <c r="Y163" i="9"/>
  <c r="Y162" i="9" s="1"/>
  <c r="W163" i="9"/>
  <c r="W162" i="9" s="1"/>
  <c r="BK163" i="9"/>
  <c r="BK162" i="9" s="1"/>
  <c r="N162" i="9" s="1"/>
  <c r="N92" i="9" s="1"/>
  <c r="N163" i="9"/>
  <c r="BF163" i="9"/>
  <c r="BI161" i="9"/>
  <c r="BH161" i="9"/>
  <c r="BG161" i="9"/>
  <c r="BE161" i="9"/>
  <c r="AA161" i="9"/>
  <c r="Y161" i="9"/>
  <c r="W161" i="9"/>
  <c r="BK161" i="9"/>
  <c r="N161" i="9"/>
  <c r="BF161" i="9"/>
  <c r="BI160" i="9"/>
  <c r="BH160" i="9"/>
  <c r="BG160" i="9"/>
  <c r="BE160" i="9"/>
  <c r="AA160" i="9"/>
  <c r="Y160" i="9"/>
  <c r="W160" i="9"/>
  <c r="BK160" i="9"/>
  <c r="N160" i="9"/>
  <c r="BF160" i="9" s="1"/>
  <c r="BI159" i="9"/>
  <c r="BH159" i="9"/>
  <c r="BG159" i="9"/>
  <c r="BE159" i="9"/>
  <c r="AA159" i="9"/>
  <c r="Y159" i="9"/>
  <c r="W159" i="9"/>
  <c r="BK159" i="9"/>
  <c r="N159" i="9"/>
  <c r="BF159" i="9"/>
  <c r="BI158" i="9"/>
  <c r="BH158" i="9"/>
  <c r="BG158" i="9"/>
  <c r="BE158" i="9"/>
  <c r="AA158" i="9"/>
  <c r="Y158" i="9"/>
  <c r="W158" i="9"/>
  <c r="BK158" i="9"/>
  <c r="N158" i="9"/>
  <c r="BF158" i="9" s="1"/>
  <c r="BI157" i="9"/>
  <c r="BH157" i="9"/>
  <c r="BG157" i="9"/>
  <c r="BE157" i="9"/>
  <c r="AA157" i="9"/>
  <c r="Y157" i="9"/>
  <c r="W157" i="9"/>
  <c r="BK157" i="9"/>
  <c r="N157" i="9"/>
  <c r="BF157" i="9"/>
  <c r="BI156" i="9"/>
  <c r="BH156" i="9"/>
  <c r="BG156" i="9"/>
  <c r="BE156" i="9"/>
  <c r="AA156" i="9"/>
  <c r="Y156" i="9"/>
  <c r="Y155" i="9"/>
  <c r="W156" i="9"/>
  <c r="BK156" i="9"/>
  <c r="BK155" i="9"/>
  <c r="N155" i="9"/>
  <c r="N91" i="9" s="1"/>
  <c r="N156" i="9"/>
  <c r="BF156" i="9" s="1"/>
  <c r="BI154" i="9"/>
  <c r="BH154" i="9"/>
  <c r="BG154" i="9"/>
  <c r="BE154" i="9"/>
  <c r="AA154" i="9"/>
  <c r="Y154" i="9"/>
  <c r="W154" i="9"/>
  <c r="BK154" i="9"/>
  <c r="N154" i="9"/>
  <c r="BF154" i="9" s="1"/>
  <c r="BI153" i="9"/>
  <c r="BH153" i="9"/>
  <c r="BG153" i="9"/>
  <c r="BE153" i="9"/>
  <c r="AA153" i="9"/>
  <c r="Y153" i="9"/>
  <c r="W153" i="9"/>
  <c r="BK153" i="9"/>
  <c r="N153" i="9"/>
  <c r="BF153" i="9"/>
  <c r="BI152" i="9"/>
  <c r="BH152" i="9"/>
  <c r="BG152" i="9"/>
  <c r="BE152" i="9"/>
  <c r="AA152" i="9"/>
  <c r="Y152" i="9"/>
  <c r="W152" i="9"/>
  <c r="BK152" i="9"/>
  <c r="N152" i="9"/>
  <c r="BF152" i="9" s="1"/>
  <c r="BI151" i="9"/>
  <c r="BH151" i="9"/>
  <c r="BG151" i="9"/>
  <c r="BE151" i="9"/>
  <c r="AA151" i="9"/>
  <c r="Y151" i="9"/>
  <c r="W151" i="9"/>
  <c r="BK151" i="9"/>
  <c r="N151" i="9"/>
  <c r="BF151" i="9"/>
  <c r="BI150" i="9"/>
  <c r="BH150" i="9"/>
  <c r="BG150" i="9"/>
  <c r="BE150" i="9"/>
  <c r="AA150" i="9"/>
  <c r="Y150" i="9"/>
  <c r="W150" i="9"/>
  <c r="BK150" i="9"/>
  <c r="N150" i="9"/>
  <c r="BF150" i="9" s="1"/>
  <c r="BI149" i="9"/>
  <c r="BH149" i="9"/>
  <c r="BG149" i="9"/>
  <c r="BE149" i="9"/>
  <c r="AA149" i="9"/>
  <c r="Y149" i="9"/>
  <c r="W149" i="9"/>
  <c r="BK149" i="9"/>
  <c r="N149" i="9"/>
  <c r="BF149" i="9"/>
  <c r="BI148" i="9"/>
  <c r="BH148" i="9"/>
  <c r="BG148" i="9"/>
  <c r="BE148" i="9"/>
  <c r="AA148" i="9"/>
  <c r="Y148" i="9"/>
  <c r="W148" i="9"/>
  <c r="BK148" i="9"/>
  <c r="N148" i="9"/>
  <c r="BF148" i="9" s="1"/>
  <c r="BI147" i="9"/>
  <c r="BH147" i="9"/>
  <c r="BG147" i="9"/>
  <c r="BE147" i="9"/>
  <c r="AA147" i="9"/>
  <c r="Y147" i="9"/>
  <c r="W147" i="9"/>
  <c r="BK147" i="9"/>
  <c r="N147" i="9"/>
  <c r="BF147" i="9"/>
  <c r="BI146" i="9"/>
  <c r="BH146" i="9"/>
  <c r="BG146" i="9"/>
  <c r="BE146" i="9"/>
  <c r="AA146" i="9"/>
  <c r="Y146" i="9"/>
  <c r="W146" i="9"/>
  <c r="BK146" i="9"/>
  <c r="N146" i="9"/>
  <c r="BF146" i="9" s="1"/>
  <c r="BI145" i="9"/>
  <c r="BH145" i="9"/>
  <c r="BG145" i="9"/>
  <c r="BE145" i="9"/>
  <c r="AA145" i="9"/>
  <c r="Y145" i="9"/>
  <c r="W145" i="9"/>
  <c r="BK145" i="9"/>
  <c r="BK143" i="9" s="1"/>
  <c r="N145" i="9"/>
  <c r="BF145" i="9"/>
  <c r="BI144" i="9"/>
  <c r="BH144" i="9"/>
  <c r="BG144" i="9"/>
  <c r="BE144" i="9"/>
  <c r="AA144" i="9"/>
  <c r="Y144" i="9"/>
  <c r="Y143" i="9"/>
  <c r="W144" i="9"/>
  <c r="BK144" i="9"/>
  <c r="N143" i="9"/>
  <c r="N90" i="9" s="1"/>
  <c r="N144" i="9"/>
  <c r="BF144" i="9" s="1"/>
  <c r="BI142" i="9"/>
  <c r="BH142" i="9"/>
  <c r="BG142" i="9"/>
  <c r="BE142" i="9"/>
  <c r="AA142" i="9"/>
  <c r="Y142" i="9"/>
  <c r="W142" i="9"/>
  <c r="BK142" i="9"/>
  <c r="N142" i="9"/>
  <c r="BF142" i="9" s="1"/>
  <c r="BI141" i="9"/>
  <c r="BH141" i="9"/>
  <c r="BG141" i="9"/>
  <c r="BE141" i="9"/>
  <c r="AA141" i="9"/>
  <c r="Y141" i="9"/>
  <c r="W141" i="9"/>
  <c r="BK141" i="9"/>
  <c r="N141" i="9"/>
  <c r="BF141" i="9"/>
  <c r="BI140" i="9"/>
  <c r="BH140" i="9"/>
  <c r="BG140" i="9"/>
  <c r="BE140" i="9"/>
  <c r="AA140" i="9"/>
  <c r="Y140" i="9"/>
  <c r="W140" i="9"/>
  <c r="BK140" i="9"/>
  <c r="N140" i="9"/>
  <c r="BF140" i="9" s="1"/>
  <c r="BI139" i="9"/>
  <c r="BH139" i="9"/>
  <c r="BG139" i="9"/>
  <c r="BE139" i="9"/>
  <c r="AA139" i="9"/>
  <c r="Y139" i="9"/>
  <c r="W139" i="9"/>
  <c r="BK139" i="9"/>
  <c r="N139" i="9"/>
  <c r="BF139" i="9"/>
  <c r="BI138" i="9"/>
  <c r="BH138" i="9"/>
  <c r="BG138" i="9"/>
  <c r="BE138" i="9"/>
  <c r="AA138" i="9"/>
  <c r="Y138" i="9"/>
  <c r="W138" i="9"/>
  <c r="BK138" i="9"/>
  <c r="N138" i="9"/>
  <c r="BF138" i="9" s="1"/>
  <c r="BI137" i="9"/>
  <c r="BH137" i="9"/>
  <c r="BG137" i="9"/>
  <c r="BE137" i="9"/>
  <c r="AA137" i="9"/>
  <c r="Y137" i="9"/>
  <c r="W137" i="9"/>
  <c r="BK137" i="9"/>
  <c r="N137" i="9"/>
  <c r="BF137" i="9"/>
  <c r="BI136" i="9"/>
  <c r="BH136" i="9"/>
  <c r="BG136" i="9"/>
  <c r="BE136" i="9"/>
  <c r="AA136" i="9"/>
  <c r="Y136" i="9"/>
  <c r="W136" i="9"/>
  <c r="BK136" i="9"/>
  <c r="N136" i="9"/>
  <c r="BF136" i="9" s="1"/>
  <c r="BI135" i="9"/>
  <c r="BH135" i="9"/>
  <c r="BG135" i="9"/>
  <c r="BE135" i="9"/>
  <c r="AA135" i="9"/>
  <c r="Y135" i="9"/>
  <c r="W135" i="9"/>
  <c r="BK135" i="9"/>
  <c r="N135" i="9"/>
  <c r="BF135" i="9"/>
  <c r="BI134" i="9"/>
  <c r="BH134" i="9"/>
  <c r="BG134" i="9"/>
  <c r="BE134" i="9"/>
  <c r="AA134" i="9"/>
  <c r="Y134" i="9"/>
  <c r="W134" i="9"/>
  <c r="BK134" i="9"/>
  <c r="N134" i="9"/>
  <c r="BF134" i="9" s="1"/>
  <c r="BI133" i="9"/>
  <c r="BH133" i="9"/>
  <c r="BG133" i="9"/>
  <c r="BE133" i="9"/>
  <c r="AA133" i="9"/>
  <c r="Y133" i="9"/>
  <c r="W133" i="9"/>
  <c r="BK133" i="9"/>
  <c r="N133" i="9"/>
  <c r="BF133" i="9"/>
  <c r="BI132" i="9"/>
  <c r="BH132" i="9"/>
  <c r="BG132" i="9"/>
  <c r="BE132" i="9"/>
  <c r="AA132" i="9"/>
  <c r="Y132" i="9"/>
  <c r="W132" i="9"/>
  <c r="BK132" i="9"/>
  <c r="N132" i="9"/>
  <c r="BF132" i="9" s="1"/>
  <c r="BI131" i="9"/>
  <c r="BH131" i="9"/>
  <c r="BG131" i="9"/>
  <c r="BE131" i="9"/>
  <c r="AA131" i="9"/>
  <c r="Y131" i="9"/>
  <c r="W131" i="9"/>
  <c r="BK131" i="9"/>
  <c r="N131" i="9"/>
  <c r="BF131" i="9"/>
  <c r="BI130" i="9"/>
  <c r="BH130" i="9"/>
  <c r="BG130" i="9"/>
  <c r="BE130" i="9"/>
  <c r="AA130" i="9"/>
  <c r="Y130" i="9"/>
  <c r="W130" i="9"/>
  <c r="BK130" i="9"/>
  <c r="N130" i="9"/>
  <c r="BF130" i="9" s="1"/>
  <c r="BI129" i="9"/>
  <c r="BH129" i="9"/>
  <c r="BG129" i="9"/>
  <c r="BE129" i="9"/>
  <c r="AA129" i="9"/>
  <c r="Y129" i="9"/>
  <c r="W129" i="9"/>
  <c r="BK129" i="9"/>
  <c r="N129" i="9"/>
  <c r="BF129" i="9"/>
  <c r="BI128" i="9"/>
  <c r="BH128" i="9"/>
  <c r="BG128" i="9"/>
  <c r="BE128" i="9"/>
  <c r="AA128" i="9"/>
  <c r="Y128" i="9"/>
  <c r="W128" i="9"/>
  <c r="BK128" i="9"/>
  <c r="N128" i="9"/>
  <c r="BF128" i="9" s="1"/>
  <c r="BI127" i="9"/>
  <c r="BH127" i="9"/>
  <c r="BG127" i="9"/>
  <c r="BE127" i="9"/>
  <c r="AA127" i="9"/>
  <c r="Y127" i="9"/>
  <c r="W127" i="9"/>
  <c r="BK127" i="9"/>
  <c r="N127" i="9"/>
  <c r="BF127" i="9"/>
  <c r="BI126" i="9"/>
  <c r="BH126" i="9"/>
  <c r="BG126" i="9"/>
  <c r="BE126" i="9"/>
  <c r="AA126" i="9"/>
  <c r="Y126" i="9"/>
  <c r="W126" i="9"/>
  <c r="BK126" i="9"/>
  <c r="N126" i="9"/>
  <c r="BF126" i="9" s="1"/>
  <c r="BI125" i="9"/>
  <c r="BH125" i="9"/>
  <c r="BG125" i="9"/>
  <c r="BE125" i="9"/>
  <c r="AA125" i="9"/>
  <c r="Y125" i="9"/>
  <c r="W125" i="9"/>
  <c r="BK125" i="9"/>
  <c r="N125" i="9"/>
  <c r="BF125" i="9"/>
  <c r="BI124" i="9"/>
  <c r="BH124" i="9"/>
  <c r="BG124" i="9"/>
  <c r="BE124" i="9"/>
  <c r="AA124" i="9"/>
  <c r="AA122" i="9" s="1"/>
  <c r="Y124" i="9"/>
  <c r="W124" i="9"/>
  <c r="BK124" i="9"/>
  <c r="N124" i="9"/>
  <c r="BF124" i="9" s="1"/>
  <c r="BI123" i="9"/>
  <c r="BH123" i="9"/>
  <c r="BG123" i="9"/>
  <c r="BE123" i="9"/>
  <c r="AA123" i="9"/>
  <c r="Y123" i="9"/>
  <c r="Y122" i="9" s="1"/>
  <c r="Y121" i="9" s="1"/>
  <c r="W123" i="9"/>
  <c r="BK123" i="9"/>
  <c r="BK122" i="9" s="1"/>
  <c r="N123" i="9"/>
  <c r="BF123" i="9"/>
  <c r="M117" i="9"/>
  <c r="F117" i="9"/>
  <c r="F115" i="9"/>
  <c r="F113" i="9"/>
  <c r="BI102" i="9"/>
  <c r="BH102" i="9"/>
  <c r="BG102" i="9"/>
  <c r="BE102" i="9"/>
  <c r="BI101" i="9"/>
  <c r="BH101" i="9"/>
  <c r="BG101" i="9"/>
  <c r="BE101" i="9"/>
  <c r="BI100" i="9"/>
  <c r="BH100" i="9"/>
  <c r="BG100" i="9"/>
  <c r="BE100" i="9"/>
  <c r="BI99" i="9"/>
  <c r="BH99" i="9"/>
  <c r="BG99" i="9"/>
  <c r="BE99" i="9"/>
  <c r="BI98" i="9"/>
  <c r="BH98" i="9"/>
  <c r="BG98" i="9"/>
  <c r="BE98" i="9"/>
  <c r="BI97" i="9"/>
  <c r="BH97" i="9"/>
  <c r="BG97" i="9"/>
  <c r="H34" i="9" s="1"/>
  <c r="BB95" i="1" s="1"/>
  <c r="BE97" i="9"/>
  <c r="M83" i="9"/>
  <c r="F83" i="9"/>
  <c r="F81" i="9"/>
  <c r="F79" i="9"/>
  <c r="O21" i="9"/>
  <c r="E21" i="9"/>
  <c r="O20" i="9"/>
  <c r="O15" i="9"/>
  <c r="E15" i="9"/>
  <c r="F118" i="9" s="1"/>
  <c r="O14" i="9"/>
  <c r="O9" i="9"/>
  <c r="M115" i="9" s="1"/>
  <c r="F6" i="9"/>
  <c r="AY94" i="1"/>
  <c r="AX94" i="1"/>
  <c r="BI216" i="8"/>
  <c r="BH216" i="8"/>
  <c r="BG216" i="8"/>
  <c r="BE216" i="8"/>
  <c r="BK216" i="8"/>
  <c r="N216" i="8" s="1"/>
  <c r="BF216" i="8" s="1"/>
  <c r="BI215" i="8"/>
  <c r="BH215" i="8"/>
  <c r="BG215" i="8"/>
  <c r="BE215" i="8"/>
  <c r="BK215" i="8"/>
  <c r="N215" i="8" s="1"/>
  <c r="BF215" i="8" s="1"/>
  <c r="BI214" i="8"/>
  <c r="BH214" i="8"/>
  <c r="BG214" i="8"/>
  <c r="BE214" i="8"/>
  <c r="BK214" i="8"/>
  <c r="N214" i="8"/>
  <c r="BF214" i="8" s="1"/>
  <c r="BI213" i="8"/>
  <c r="BH213" i="8"/>
  <c r="BG213" i="8"/>
  <c r="BE213" i="8"/>
  <c r="BK213" i="8"/>
  <c r="N213" i="8"/>
  <c r="BF213" i="8"/>
  <c r="BI212" i="8"/>
  <c r="BH212" i="8"/>
  <c r="BG212" i="8"/>
  <c r="BE212" i="8"/>
  <c r="BK212" i="8"/>
  <c r="N212" i="8"/>
  <c r="BF212" i="8" s="1"/>
  <c r="BI210" i="8"/>
  <c r="BH210" i="8"/>
  <c r="BG210" i="8"/>
  <c r="BE210" i="8"/>
  <c r="AA210" i="8"/>
  <c r="Y210" i="8"/>
  <c r="W210" i="8"/>
  <c r="BK210" i="8"/>
  <c r="N210" i="8"/>
  <c r="BF210" i="8"/>
  <c r="BI209" i="8"/>
  <c r="BH209" i="8"/>
  <c r="BG209" i="8"/>
  <c r="BE209" i="8"/>
  <c r="AA209" i="8"/>
  <c r="AA208" i="8" s="1"/>
  <c r="Y209" i="8"/>
  <c r="Y208" i="8"/>
  <c r="W209" i="8"/>
  <c r="W208" i="8" s="1"/>
  <c r="BK209" i="8"/>
  <c r="BK208" i="8"/>
  <c r="N208" i="8" s="1"/>
  <c r="N95" i="8" s="1"/>
  <c r="N209" i="8"/>
  <c r="BF209" i="8"/>
  <c r="BI207" i="8"/>
  <c r="BH207" i="8"/>
  <c r="BG207" i="8"/>
  <c r="BE207" i="8"/>
  <c r="AA207" i="8"/>
  <c r="AA206" i="8" s="1"/>
  <c r="Y207" i="8"/>
  <c r="Y206" i="8"/>
  <c r="W207" i="8"/>
  <c r="W206" i="8" s="1"/>
  <c r="BK207" i="8"/>
  <c r="BK206" i="8"/>
  <c r="N206" i="8" s="1"/>
  <c r="N207" i="8"/>
  <c r="BF207" i="8"/>
  <c r="N94" i="8"/>
  <c r="BI205" i="8"/>
  <c r="BH205" i="8"/>
  <c r="BG205" i="8"/>
  <c r="BE205" i="8"/>
  <c r="AA205" i="8"/>
  <c r="Y205" i="8"/>
  <c r="W205" i="8"/>
  <c r="BK205" i="8"/>
  <c r="BK202" i="8" s="1"/>
  <c r="N202" i="8" s="1"/>
  <c r="N93" i="8" s="1"/>
  <c r="N205" i="8"/>
  <c r="BF205" i="8" s="1"/>
  <c r="BI204" i="8"/>
  <c r="BH204" i="8"/>
  <c r="BG204" i="8"/>
  <c r="BE204" i="8"/>
  <c r="AA204" i="8"/>
  <c r="Y204" i="8"/>
  <c r="Y202" i="8" s="1"/>
  <c r="W204" i="8"/>
  <c r="BK204" i="8"/>
  <c r="N204" i="8"/>
  <c r="BF204" i="8"/>
  <c r="BI203" i="8"/>
  <c r="BH203" i="8"/>
  <c r="BG203" i="8"/>
  <c r="BE203" i="8"/>
  <c r="AA203" i="8"/>
  <c r="AA202" i="8" s="1"/>
  <c r="Y203" i="8"/>
  <c r="W203" i="8"/>
  <c r="W202" i="8" s="1"/>
  <c r="BK203" i="8"/>
  <c r="N203" i="8"/>
  <c r="BF203" i="8"/>
  <c r="BI201" i="8"/>
  <c r="BH201" i="8"/>
  <c r="BG201" i="8"/>
  <c r="BE201" i="8"/>
  <c r="AA201" i="8"/>
  <c r="Y201" i="8"/>
  <c r="W201" i="8"/>
  <c r="BK201" i="8"/>
  <c r="N201" i="8"/>
  <c r="BF201" i="8" s="1"/>
  <c r="BI200" i="8"/>
  <c r="BH200" i="8"/>
  <c r="BG200" i="8"/>
  <c r="BE200" i="8"/>
  <c r="AA200" i="8"/>
  <c r="Y200" i="8"/>
  <c r="W200" i="8"/>
  <c r="BK200" i="8"/>
  <c r="N200" i="8"/>
  <c r="BF200" i="8"/>
  <c r="BI199" i="8"/>
  <c r="BH199" i="8"/>
  <c r="BG199" i="8"/>
  <c r="BE199" i="8"/>
  <c r="AA199" i="8"/>
  <c r="Y199" i="8"/>
  <c r="W199" i="8"/>
  <c r="BK199" i="8"/>
  <c r="N199" i="8"/>
  <c r="BF199" i="8" s="1"/>
  <c r="BI198" i="8"/>
  <c r="BH198" i="8"/>
  <c r="BG198" i="8"/>
  <c r="BE198" i="8"/>
  <c r="AA198" i="8"/>
  <c r="Y198" i="8"/>
  <c r="W198" i="8"/>
  <c r="BK198" i="8"/>
  <c r="N198" i="8"/>
  <c r="BF198" i="8"/>
  <c r="BI197" i="8"/>
  <c r="BH197" i="8"/>
  <c r="BG197" i="8"/>
  <c r="BE197" i="8"/>
  <c r="AA197" i="8"/>
  <c r="Y197" i="8"/>
  <c r="W197" i="8"/>
  <c r="BK197" i="8"/>
  <c r="N197" i="8"/>
  <c r="BF197" i="8"/>
  <c r="BI196" i="8"/>
  <c r="BH196" i="8"/>
  <c r="BG196" i="8"/>
  <c r="BE196" i="8"/>
  <c r="AA196" i="8"/>
  <c r="Y196" i="8"/>
  <c r="W196" i="8"/>
  <c r="BK196" i="8"/>
  <c r="N196" i="8"/>
  <c r="BF196" i="8"/>
  <c r="BI195" i="8"/>
  <c r="BH195" i="8"/>
  <c r="BG195" i="8"/>
  <c r="BE195" i="8"/>
  <c r="AA195" i="8"/>
  <c r="Y195" i="8"/>
  <c r="W195" i="8"/>
  <c r="BK195" i="8"/>
  <c r="N195" i="8"/>
  <c r="BF195" i="8"/>
  <c r="BI194" i="8"/>
  <c r="BH194" i="8"/>
  <c r="BG194" i="8"/>
  <c r="BE194" i="8"/>
  <c r="AA194" i="8"/>
  <c r="Y194" i="8"/>
  <c r="W194" i="8"/>
  <c r="BK194" i="8"/>
  <c r="N194" i="8"/>
  <c r="BF194" i="8"/>
  <c r="BI193" i="8"/>
  <c r="BH193" i="8"/>
  <c r="BG193" i="8"/>
  <c r="BE193" i="8"/>
  <c r="AA193" i="8"/>
  <c r="Y193" i="8"/>
  <c r="W193" i="8"/>
  <c r="BK193" i="8"/>
  <c r="N193" i="8"/>
  <c r="BF193" i="8"/>
  <c r="BI192" i="8"/>
  <c r="BH192" i="8"/>
  <c r="BG192" i="8"/>
  <c r="BE192" i="8"/>
  <c r="AA192" i="8"/>
  <c r="Y192" i="8"/>
  <c r="W192" i="8"/>
  <c r="BK192" i="8"/>
  <c r="N192" i="8"/>
  <c r="BF192" i="8"/>
  <c r="BI191" i="8"/>
  <c r="BH191" i="8"/>
  <c r="BG191" i="8"/>
  <c r="BE191" i="8"/>
  <c r="AA191" i="8"/>
  <c r="Y191" i="8"/>
  <c r="W191" i="8"/>
  <c r="BK191" i="8"/>
  <c r="N191" i="8"/>
  <c r="BF191" i="8"/>
  <c r="BI190" i="8"/>
  <c r="BH190" i="8"/>
  <c r="BG190" i="8"/>
  <c r="BE190" i="8"/>
  <c r="AA190" i="8"/>
  <c r="Y190" i="8"/>
  <c r="W190" i="8"/>
  <c r="BK190" i="8"/>
  <c r="N190" i="8"/>
  <c r="BF190" i="8"/>
  <c r="BI189" i="8"/>
  <c r="BH189" i="8"/>
  <c r="BG189" i="8"/>
  <c r="BE189" i="8"/>
  <c r="AA189" i="8"/>
  <c r="Y189" i="8"/>
  <c r="W189" i="8"/>
  <c r="BK189" i="8"/>
  <c r="N189" i="8"/>
  <c r="BF189" i="8"/>
  <c r="BI188" i="8"/>
  <c r="BH188" i="8"/>
  <c r="BG188" i="8"/>
  <c r="BE188" i="8"/>
  <c r="AA188" i="8"/>
  <c r="Y188" i="8"/>
  <c r="W188" i="8"/>
  <c r="BK188" i="8"/>
  <c r="N188" i="8"/>
  <c r="BF188" i="8"/>
  <c r="BI187" i="8"/>
  <c r="BH187" i="8"/>
  <c r="BG187" i="8"/>
  <c r="BE187" i="8"/>
  <c r="AA187" i="8"/>
  <c r="Y187" i="8"/>
  <c r="W187" i="8"/>
  <c r="BK187" i="8"/>
  <c r="N187" i="8"/>
  <c r="BF187" i="8"/>
  <c r="BI186" i="8"/>
  <c r="BH186" i="8"/>
  <c r="BG186" i="8"/>
  <c r="BE186" i="8"/>
  <c r="AA186" i="8"/>
  <c r="Y186" i="8"/>
  <c r="W186" i="8"/>
  <c r="BK186" i="8"/>
  <c r="N186" i="8"/>
  <c r="BF186" i="8"/>
  <c r="BI185" i="8"/>
  <c r="BH185" i="8"/>
  <c r="BG185" i="8"/>
  <c r="BE185" i="8"/>
  <c r="AA185" i="8"/>
  <c r="Y185" i="8"/>
  <c r="W185" i="8"/>
  <c r="BK185" i="8"/>
  <c r="N185" i="8"/>
  <c r="BF185" i="8"/>
  <c r="BI184" i="8"/>
  <c r="BH184" i="8"/>
  <c r="BG184" i="8"/>
  <c r="BE184" i="8"/>
  <c r="AA184" i="8"/>
  <c r="Y184" i="8"/>
  <c r="W184" i="8"/>
  <c r="BK184" i="8"/>
  <c r="N184" i="8"/>
  <c r="BF184" i="8"/>
  <c r="BI183" i="8"/>
  <c r="BH183" i="8"/>
  <c r="BG183" i="8"/>
  <c r="BE183" i="8"/>
  <c r="AA183" i="8"/>
  <c r="AA182" i="8"/>
  <c r="AA181" i="8" s="1"/>
  <c r="Y183" i="8"/>
  <c r="W183" i="8"/>
  <c r="W182" i="8"/>
  <c r="W181" i="8" s="1"/>
  <c r="BK183" i="8"/>
  <c r="BK182" i="8" s="1"/>
  <c r="N183" i="8"/>
  <c r="BF183" i="8"/>
  <c r="BI180" i="8"/>
  <c r="BH180" i="8"/>
  <c r="BG180" i="8"/>
  <c r="BE180" i="8"/>
  <c r="AA180" i="8"/>
  <c r="Y180" i="8"/>
  <c r="W180" i="8"/>
  <c r="BK180" i="8"/>
  <c r="N180" i="8"/>
  <c r="BF180" i="8"/>
  <c r="BI179" i="8"/>
  <c r="BH179" i="8"/>
  <c r="BG179" i="8"/>
  <c r="BE179" i="8"/>
  <c r="AA179" i="8"/>
  <c r="Y179" i="8"/>
  <c r="W179" i="8"/>
  <c r="BK179" i="8"/>
  <c r="N179" i="8"/>
  <c r="BF179" i="8"/>
  <c r="BI178" i="8"/>
  <c r="BH178" i="8"/>
  <c r="BG178" i="8"/>
  <c r="BE178" i="8"/>
  <c r="AA178" i="8"/>
  <c r="Y178" i="8"/>
  <c r="W178" i="8"/>
  <c r="BK178" i="8"/>
  <c r="N178" i="8"/>
  <c r="BF178" i="8"/>
  <c r="BI177" i="8"/>
  <c r="BH177" i="8"/>
  <c r="BG177" i="8"/>
  <c r="BE177" i="8"/>
  <c r="AA177" i="8"/>
  <c r="Y177" i="8"/>
  <c r="W177" i="8"/>
  <c r="BK177" i="8"/>
  <c r="N177" i="8"/>
  <c r="BF177" i="8"/>
  <c r="BI176" i="8"/>
  <c r="BH176" i="8"/>
  <c r="BG176" i="8"/>
  <c r="BE176" i="8"/>
  <c r="AA176" i="8"/>
  <c r="Y176" i="8"/>
  <c r="W176" i="8"/>
  <c r="BK176" i="8"/>
  <c r="N176" i="8"/>
  <c r="BF176" i="8"/>
  <c r="BI175" i="8"/>
  <c r="BH175" i="8"/>
  <c r="BG175" i="8"/>
  <c r="BE175" i="8"/>
  <c r="AA175" i="8"/>
  <c r="Y175" i="8"/>
  <c r="W175" i="8"/>
  <c r="BK175" i="8"/>
  <c r="N175" i="8"/>
  <c r="BF175" i="8"/>
  <c r="BI174" i="8"/>
  <c r="BH174" i="8"/>
  <c r="BG174" i="8"/>
  <c r="BE174" i="8"/>
  <c r="AA174" i="8"/>
  <c r="Y174" i="8"/>
  <c r="W174" i="8"/>
  <c r="BK174" i="8"/>
  <c r="N174" i="8"/>
  <c r="BF174" i="8"/>
  <c r="BI173" i="8"/>
  <c r="BH173" i="8"/>
  <c r="BG173" i="8"/>
  <c r="BE173" i="8"/>
  <c r="AA173" i="8"/>
  <c r="Y173" i="8"/>
  <c r="W173" i="8"/>
  <c r="BK173" i="8"/>
  <c r="N173" i="8"/>
  <c r="BF173" i="8"/>
  <c r="BI172" i="8"/>
  <c r="BH172" i="8"/>
  <c r="BG172" i="8"/>
  <c r="BE172" i="8"/>
  <c r="AA172" i="8"/>
  <c r="Y172" i="8"/>
  <c r="W172" i="8"/>
  <c r="BK172" i="8"/>
  <c r="N172" i="8"/>
  <c r="BF172" i="8"/>
  <c r="BI171" i="8"/>
  <c r="BH171" i="8"/>
  <c r="BG171" i="8"/>
  <c r="BE171" i="8"/>
  <c r="AA171" i="8"/>
  <c r="Y171" i="8"/>
  <c r="W171" i="8"/>
  <c r="BK171" i="8"/>
  <c r="N171" i="8"/>
  <c r="BF171" i="8"/>
  <c r="BI170" i="8"/>
  <c r="BH170" i="8"/>
  <c r="BG170" i="8"/>
  <c r="BE170" i="8"/>
  <c r="AA170" i="8"/>
  <c r="Y170" i="8"/>
  <c r="W170" i="8"/>
  <c r="BK170" i="8"/>
  <c r="N170" i="8"/>
  <c r="BF170" i="8"/>
  <c r="BI169" i="8"/>
  <c r="BH169" i="8"/>
  <c r="BG169" i="8"/>
  <c r="BE169" i="8"/>
  <c r="AA169" i="8"/>
  <c r="Y169" i="8"/>
  <c r="W169" i="8"/>
  <c r="BK169" i="8"/>
  <c r="N169" i="8"/>
  <c r="BF169" i="8"/>
  <c r="BI168" i="8"/>
  <c r="BH168" i="8"/>
  <c r="BG168" i="8"/>
  <c r="BE168" i="8"/>
  <c r="AA168" i="8"/>
  <c r="Y168" i="8"/>
  <c r="W168" i="8"/>
  <c r="BK168" i="8"/>
  <c r="N168" i="8"/>
  <c r="BF168" i="8"/>
  <c r="BI167" i="8"/>
  <c r="BH167" i="8"/>
  <c r="BG167" i="8"/>
  <c r="BE167" i="8"/>
  <c r="AA167" i="8"/>
  <c r="Y167" i="8"/>
  <c r="W167" i="8"/>
  <c r="BK167" i="8"/>
  <c r="N167" i="8"/>
  <c r="BF167" i="8"/>
  <c r="BI166" i="8"/>
  <c r="BH166" i="8"/>
  <c r="BG166" i="8"/>
  <c r="BE166" i="8"/>
  <c r="AA166" i="8"/>
  <c r="Y166" i="8"/>
  <c r="W166" i="8"/>
  <c r="BK166" i="8"/>
  <c r="N166" i="8"/>
  <c r="BF166" i="8"/>
  <c r="BI165" i="8"/>
  <c r="BH165" i="8"/>
  <c r="BG165" i="8"/>
  <c r="BE165" i="8"/>
  <c r="AA165" i="8"/>
  <c r="Y165" i="8"/>
  <c r="W165" i="8"/>
  <c r="BK165" i="8"/>
  <c r="N165" i="8"/>
  <c r="BF165" i="8"/>
  <c r="BI164" i="8"/>
  <c r="BH164" i="8"/>
  <c r="BG164" i="8"/>
  <c r="BE164" i="8"/>
  <c r="AA164" i="8"/>
  <c r="Y164" i="8"/>
  <c r="W164" i="8"/>
  <c r="BK164" i="8"/>
  <c r="N164" i="8"/>
  <c r="BF164" i="8"/>
  <c r="BI163" i="8"/>
  <c r="BH163" i="8"/>
  <c r="BG163" i="8"/>
  <c r="BE163" i="8"/>
  <c r="AA163" i="8"/>
  <c r="Y163" i="8"/>
  <c r="W163" i="8"/>
  <c r="BK163" i="8"/>
  <c r="N163" i="8"/>
  <c r="BF163" i="8"/>
  <c r="BI162" i="8"/>
  <c r="BH162" i="8"/>
  <c r="BG162" i="8"/>
  <c r="BE162" i="8"/>
  <c r="AA162" i="8"/>
  <c r="Y162" i="8"/>
  <c r="W162" i="8"/>
  <c r="BK162" i="8"/>
  <c r="N162" i="8"/>
  <c r="BF162" i="8"/>
  <c r="BI161" i="8"/>
  <c r="BH161" i="8"/>
  <c r="BG161" i="8"/>
  <c r="BE161" i="8"/>
  <c r="AA161" i="8"/>
  <c r="Y161" i="8"/>
  <c r="W161" i="8"/>
  <c r="BK161" i="8"/>
  <c r="N161" i="8"/>
  <c r="BF161" i="8"/>
  <c r="BI160" i="8"/>
  <c r="BH160" i="8"/>
  <c r="BG160" i="8"/>
  <c r="BE160" i="8"/>
  <c r="AA160" i="8"/>
  <c r="Y160" i="8"/>
  <c r="W160" i="8"/>
  <c r="BK160" i="8"/>
  <c r="N160" i="8"/>
  <c r="BF160" i="8"/>
  <c r="BI159" i="8"/>
  <c r="BH159" i="8"/>
  <c r="BG159" i="8"/>
  <c r="BE159" i="8"/>
  <c r="AA159" i="8"/>
  <c r="Y159" i="8"/>
  <c r="W159" i="8"/>
  <c r="BK159" i="8"/>
  <c r="N159" i="8"/>
  <c r="BF159" i="8"/>
  <c r="BI158" i="8"/>
  <c r="BH158" i="8"/>
  <c r="BG158" i="8"/>
  <c r="BE158" i="8"/>
  <c r="AA158" i="8"/>
  <c r="Y158" i="8"/>
  <c r="W158" i="8"/>
  <c r="BK158" i="8"/>
  <c r="N158" i="8"/>
  <c r="BF158" i="8"/>
  <c r="BI157" i="8"/>
  <c r="BH157" i="8"/>
  <c r="BG157" i="8"/>
  <c r="BE157" i="8"/>
  <c r="AA157" i="8"/>
  <c r="Y157" i="8"/>
  <c r="W157" i="8"/>
  <c r="BK157" i="8"/>
  <c r="N157" i="8"/>
  <c r="BF157" i="8"/>
  <c r="BI156" i="8"/>
  <c r="BH156" i="8"/>
  <c r="BG156" i="8"/>
  <c r="BE156" i="8"/>
  <c r="AA156" i="8"/>
  <c r="Y156" i="8"/>
  <c r="Y153" i="8" s="1"/>
  <c r="W156" i="8"/>
  <c r="BK156" i="8"/>
  <c r="N156" i="8"/>
  <c r="BF156" i="8"/>
  <c r="BI155" i="8"/>
  <c r="BH155" i="8"/>
  <c r="BG155" i="8"/>
  <c r="BE155" i="8"/>
  <c r="AA155" i="8"/>
  <c r="Y155" i="8"/>
  <c r="W155" i="8"/>
  <c r="BK155" i="8"/>
  <c r="BK153" i="8" s="1"/>
  <c r="N153" i="8" s="1"/>
  <c r="N90" i="8" s="1"/>
  <c r="N155" i="8"/>
  <c r="BF155" i="8"/>
  <c r="BI154" i="8"/>
  <c r="BH154" i="8"/>
  <c r="BG154" i="8"/>
  <c r="BE154" i="8"/>
  <c r="AA154" i="8"/>
  <c r="AA153" i="8"/>
  <c r="Y154" i="8"/>
  <c r="W154" i="8"/>
  <c r="W153" i="8"/>
  <c r="BK154" i="8"/>
  <c r="N154" i="8"/>
  <c r="BF154" i="8" s="1"/>
  <c r="BI152" i="8"/>
  <c r="BH152" i="8"/>
  <c r="BG152" i="8"/>
  <c r="BE152" i="8"/>
  <c r="AA152" i="8"/>
  <c r="Y152" i="8"/>
  <c r="W152" i="8"/>
  <c r="BK152" i="8"/>
  <c r="N152" i="8"/>
  <c r="BF152" i="8"/>
  <c r="BI151" i="8"/>
  <c r="BH151" i="8"/>
  <c r="BG151" i="8"/>
  <c r="BE151" i="8"/>
  <c r="AA151" i="8"/>
  <c r="Y151" i="8"/>
  <c r="W151" i="8"/>
  <c r="BK151" i="8"/>
  <c r="N151" i="8"/>
  <c r="BF151" i="8"/>
  <c r="BI150" i="8"/>
  <c r="BH150" i="8"/>
  <c r="BG150" i="8"/>
  <c r="BE150" i="8"/>
  <c r="AA150" i="8"/>
  <c r="Y150" i="8"/>
  <c r="W150" i="8"/>
  <c r="BK150" i="8"/>
  <c r="N150" i="8"/>
  <c r="BF150" i="8"/>
  <c r="BI149" i="8"/>
  <c r="BH149" i="8"/>
  <c r="BG149" i="8"/>
  <c r="BE149" i="8"/>
  <c r="AA149" i="8"/>
  <c r="Y149" i="8"/>
  <c r="W149" i="8"/>
  <c r="BK149" i="8"/>
  <c r="N149" i="8"/>
  <c r="BF149" i="8"/>
  <c r="BI148" i="8"/>
  <c r="BH148" i="8"/>
  <c r="BG148" i="8"/>
  <c r="BE148" i="8"/>
  <c r="AA148" i="8"/>
  <c r="Y148" i="8"/>
  <c r="W148" i="8"/>
  <c r="BK148" i="8"/>
  <c r="N148" i="8"/>
  <c r="BF148" i="8"/>
  <c r="BI147" i="8"/>
  <c r="BH147" i="8"/>
  <c r="BG147" i="8"/>
  <c r="BE147" i="8"/>
  <c r="AA147" i="8"/>
  <c r="Y147" i="8"/>
  <c r="W147" i="8"/>
  <c r="BK147" i="8"/>
  <c r="N147" i="8"/>
  <c r="BF147" i="8"/>
  <c r="BI146" i="8"/>
  <c r="BH146" i="8"/>
  <c r="BG146" i="8"/>
  <c r="BE146" i="8"/>
  <c r="AA146" i="8"/>
  <c r="Y146" i="8"/>
  <c r="W146" i="8"/>
  <c r="BK146" i="8"/>
  <c r="N146" i="8"/>
  <c r="BF146" i="8"/>
  <c r="BI145" i="8"/>
  <c r="BH145" i="8"/>
  <c r="BG145" i="8"/>
  <c r="BE145" i="8"/>
  <c r="AA145" i="8"/>
  <c r="Y145" i="8"/>
  <c r="W145" i="8"/>
  <c r="BK145" i="8"/>
  <c r="N145" i="8"/>
  <c r="BF145" i="8"/>
  <c r="BI144" i="8"/>
  <c r="BH144" i="8"/>
  <c r="BG144" i="8"/>
  <c r="BE144" i="8"/>
  <c r="AA144" i="8"/>
  <c r="Y144" i="8"/>
  <c r="W144" i="8"/>
  <c r="BK144" i="8"/>
  <c r="N144" i="8"/>
  <c r="BF144" i="8"/>
  <c r="BI143" i="8"/>
  <c r="BH143" i="8"/>
  <c r="BG143" i="8"/>
  <c r="BE143" i="8"/>
  <c r="AA143" i="8"/>
  <c r="Y143" i="8"/>
  <c r="W143" i="8"/>
  <c r="BK143" i="8"/>
  <c r="N143" i="8"/>
  <c r="BF143" i="8"/>
  <c r="BI142" i="8"/>
  <c r="BH142" i="8"/>
  <c r="BG142" i="8"/>
  <c r="BE142" i="8"/>
  <c r="AA142" i="8"/>
  <c r="Y142" i="8"/>
  <c r="W142" i="8"/>
  <c r="BK142" i="8"/>
  <c r="N142" i="8"/>
  <c r="BF142" i="8"/>
  <c r="BI141" i="8"/>
  <c r="BH141" i="8"/>
  <c r="BG141" i="8"/>
  <c r="BE141" i="8"/>
  <c r="AA141" i="8"/>
  <c r="Y141" i="8"/>
  <c r="W141" i="8"/>
  <c r="BK141" i="8"/>
  <c r="N141" i="8"/>
  <c r="BF141" i="8"/>
  <c r="BI140" i="8"/>
  <c r="BH140" i="8"/>
  <c r="BG140" i="8"/>
  <c r="BE140" i="8"/>
  <c r="AA140" i="8"/>
  <c r="Y140" i="8"/>
  <c r="W140" i="8"/>
  <c r="BK140" i="8"/>
  <c r="N140" i="8"/>
  <c r="BF140" i="8"/>
  <c r="BI139" i="8"/>
  <c r="BH139" i="8"/>
  <c r="BG139" i="8"/>
  <c r="BE139" i="8"/>
  <c r="AA139" i="8"/>
  <c r="Y139" i="8"/>
  <c r="W139" i="8"/>
  <c r="BK139" i="8"/>
  <c r="N139" i="8"/>
  <c r="BF139" i="8"/>
  <c r="BI138" i="8"/>
  <c r="BH138" i="8"/>
  <c r="BG138" i="8"/>
  <c r="BE138" i="8"/>
  <c r="AA138" i="8"/>
  <c r="Y138" i="8"/>
  <c r="W138" i="8"/>
  <c r="BK138" i="8"/>
  <c r="N138" i="8"/>
  <c r="BF138" i="8"/>
  <c r="BI137" i="8"/>
  <c r="BH137" i="8"/>
  <c r="BG137" i="8"/>
  <c r="BE137" i="8"/>
  <c r="AA137" i="8"/>
  <c r="Y137" i="8"/>
  <c r="W137" i="8"/>
  <c r="BK137" i="8"/>
  <c r="N137" i="8"/>
  <c r="BF137" i="8"/>
  <c r="BI136" i="8"/>
  <c r="BH136" i="8"/>
  <c r="BG136" i="8"/>
  <c r="BE136" i="8"/>
  <c r="AA136" i="8"/>
  <c r="Y136" i="8"/>
  <c r="W136" i="8"/>
  <c r="BK136" i="8"/>
  <c r="N136" i="8"/>
  <c r="BF136" i="8"/>
  <c r="BI135" i="8"/>
  <c r="BH135" i="8"/>
  <c r="BG135" i="8"/>
  <c r="BE135" i="8"/>
  <c r="AA135" i="8"/>
  <c r="Y135" i="8"/>
  <c r="W135" i="8"/>
  <c r="BK135" i="8"/>
  <c r="N135" i="8"/>
  <c r="BF135" i="8"/>
  <c r="BI134" i="8"/>
  <c r="BH134" i="8"/>
  <c r="BG134" i="8"/>
  <c r="BE134" i="8"/>
  <c r="AA134" i="8"/>
  <c r="Y134" i="8"/>
  <c r="W134" i="8"/>
  <c r="BK134" i="8"/>
  <c r="N134" i="8"/>
  <c r="BF134" i="8"/>
  <c r="BI133" i="8"/>
  <c r="BH133" i="8"/>
  <c r="BG133" i="8"/>
  <c r="BE133" i="8"/>
  <c r="AA133" i="8"/>
  <c r="Y133" i="8"/>
  <c r="W133" i="8"/>
  <c r="BK133" i="8"/>
  <c r="N133" i="8"/>
  <c r="BF133" i="8"/>
  <c r="BI132" i="8"/>
  <c r="BH132" i="8"/>
  <c r="BG132" i="8"/>
  <c r="BE132" i="8"/>
  <c r="AA132" i="8"/>
  <c r="Y132" i="8"/>
  <c r="W132" i="8"/>
  <c r="BK132" i="8"/>
  <c r="N132" i="8"/>
  <c r="BF132" i="8"/>
  <c r="BI131" i="8"/>
  <c r="BH131" i="8"/>
  <c r="BG131" i="8"/>
  <c r="BE131" i="8"/>
  <c r="AA131" i="8"/>
  <c r="Y131" i="8"/>
  <c r="W131" i="8"/>
  <c r="BK131" i="8"/>
  <c r="N131" i="8"/>
  <c r="BF131" i="8"/>
  <c r="BI130" i="8"/>
  <c r="BH130" i="8"/>
  <c r="BG130" i="8"/>
  <c r="BE130" i="8"/>
  <c r="AA130" i="8"/>
  <c r="Y130" i="8"/>
  <c r="W130" i="8"/>
  <c r="BK130" i="8"/>
  <c r="N130" i="8"/>
  <c r="BF130" i="8"/>
  <c r="BI129" i="8"/>
  <c r="BH129" i="8"/>
  <c r="BG129" i="8"/>
  <c r="BE129" i="8"/>
  <c r="AA129" i="8"/>
  <c r="Y129" i="8"/>
  <c r="W129" i="8"/>
  <c r="BK129" i="8"/>
  <c r="N129" i="8"/>
  <c r="BF129" i="8"/>
  <c r="BI128" i="8"/>
  <c r="BH128" i="8"/>
  <c r="BG128" i="8"/>
  <c r="BE128" i="8"/>
  <c r="AA128" i="8"/>
  <c r="Y128" i="8"/>
  <c r="W128" i="8"/>
  <c r="BK128" i="8"/>
  <c r="N128" i="8"/>
  <c r="BF128" i="8"/>
  <c r="BI127" i="8"/>
  <c r="BH127" i="8"/>
  <c r="BG127" i="8"/>
  <c r="BE127" i="8"/>
  <c r="AA127" i="8"/>
  <c r="Y127" i="8"/>
  <c r="W127" i="8"/>
  <c r="BK127" i="8"/>
  <c r="BK124" i="8" s="1"/>
  <c r="N127" i="8"/>
  <c r="BF127" i="8"/>
  <c r="BI126" i="8"/>
  <c r="BH126" i="8"/>
  <c r="H35" i="8" s="1"/>
  <c r="BC94" i="1" s="1"/>
  <c r="BG126" i="8"/>
  <c r="BE126" i="8"/>
  <c r="AA126" i="8"/>
  <c r="Y126" i="8"/>
  <c r="W126" i="8"/>
  <c r="BK126" i="8"/>
  <c r="N126" i="8"/>
  <c r="BF126" i="8"/>
  <c r="BI125" i="8"/>
  <c r="BH125" i="8"/>
  <c r="BG125" i="8"/>
  <c r="BE125" i="8"/>
  <c r="AA125" i="8"/>
  <c r="AA124" i="8"/>
  <c r="Y125" i="8"/>
  <c r="W125" i="8"/>
  <c r="W124" i="8"/>
  <c r="BK125" i="8"/>
  <c r="N125" i="8"/>
  <c r="BF125" i="8"/>
  <c r="M119" i="8"/>
  <c r="F119" i="8"/>
  <c r="F117" i="8"/>
  <c r="F115" i="8"/>
  <c r="BI104" i="8"/>
  <c r="BH104" i="8"/>
  <c r="BG104" i="8"/>
  <c r="BE104" i="8"/>
  <c r="BI103" i="8"/>
  <c r="BH103" i="8"/>
  <c r="BG103" i="8"/>
  <c r="BE103" i="8"/>
  <c r="BI102" i="8"/>
  <c r="BH102" i="8"/>
  <c r="BG102" i="8"/>
  <c r="BE102" i="8"/>
  <c r="BI101" i="8"/>
  <c r="BH101" i="8"/>
  <c r="BG101" i="8"/>
  <c r="BE101" i="8"/>
  <c r="BI100" i="8"/>
  <c r="BH100" i="8"/>
  <c r="BG100" i="8"/>
  <c r="BE100" i="8"/>
  <c r="BI99" i="8"/>
  <c r="BH99" i="8"/>
  <c r="BG99" i="8"/>
  <c r="H34" i="8" s="1"/>
  <c r="BB94" i="1" s="1"/>
  <c r="BE99" i="8"/>
  <c r="M83" i="8"/>
  <c r="F83" i="8"/>
  <c r="F81" i="8"/>
  <c r="F79" i="8"/>
  <c r="O21" i="8"/>
  <c r="E21" i="8"/>
  <c r="M120" i="8"/>
  <c r="M84" i="8"/>
  <c r="O20" i="8"/>
  <c r="O15" i="8"/>
  <c r="E15" i="8"/>
  <c r="O14" i="8"/>
  <c r="O9" i="8"/>
  <c r="F6" i="8"/>
  <c r="F114" i="8" s="1"/>
  <c r="AY93" i="1"/>
  <c r="AX93" i="1"/>
  <c r="BI162" i="7"/>
  <c r="BH162" i="7"/>
  <c r="BG162" i="7"/>
  <c r="BE162" i="7"/>
  <c r="BK162" i="7"/>
  <c r="N162" i="7" s="1"/>
  <c r="BF162" i="7" s="1"/>
  <c r="BI161" i="7"/>
  <c r="BH161" i="7"/>
  <c r="BG161" i="7"/>
  <c r="BE161" i="7"/>
  <c r="BK161" i="7"/>
  <c r="N161" i="7"/>
  <c r="BF161" i="7" s="1"/>
  <c r="BI160" i="7"/>
  <c r="BH160" i="7"/>
  <c r="BG160" i="7"/>
  <c r="BE160" i="7"/>
  <c r="BK160" i="7"/>
  <c r="N160" i="7" s="1"/>
  <c r="BF160" i="7" s="1"/>
  <c r="BI159" i="7"/>
  <c r="BH159" i="7"/>
  <c r="BG159" i="7"/>
  <c r="BE159" i="7"/>
  <c r="BK159" i="7"/>
  <c r="N159" i="7"/>
  <c r="BF159" i="7" s="1"/>
  <c r="BI158" i="7"/>
  <c r="BH158" i="7"/>
  <c r="BG158" i="7"/>
  <c r="BE158" i="7"/>
  <c r="BK158" i="7"/>
  <c r="BI156" i="7"/>
  <c r="BH156" i="7"/>
  <c r="BG156" i="7"/>
  <c r="BE156" i="7"/>
  <c r="AA156" i="7"/>
  <c r="AA155" i="7" s="1"/>
  <c r="Y156" i="7"/>
  <c r="Y155" i="7" s="1"/>
  <c r="W156" i="7"/>
  <c r="W155" i="7" s="1"/>
  <c r="BK156" i="7"/>
  <c r="BK155" i="7" s="1"/>
  <c r="N155" i="7" s="1"/>
  <c r="N91" i="7" s="1"/>
  <c r="N156" i="7"/>
  <c r="BF156" i="7"/>
  <c r="BI154" i="7"/>
  <c r="BH154" i="7"/>
  <c r="BG154" i="7"/>
  <c r="BE154" i="7"/>
  <c r="AA154" i="7"/>
  <c r="Y154" i="7"/>
  <c r="W154" i="7"/>
  <c r="BK154" i="7"/>
  <c r="N154" i="7"/>
  <c r="BF154" i="7" s="1"/>
  <c r="BI153" i="7"/>
  <c r="BH153" i="7"/>
  <c r="BG153" i="7"/>
  <c r="BE153" i="7"/>
  <c r="AA153" i="7"/>
  <c r="Y153" i="7"/>
  <c r="W153" i="7"/>
  <c r="BK153" i="7"/>
  <c r="N153" i="7"/>
  <c r="BF153" i="7" s="1"/>
  <c r="BI152" i="7"/>
  <c r="BH152" i="7"/>
  <c r="BG152" i="7"/>
  <c r="BE152" i="7"/>
  <c r="AA152" i="7"/>
  <c r="Y152" i="7"/>
  <c r="W152" i="7"/>
  <c r="BK152" i="7"/>
  <c r="N152" i="7"/>
  <c r="BF152" i="7" s="1"/>
  <c r="BI151" i="7"/>
  <c r="BH151" i="7"/>
  <c r="BG151" i="7"/>
  <c r="BE151" i="7"/>
  <c r="AA151" i="7"/>
  <c r="Y151" i="7"/>
  <c r="W151" i="7"/>
  <c r="BK151" i="7"/>
  <c r="N151" i="7"/>
  <c r="BF151" i="7" s="1"/>
  <c r="BI150" i="7"/>
  <c r="BH150" i="7"/>
  <c r="BG150" i="7"/>
  <c r="BE150" i="7"/>
  <c r="AA150" i="7"/>
  <c r="Y150" i="7"/>
  <c r="W150" i="7"/>
  <c r="BK150" i="7"/>
  <c r="N150" i="7"/>
  <c r="BF150" i="7" s="1"/>
  <c r="BI149" i="7"/>
  <c r="BH149" i="7"/>
  <c r="BG149" i="7"/>
  <c r="BE149" i="7"/>
  <c r="AA149" i="7"/>
  <c r="Y149" i="7"/>
  <c r="W149" i="7"/>
  <c r="BK149" i="7"/>
  <c r="N149" i="7"/>
  <c r="BF149" i="7" s="1"/>
  <c r="BI148" i="7"/>
  <c r="BH148" i="7"/>
  <c r="BG148" i="7"/>
  <c r="BE148" i="7"/>
  <c r="AA148" i="7"/>
  <c r="Y148" i="7"/>
  <c r="W148" i="7"/>
  <c r="BK148" i="7"/>
  <c r="N148" i="7"/>
  <c r="BF148" i="7" s="1"/>
  <c r="BI147" i="7"/>
  <c r="BH147" i="7"/>
  <c r="BG147" i="7"/>
  <c r="BE147" i="7"/>
  <c r="AA147" i="7"/>
  <c r="Y147" i="7"/>
  <c r="W147" i="7"/>
  <c r="BK147" i="7"/>
  <c r="N147" i="7"/>
  <c r="BF147" i="7" s="1"/>
  <c r="BI146" i="7"/>
  <c r="BH146" i="7"/>
  <c r="BG146" i="7"/>
  <c r="BE146" i="7"/>
  <c r="AA146" i="7"/>
  <c r="Y146" i="7"/>
  <c r="W146" i="7"/>
  <c r="BK146" i="7"/>
  <c r="N146" i="7"/>
  <c r="BF146" i="7" s="1"/>
  <c r="BI145" i="7"/>
  <c r="BH145" i="7"/>
  <c r="BG145" i="7"/>
  <c r="BE145" i="7"/>
  <c r="AA145" i="7"/>
  <c r="Y145" i="7"/>
  <c r="W145" i="7"/>
  <c r="BK145" i="7"/>
  <c r="N145" i="7"/>
  <c r="BF145" i="7" s="1"/>
  <c r="BI144" i="7"/>
  <c r="BH144" i="7"/>
  <c r="BG144" i="7"/>
  <c r="BE144" i="7"/>
  <c r="AA144" i="7"/>
  <c r="Y144" i="7"/>
  <c r="W144" i="7"/>
  <c r="BK144" i="7"/>
  <c r="N144" i="7"/>
  <c r="BF144" i="7" s="1"/>
  <c r="BI143" i="7"/>
  <c r="BH143" i="7"/>
  <c r="BG143" i="7"/>
  <c r="BE143" i="7"/>
  <c r="AA143" i="7"/>
  <c r="Y143" i="7"/>
  <c r="W143" i="7"/>
  <c r="BK143" i="7"/>
  <c r="N143" i="7"/>
  <c r="BF143" i="7" s="1"/>
  <c r="BI142" i="7"/>
  <c r="BH142" i="7"/>
  <c r="BG142" i="7"/>
  <c r="BE142" i="7"/>
  <c r="AA142" i="7"/>
  <c r="Y142" i="7"/>
  <c r="W142" i="7"/>
  <c r="BK142" i="7"/>
  <c r="N142" i="7"/>
  <c r="BF142" i="7" s="1"/>
  <c r="BI141" i="7"/>
  <c r="BH141" i="7"/>
  <c r="BG141" i="7"/>
  <c r="BE141" i="7"/>
  <c r="AA141" i="7"/>
  <c r="Y141" i="7"/>
  <c r="W141" i="7"/>
  <c r="BK141" i="7"/>
  <c r="N141" i="7"/>
  <c r="BF141" i="7" s="1"/>
  <c r="BI140" i="7"/>
  <c r="BH140" i="7"/>
  <c r="BG140" i="7"/>
  <c r="BE140" i="7"/>
  <c r="AA140" i="7"/>
  <c r="Y140" i="7"/>
  <c r="W140" i="7"/>
  <c r="BK140" i="7"/>
  <c r="N140" i="7"/>
  <c r="BF140" i="7" s="1"/>
  <c r="BI139" i="7"/>
  <c r="BH139" i="7"/>
  <c r="BG139" i="7"/>
  <c r="BE139" i="7"/>
  <c r="AA139" i="7"/>
  <c r="Y139" i="7"/>
  <c r="W139" i="7"/>
  <c r="BK139" i="7"/>
  <c r="N139" i="7"/>
  <c r="BF139" i="7" s="1"/>
  <c r="BI138" i="7"/>
  <c r="BH138" i="7"/>
  <c r="BG138" i="7"/>
  <c r="BE138" i="7"/>
  <c r="AA138" i="7"/>
  <c r="Y138" i="7"/>
  <c r="W138" i="7"/>
  <c r="BK138" i="7"/>
  <c r="N138" i="7"/>
  <c r="BF138" i="7" s="1"/>
  <c r="BI137" i="7"/>
  <c r="BH137" i="7"/>
  <c r="BG137" i="7"/>
  <c r="BE137" i="7"/>
  <c r="AA137" i="7"/>
  <c r="Y137" i="7"/>
  <c r="W137" i="7"/>
  <c r="BK137" i="7"/>
  <c r="N137" i="7"/>
  <c r="BF137" i="7" s="1"/>
  <c r="BI136" i="7"/>
  <c r="BH136" i="7"/>
  <c r="BG136" i="7"/>
  <c r="BE136" i="7"/>
  <c r="AA136" i="7"/>
  <c r="Y136" i="7"/>
  <c r="W136" i="7"/>
  <c r="BK136" i="7"/>
  <c r="N136" i="7"/>
  <c r="BF136" i="7" s="1"/>
  <c r="BI135" i="7"/>
  <c r="BH135" i="7"/>
  <c r="BG135" i="7"/>
  <c r="BE135" i="7"/>
  <c r="AA135" i="7"/>
  <c r="AA134" i="7" s="1"/>
  <c r="Y135" i="7"/>
  <c r="Y134" i="7" s="1"/>
  <c r="W135" i="7"/>
  <c r="W134" i="7" s="1"/>
  <c r="BK135" i="7"/>
  <c r="BK134" i="7" s="1"/>
  <c r="N134" i="7" s="1"/>
  <c r="N90" i="7" s="1"/>
  <c r="N135" i="7"/>
  <c r="BF135" i="7" s="1"/>
  <c r="BI133" i="7"/>
  <c r="BH133" i="7"/>
  <c r="BG133" i="7"/>
  <c r="BE133" i="7"/>
  <c r="AA133" i="7"/>
  <c r="Y133" i="7"/>
  <c r="W133" i="7"/>
  <c r="BK133" i="7"/>
  <c r="N133" i="7"/>
  <c r="BF133" i="7" s="1"/>
  <c r="BI132" i="7"/>
  <c r="BH132" i="7"/>
  <c r="BG132" i="7"/>
  <c r="BE132" i="7"/>
  <c r="AA132" i="7"/>
  <c r="Y132" i="7"/>
  <c r="W132" i="7"/>
  <c r="BK132" i="7"/>
  <c r="N132" i="7"/>
  <c r="BF132" i="7" s="1"/>
  <c r="BI131" i="7"/>
  <c r="BH131" i="7"/>
  <c r="BG131" i="7"/>
  <c r="BE131" i="7"/>
  <c r="AA131" i="7"/>
  <c r="Y131" i="7"/>
  <c r="W131" i="7"/>
  <c r="BK131" i="7"/>
  <c r="N131" i="7"/>
  <c r="BF131" i="7"/>
  <c r="BI130" i="7"/>
  <c r="BH130" i="7"/>
  <c r="BG130" i="7"/>
  <c r="BE130" i="7"/>
  <c r="AA130" i="7"/>
  <c r="Y130" i="7"/>
  <c r="W130" i="7"/>
  <c r="BK130" i="7"/>
  <c r="N130" i="7"/>
  <c r="BF130" i="7" s="1"/>
  <c r="BI129" i="7"/>
  <c r="BH129" i="7"/>
  <c r="BG129" i="7"/>
  <c r="BE129" i="7"/>
  <c r="AA129" i="7"/>
  <c r="Y129" i="7"/>
  <c r="W129" i="7"/>
  <c r="BK129" i="7"/>
  <c r="N129" i="7"/>
  <c r="BF129" i="7" s="1"/>
  <c r="BI128" i="7"/>
  <c r="BH128" i="7"/>
  <c r="BG128" i="7"/>
  <c r="BE128" i="7"/>
  <c r="AA128" i="7"/>
  <c r="Y128" i="7"/>
  <c r="W128" i="7"/>
  <c r="BK128" i="7"/>
  <c r="N128" i="7"/>
  <c r="BF128" i="7" s="1"/>
  <c r="BI127" i="7"/>
  <c r="BH127" i="7"/>
  <c r="BG127" i="7"/>
  <c r="BE127" i="7"/>
  <c r="AA127" i="7"/>
  <c r="Y127" i="7"/>
  <c r="W127" i="7"/>
  <c r="BK127" i="7"/>
  <c r="N127" i="7"/>
  <c r="BF127" i="7" s="1"/>
  <c r="BI126" i="7"/>
  <c r="BH126" i="7"/>
  <c r="BG126" i="7"/>
  <c r="BE126" i="7"/>
  <c r="AA126" i="7"/>
  <c r="Y126" i="7"/>
  <c r="W126" i="7"/>
  <c r="BK126" i="7"/>
  <c r="N126" i="7"/>
  <c r="BF126" i="7"/>
  <c r="BI125" i="7"/>
  <c r="BH125" i="7"/>
  <c r="BG125" i="7"/>
  <c r="BE125" i="7"/>
  <c r="AA125" i="7"/>
  <c r="Y125" i="7"/>
  <c r="W125" i="7"/>
  <c r="BK125" i="7"/>
  <c r="N125" i="7"/>
  <c r="BF125" i="7" s="1"/>
  <c r="BI124" i="7"/>
  <c r="BH124" i="7"/>
  <c r="BG124" i="7"/>
  <c r="BE124" i="7"/>
  <c r="AA124" i="7"/>
  <c r="Y124" i="7"/>
  <c r="W124" i="7"/>
  <c r="BK124" i="7"/>
  <c r="N124" i="7"/>
  <c r="BF124" i="7"/>
  <c r="BI123" i="7"/>
  <c r="BH123" i="7"/>
  <c r="BG123" i="7"/>
  <c r="BE123" i="7"/>
  <c r="M32" i="7" s="1"/>
  <c r="AV93" i="1" s="1"/>
  <c r="AA123" i="7"/>
  <c r="Y123" i="7"/>
  <c r="W123" i="7"/>
  <c r="BK123" i="7"/>
  <c r="BK120" i="7" s="1"/>
  <c r="N123" i="7"/>
  <c r="BF123" i="7" s="1"/>
  <c r="BI122" i="7"/>
  <c r="BH122" i="7"/>
  <c r="BG122" i="7"/>
  <c r="BE122" i="7"/>
  <c r="AA122" i="7"/>
  <c r="Y122" i="7"/>
  <c r="W122" i="7"/>
  <c r="BK122" i="7"/>
  <c r="N122" i="7"/>
  <c r="BF122" i="7"/>
  <c r="BI121" i="7"/>
  <c r="BH121" i="7"/>
  <c r="BG121" i="7"/>
  <c r="BE121" i="7"/>
  <c r="AA121" i="7"/>
  <c r="AA120" i="7" s="1"/>
  <c r="AA119" i="7" s="1"/>
  <c r="Y121" i="7"/>
  <c r="W121" i="7"/>
  <c r="W120" i="7"/>
  <c r="BK121" i="7"/>
  <c r="N121" i="7"/>
  <c r="BF121" i="7" s="1"/>
  <c r="M115" i="7"/>
  <c r="F115" i="7"/>
  <c r="F113" i="7"/>
  <c r="F111" i="7"/>
  <c r="BI100" i="7"/>
  <c r="BH100" i="7"/>
  <c r="BG100" i="7"/>
  <c r="BE100" i="7"/>
  <c r="BI99" i="7"/>
  <c r="BH99" i="7"/>
  <c r="BG99" i="7"/>
  <c r="BE99" i="7"/>
  <c r="BI98" i="7"/>
  <c r="BH98" i="7"/>
  <c r="BG98" i="7"/>
  <c r="BE98" i="7"/>
  <c r="BI97" i="7"/>
  <c r="BH97" i="7"/>
  <c r="BG97" i="7"/>
  <c r="BE97" i="7"/>
  <c r="H32" i="7" s="1"/>
  <c r="AZ93" i="1" s="1"/>
  <c r="BI96" i="7"/>
  <c r="BH96" i="7"/>
  <c r="BG96" i="7"/>
  <c r="BE96" i="7"/>
  <c r="BI95" i="7"/>
  <c r="BH95" i="7"/>
  <c r="BG95" i="7"/>
  <c r="BE95" i="7"/>
  <c r="M83" i="7"/>
  <c r="F83" i="7"/>
  <c r="F81" i="7"/>
  <c r="F79" i="7"/>
  <c r="O21" i="7"/>
  <c r="E21" i="7"/>
  <c r="M116" i="7" s="1"/>
  <c r="M84" i="7"/>
  <c r="O20" i="7"/>
  <c r="O15" i="7"/>
  <c r="E15" i="7"/>
  <c r="O14" i="7"/>
  <c r="O9" i="7"/>
  <c r="F6" i="7"/>
  <c r="F110" i="7" s="1"/>
  <c r="AY92" i="1"/>
  <c r="AX92" i="1"/>
  <c r="BI141" i="6"/>
  <c r="BH141" i="6"/>
  <c r="BG141" i="6"/>
  <c r="BE141" i="6"/>
  <c r="BK141" i="6"/>
  <c r="N141" i="6" s="1"/>
  <c r="BF141" i="6" s="1"/>
  <c r="BI140" i="6"/>
  <c r="BH140" i="6"/>
  <c r="BG140" i="6"/>
  <c r="BE140" i="6"/>
  <c r="BK140" i="6"/>
  <c r="N140" i="6"/>
  <c r="BF140" i="6" s="1"/>
  <c r="BI139" i="6"/>
  <c r="BH139" i="6"/>
  <c r="BG139" i="6"/>
  <c r="BE139" i="6"/>
  <c r="BK139" i="6"/>
  <c r="N139" i="6" s="1"/>
  <c r="BF139" i="6" s="1"/>
  <c r="BI138" i="6"/>
  <c r="BH138" i="6"/>
  <c r="BG138" i="6"/>
  <c r="BE138" i="6"/>
  <c r="BK138" i="6"/>
  <c r="N138" i="6" s="1"/>
  <c r="BF138" i="6" s="1"/>
  <c r="BI137" i="6"/>
  <c r="H36" i="6" s="1"/>
  <c r="BD92" i="1" s="1"/>
  <c r="BH137" i="6"/>
  <c r="BG137" i="6"/>
  <c r="BE137" i="6"/>
  <c r="BK137" i="6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Y131" i="6" s="1"/>
  <c r="W134" i="6"/>
  <c r="BK134" i="6"/>
  <c r="N134" i="6"/>
  <c r="BF134" i="6" s="1"/>
  <c r="BI133" i="6"/>
  <c r="BH133" i="6"/>
  <c r="BG133" i="6"/>
  <c r="BE133" i="6"/>
  <c r="AA133" i="6"/>
  <c r="Y133" i="6"/>
  <c r="W133" i="6"/>
  <c r="BK133" i="6"/>
  <c r="BK131" i="6" s="1"/>
  <c r="N131" i="6" s="1"/>
  <c r="N91" i="6" s="1"/>
  <c r="N133" i="6"/>
  <c r="BF133" i="6"/>
  <c r="BI132" i="6"/>
  <c r="BH132" i="6"/>
  <c r="BG132" i="6"/>
  <c r="BE132" i="6"/>
  <c r="AA132" i="6"/>
  <c r="Y132" i="6"/>
  <c r="W132" i="6"/>
  <c r="W131" i="6" s="1"/>
  <c r="BK132" i="6"/>
  <c r="N132" i="6"/>
  <c r="BF132" i="6" s="1"/>
  <c r="BI130" i="6"/>
  <c r="BH130" i="6"/>
  <c r="BG130" i="6"/>
  <c r="BE130" i="6"/>
  <c r="AA130" i="6"/>
  <c r="AA129" i="6" s="1"/>
  <c r="Y130" i="6"/>
  <c r="Y129" i="6" s="1"/>
  <c r="W130" i="6"/>
  <c r="W129" i="6" s="1"/>
  <c r="BK130" i="6"/>
  <c r="BK129" i="6" s="1"/>
  <c r="N129" i="6"/>
  <c r="N90" i="6" s="1"/>
  <c r="N130" i="6"/>
  <c r="BF130" i="6" s="1"/>
  <c r="BI128" i="6"/>
  <c r="BH128" i="6"/>
  <c r="BG128" i="6"/>
  <c r="BE128" i="6"/>
  <c r="AA128" i="6"/>
  <c r="Y128" i="6"/>
  <c r="W128" i="6"/>
  <c r="BK128" i="6"/>
  <c r="N128" i="6"/>
  <c r="BF128" i="6" s="1"/>
  <c r="BI127" i="6"/>
  <c r="BH127" i="6"/>
  <c r="BG127" i="6"/>
  <c r="BE127" i="6"/>
  <c r="AA127" i="6"/>
  <c r="Y127" i="6"/>
  <c r="W127" i="6"/>
  <c r="BK127" i="6"/>
  <c r="N127" i="6"/>
  <c r="BF127" i="6"/>
  <c r="BI126" i="6"/>
  <c r="BH126" i="6"/>
  <c r="BG126" i="6"/>
  <c r="BE126" i="6"/>
  <c r="AA126" i="6"/>
  <c r="Y126" i="6"/>
  <c r="W126" i="6"/>
  <c r="BK126" i="6"/>
  <c r="N126" i="6"/>
  <c r="BF126" i="6" s="1"/>
  <c r="BI125" i="6"/>
  <c r="BH125" i="6"/>
  <c r="BG125" i="6"/>
  <c r="BE125" i="6"/>
  <c r="AA125" i="6"/>
  <c r="Y125" i="6"/>
  <c r="W125" i="6"/>
  <c r="BK125" i="6"/>
  <c r="N125" i="6"/>
  <c r="BF125" i="6"/>
  <c r="BI124" i="6"/>
  <c r="BH124" i="6"/>
  <c r="BG124" i="6"/>
  <c r="BE124" i="6"/>
  <c r="AA124" i="6"/>
  <c r="Y124" i="6"/>
  <c r="W124" i="6"/>
  <c r="BK124" i="6"/>
  <c r="N124" i="6"/>
  <c r="BF124" i="6" s="1"/>
  <c r="BI123" i="6"/>
  <c r="BH123" i="6"/>
  <c r="BG123" i="6"/>
  <c r="BE123" i="6"/>
  <c r="AA123" i="6"/>
  <c r="Y123" i="6"/>
  <c r="W123" i="6"/>
  <c r="BK123" i="6"/>
  <c r="N123" i="6"/>
  <c r="BF123" i="6"/>
  <c r="BI122" i="6"/>
  <c r="BH122" i="6"/>
  <c r="BG122" i="6"/>
  <c r="BE122" i="6"/>
  <c r="AA122" i="6"/>
  <c r="Y122" i="6"/>
  <c r="W122" i="6"/>
  <c r="BK122" i="6"/>
  <c r="N122" i="6"/>
  <c r="BF122" i="6" s="1"/>
  <c r="BI121" i="6"/>
  <c r="BH121" i="6"/>
  <c r="BG121" i="6"/>
  <c r="BE121" i="6"/>
  <c r="AA121" i="6"/>
  <c r="Y121" i="6"/>
  <c r="Y120" i="6" s="1"/>
  <c r="W121" i="6"/>
  <c r="W120" i="6" s="1"/>
  <c r="W119" i="6" s="1"/>
  <c r="AU92" i="1" s="1"/>
  <c r="BK121" i="6"/>
  <c r="BK120" i="6" s="1"/>
  <c r="N121" i="6"/>
  <c r="BF121" i="6"/>
  <c r="M115" i="6"/>
  <c r="F115" i="6"/>
  <c r="F113" i="6"/>
  <c r="F111" i="6"/>
  <c r="BI100" i="6"/>
  <c r="BH100" i="6"/>
  <c r="BG100" i="6"/>
  <c r="BE100" i="6"/>
  <c r="BI99" i="6"/>
  <c r="BH99" i="6"/>
  <c r="BG99" i="6"/>
  <c r="BE99" i="6"/>
  <c r="BI98" i="6"/>
  <c r="BH98" i="6"/>
  <c r="BG98" i="6"/>
  <c r="BE98" i="6"/>
  <c r="BI97" i="6"/>
  <c r="BH97" i="6"/>
  <c r="BG97" i="6"/>
  <c r="BE97" i="6"/>
  <c r="BI96" i="6"/>
  <c r="BH96" i="6"/>
  <c r="BG96" i="6"/>
  <c r="BE96" i="6"/>
  <c r="BI95" i="6"/>
  <c r="BH95" i="6"/>
  <c r="BG95" i="6"/>
  <c r="H34" i="6" s="1"/>
  <c r="BB92" i="1" s="1"/>
  <c r="BE95" i="6"/>
  <c r="M83" i="6"/>
  <c r="F83" i="6"/>
  <c r="F81" i="6"/>
  <c r="F79" i="6"/>
  <c r="O21" i="6"/>
  <c r="E21" i="6"/>
  <c r="O20" i="6"/>
  <c r="O15" i="6"/>
  <c r="E15" i="6"/>
  <c r="F116" i="6" s="1"/>
  <c r="O14" i="6"/>
  <c r="O9" i="6"/>
  <c r="M113" i="6" s="1"/>
  <c r="F6" i="6"/>
  <c r="AY91" i="1"/>
  <c r="AX91" i="1"/>
  <c r="BI186" i="5"/>
  <c r="BH186" i="5"/>
  <c r="BG186" i="5"/>
  <c r="BE186" i="5"/>
  <c r="BK186" i="5"/>
  <c r="N186" i="5" s="1"/>
  <c r="BF186" i="5" s="1"/>
  <c r="BI185" i="5"/>
  <c r="BH185" i="5"/>
  <c r="BG185" i="5"/>
  <c r="BE185" i="5"/>
  <c r="BK185" i="5"/>
  <c r="N185" i="5" s="1"/>
  <c r="BF185" i="5" s="1"/>
  <c r="BI184" i="5"/>
  <c r="BH184" i="5"/>
  <c r="BG184" i="5"/>
  <c r="BE184" i="5"/>
  <c r="BK184" i="5"/>
  <c r="N184" i="5"/>
  <c r="BF184" i="5" s="1"/>
  <c r="BI183" i="5"/>
  <c r="BH183" i="5"/>
  <c r="BG183" i="5"/>
  <c r="BE183" i="5"/>
  <c r="BK183" i="5"/>
  <c r="N183" i="5" s="1"/>
  <c r="BF183" i="5"/>
  <c r="BI182" i="5"/>
  <c r="BH182" i="5"/>
  <c r="BG182" i="5"/>
  <c r="BE182" i="5"/>
  <c r="BK182" i="5"/>
  <c r="N182" i="5"/>
  <c r="BF182" i="5" s="1"/>
  <c r="BI180" i="5"/>
  <c r="BH180" i="5"/>
  <c r="BG180" i="5"/>
  <c r="BE180" i="5"/>
  <c r="AA180" i="5"/>
  <c r="Y180" i="5"/>
  <c r="W180" i="5"/>
  <c r="BK180" i="5"/>
  <c r="N180" i="5"/>
  <c r="BF180" i="5"/>
  <c r="BI179" i="5"/>
  <c r="BH179" i="5"/>
  <c r="BG179" i="5"/>
  <c r="BE179" i="5"/>
  <c r="AA179" i="5"/>
  <c r="Y179" i="5"/>
  <c r="W179" i="5"/>
  <c r="BK179" i="5"/>
  <c r="N179" i="5"/>
  <c r="BF179" i="5" s="1"/>
  <c r="BI178" i="5"/>
  <c r="BH178" i="5"/>
  <c r="BG178" i="5"/>
  <c r="BE178" i="5"/>
  <c r="AA178" i="5"/>
  <c r="AA177" i="5"/>
  <c r="Y178" i="5"/>
  <c r="Y177" i="5" s="1"/>
  <c r="W178" i="5"/>
  <c r="W177" i="5"/>
  <c r="BK178" i="5"/>
  <c r="N178" i="5"/>
  <c r="BF178" i="5" s="1"/>
  <c r="BI176" i="5"/>
  <c r="BH176" i="5"/>
  <c r="BG176" i="5"/>
  <c r="BE176" i="5"/>
  <c r="AA176" i="5"/>
  <c r="Y176" i="5"/>
  <c r="W176" i="5"/>
  <c r="BK176" i="5"/>
  <c r="N176" i="5"/>
  <c r="BF176" i="5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AA173" i="5"/>
  <c r="Y174" i="5"/>
  <c r="Y173" i="5" s="1"/>
  <c r="W174" i="5"/>
  <c r="W173" i="5"/>
  <c r="BK174" i="5"/>
  <c r="N174" i="5"/>
  <c r="BF174" i="5" s="1"/>
  <c r="BI172" i="5"/>
  <c r="BH172" i="5"/>
  <c r="BG172" i="5"/>
  <c r="BE172" i="5"/>
  <c r="AA172" i="5"/>
  <c r="AA171" i="5"/>
  <c r="Y172" i="5"/>
  <c r="Y171" i="5" s="1"/>
  <c r="W172" i="5"/>
  <c r="W171" i="5"/>
  <c r="BK172" i="5"/>
  <c r="BK171" i="5" s="1"/>
  <c r="N171" i="5" s="1"/>
  <c r="N95" i="5" s="1"/>
  <c r="N172" i="5"/>
  <c r="BF172" i="5" s="1"/>
  <c r="BI170" i="5"/>
  <c r="BH170" i="5"/>
  <c r="BG170" i="5"/>
  <c r="BE170" i="5"/>
  <c r="AA170" i="5"/>
  <c r="Y170" i="5"/>
  <c r="W170" i="5"/>
  <c r="BK170" i="5"/>
  <c r="N170" i="5"/>
  <c r="BF170" i="5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Y160" i="5"/>
  <c r="W160" i="5"/>
  <c r="BK160" i="5"/>
  <c r="N160" i="5"/>
  <c r="BF160" i="5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/>
  <c r="BI155" i="5"/>
  <c r="BH155" i="5"/>
  <c r="BG155" i="5"/>
  <c r="BE155" i="5"/>
  <c r="AA155" i="5"/>
  <c r="Y155" i="5"/>
  <c r="W155" i="5"/>
  <c r="BK155" i="5"/>
  <c r="BK148" i="5" s="1"/>
  <c r="N148" i="5" s="1"/>
  <c r="N94" i="5" s="1"/>
  <c r="N155" i="5"/>
  <c r="BF155" i="5" s="1"/>
  <c r="BI154" i="5"/>
  <c r="BH154" i="5"/>
  <c r="BG154" i="5"/>
  <c r="BE154" i="5"/>
  <c r="AA154" i="5"/>
  <c r="Y154" i="5"/>
  <c r="W154" i="5"/>
  <c r="BK154" i="5"/>
  <c r="N154" i="5"/>
  <c r="BF154" i="5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/>
  <c r="BI149" i="5"/>
  <c r="BH149" i="5"/>
  <c r="BG149" i="5"/>
  <c r="BE149" i="5"/>
  <c r="AA149" i="5"/>
  <c r="Y149" i="5"/>
  <c r="Y148" i="5"/>
  <c r="W149" i="5"/>
  <c r="BK149" i="5"/>
  <c r="N149" i="5"/>
  <c r="BF149" i="5" s="1"/>
  <c r="BI147" i="5"/>
  <c r="BH147" i="5"/>
  <c r="BG147" i="5"/>
  <c r="BE147" i="5"/>
  <c r="AA147" i="5"/>
  <c r="Y147" i="5"/>
  <c r="W147" i="5"/>
  <c r="BK147" i="5"/>
  <c r="N147" i="5"/>
  <c r="BF147" i="5" s="1"/>
  <c r="BI146" i="5"/>
  <c r="BH146" i="5"/>
  <c r="BG146" i="5"/>
  <c r="BE146" i="5"/>
  <c r="AA146" i="5"/>
  <c r="Y146" i="5"/>
  <c r="W146" i="5"/>
  <c r="BK146" i="5"/>
  <c r="N146" i="5"/>
  <c r="BF146" i="5"/>
  <c r="BI145" i="5"/>
  <c r="BH145" i="5"/>
  <c r="BG145" i="5"/>
  <c r="BE145" i="5"/>
  <c r="AA145" i="5"/>
  <c r="Y145" i="5"/>
  <c r="W145" i="5"/>
  <c r="BK145" i="5"/>
  <c r="N145" i="5"/>
  <c r="BF145" i="5" s="1"/>
  <c r="BI144" i="5"/>
  <c r="BH144" i="5"/>
  <c r="BG144" i="5"/>
  <c r="BE144" i="5"/>
  <c r="AA144" i="5"/>
  <c r="Y144" i="5"/>
  <c r="W144" i="5"/>
  <c r="BK144" i="5"/>
  <c r="N144" i="5"/>
  <c r="BF144" i="5"/>
  <c r="BI143" i="5"/>
  <c r="BH143" i="5"/>
  <c r="BG143" i="5"/>
  <c r="BE143" i="5"/>
  <c r="AA143" i="5"/>
  <c r="Y143" i="5"/>
  <c r="W143" i="5"/>
  <c r="BK143" i="5"/>
  <c r="N143" i="5"/>
  <c r="BF143" i="5" s="1"/>
  <c r="BI142" i="5"/>
  <c r="BH142" i="5"/>
  <c r="BG142" i="5"/>
  <c r="BE142" i="5"/>
  <c r="AA142" i="5"/>
  <c r="Y142" i="5"/>
  <c r="W142" i="5"/>
  <c r="W139" i="5" s="1"/>
  <c r="BK142" i="5"/>
  <c r="N142" i="5"/>
  <c r="BF142" i="5"/>
  <c r="BI141" i="5"/>
  <c r="BH141" i="5"/>
  <c r="BG141" i="5"/>
  <c r="BE141" i="5"/>
  <c r="AA141" i="5"/>
  <c r="AA139" i="5" s="1"/>
  <c r="Y141" i="5"/>
  <c r="W141" i="5"/>
  <c r="BK141" i="5"/>
  <c r="N141" i="5"/>
  <c r="BF141" i="5" s="1"/>
  <c r="BI140" i="5"/>
  <c r="BH140" i="5"/>
  <c r="BG140" i="5"/>
  <c r="BE140" i="5"/>
  <c r="AA140" i="5"/>
  <c r="Y140" i="5"/>
  <c r="Y139" i="5" s="1"/>
  <c r="W140" i="5"/>
  <c r="BK140" i="5"/>
  <c r="N140" i="5"/>
  <c r="BF140" i="5"/>
  <c r="BI138" i="5"/>
  <c r="BH138" i="5"/>
  <c r="BG138" i="5"/>
  <c r="BE138" i="5"/>
  <c r="AA138" i="5"/>
  <c r="Y138" i="5"/>
  <c r="W138" i="5"/>
  <c r="BK138" i="5"/>
  <c r="N138" i="5"/>
  <c r="BF138" i="5"/>
  <c r="BI137" i="5"/>
  <c r="BH137" i="5"/>
  <c r="BG137" i="5"/>
  <c r="BE137" i="5"/>
  <c r="AA137" i="5"/>
  <c r="AA135" i="5" s="1"/>
  <c r="Y137" i="5"/>
  <c r="W137" i="5"/>
  <c r="BK137" i="5"/>
  <c r="N137" i="5"/>
  <c r="BF137" i="5" s="1"/>
  <c r="BI136" i="5"/>
  <c r="BH136" i="5"/>
  <c r="BG136" i="5"/>
  <c r="BE136" i="5"/>
  <c r="AA136" i="5"/>
  <c r="Y136" i="5"/>
  <c r="Y135" i="5" s="1"/>
  <c r="W136" i="5"/>
  <c r="W135" i="5"/>
  <c r="BK136" i="5"/>
  <c r="N136" i="5"/>
  <c r="BF136" i="5"/>
  <c r="BI134" i="5"/>
  <c r="BH134" i="5"/>
  <c r="BG134" i="5"/>
  <c r="BE134" i="5"/>
  <c r="AA134" i="5"/>
  <c r="Y134" i="5"/>
  <c r="W134" i="5"/>
  <c r="BK134" i="5"/>
  <c r="N134" i="5"/>
  <c r="BF134" i="5"/>
  <c r="BI133" i="5"/>
  <c r="BH133" i="5"/>
  <c r="BG133" i="5"/>
  <c r="BE133" i="5"/>
  <c r="AA133" i="5"/>
  <c r="Y133" i="5"/>
  <c r="W133" i="5"/>
  <c r="BK133" i="5"/>
  <c r="N133" i="5"/>
  <c r="BF133" i="5" s="1"/>
  <c r="BI132" i="5"/>
  <c r="BH132" i="5"/>
  <c r="BG132" i="5"/>
  <c r="BE132" i="5"/>
  <c r="AA132" i="5"/>
  <c r="Y132" i="5"/>
  <c r="Y130" i="5" s="1"/>
  <c r="W132" i="5"/>
  <c r="BK132" i="5"/>
  <c r="N132" i="5"/>
  <c r="BF132" i="5"/>
  <c r="BI131" i="5"/>
  <c r="BH131" i="5"/>
  <c r="BG131" i="5"/>
  <c r="BE131" i="5"/>
  <c r="AA131" i="5"/>
  <c r="Y131" i="5"/>
  <c r="W131" i="5"/>
  <c r="W130" i="5" s="1"/>
  <c r="BK131" i="5"/>
  <c r="BK130" i="5"/>
  <c r="N130" i="5"/>
  <c r="N91" i="5" s="1"/>
  <c r="N131" i="5"/>
  <c r="BF131" i="5" s="1"/>
  <c r="BI129" i="5"/>
  <c r="BH129" i="5"/>
  <c r="BG129" i="5"/>
  <c r="BE129" i="5"/>
  <c r="AA129" i="5"/>
  <c r="Y129" i="5"/>
  <c r="W129" i="5"/>
  <c r="BK129" i="5"/>
  <c r="N129" i="5"/>
  <c r="BF129" i="5" s="1"/>
  <c r="BI128" i="5"/>
  <c r="BH128" i="5"/>
  <c r="BG128" i="5"/>
  <c r="BE128" i="5"/>
  <c r="AA128" i="5"/>
  <c r="AA127" i="5"/>
  <c r="Y128" i="5"/>
  <c r="Y127" i="5"/>
  <c r="Y126" i="5" s="1"/>
  <c r="Y125" i="5" s="1"/>
  <c r="W128" i="5"/>
  <c r="W127" i="5"/>
  <c r="W126" i="5"/>
  <c r="BK128" i="5"/>
  <c r="BK127" i="5" s="1"/>
  <c r="N128" i="5"/>
  <c r="BF128" i="5" s="1"/>
  <c r="M121" i="5"/>
  <c r="F121" i="5"/>
  <c r="F119" i="5"/>
  <c r="F117" i="5"/>
  <c r="BI106" i="5"/>
  <c r="BH106" i="5"/>
  <c r="BG106" i="5"/>
  <c r="BE106" i="5"/>
  <c r="BI105" i="5"/>
  <c r="BH105" i="5"/>
  <c r="BG105" i="5"/>
  <c r="BE105" i="5"/>
  <c r="BI104" i="5"/>
  <c r="BH104" i="5"/>
  <c r="BG104" i="5"/>
  <c r="BE104" i="5"/>
  <c r="BI103" i="5"/>
  <c r="BH103" i="5"/>
  <c r="BG103" i="5"/>
  <c r="H34" i="5" s="1"/>
  <c r="BE103" i="5"/>
  <c r="BI102" i="5"/>
  <c r="BH102" i="5"/>
  <c r="H35" i="5" s="1"/>
  <c r="BC91" i="1" s="1"/>
  <c r="BG102" i="5"/>
  <c r="BE102" i="5"/>
  <c r="BI101" i="5"/>
  <c r="BH101" i="5"/>
  <c r="BG101" i="5"/>
  <c r="BB91" i="1"/>
  <c r="BE101" i="5"/>
  <c r="M83" i="5"/>
  <c r="F83" i="5"/>
  <c r="F81" i="5"/>
  <c r="F79" i="5"/>
  <c r="O21" i="5"/>
  <c r="E21" i="5"/>
  <c r="M122" i="5"/>
  <c r="M84" i="5"/>
  <c r="O20" i="5"/>
  <c r="O15" i="5"/>
  <c r="E15" i="5"/>
  <c r="F122" i="5" s="1"/>
  <c r="O14" i="5"/>
  <c r="O9" i="5"/>
  <c r="M119" i="5" s="1"/>
  <c r="F6" i="5"/>
  <c r="F116" i="5" s="1"/>
  <c r="AY90" i="1"/>
  <c r="AX90" i="1"/>
  <c r="BI149" i="4"/>
  <c r="BH149" i="4"/>
  <c r="BG149" i="4"/>
  <c r="BE149" i="4"/>
  <c r="BK149" i="4"/>
  <c r="N149" i="4" s="1"/>
  <c r="BF149" i="4" s="1"/>
  <c r="BI148" i="4"/>
  <c r="BH148" i="4"/>
  <c r="BG148" i="4"/>
  <c r="BE148" i="4"/>
  <c r="BK148" i="4"/>
  <c r="N148" i="4"/>
  <c r="BF148" i="4" s="1"/>
  <c r="BI147" i="4"/>
  <c r="BH147" i="4"/>
  <c r="BG147" i="4"/>
  <c r="BE147" i="4"/>
  <c r="BK147" i="4"/>
  <c r="N147" i="4" s="1"/>
  <c r="BF147" i="4" s="1"/>
  <c r="BI146" i="4"/>
  <c r="BH146" i="4"/>
  <c r="BG146" i="4"/>
  <c r="BE146" i="4"/>
  <c r="BK146" i="4"/>
  <c r="N146" i="4" s="1"/>
  <c r="BF146" i="4" s="1"/>
  <c r="BI145" i="4"/>
  <c r="BH145" i="4"/>
  <c r="BG145" i="4"/>
  <c r="BE145" i="4"/>
  <c r="BK145" i="4"/>
  <c r="N145" i="4" s="1"/>
  <c r="BF145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Y139" i="4" s="1"/>
  <c r="W140" i="4"/>
  <c r="W139" i="4"/>
  <c r="BK140" i="4"/>
  <c r="N140" i="4"/>
  <c r="BF140" i="4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AA136" i="4" s="1"/>
  <c r="Y137" i="4"/>
  <c r="Y136" i="4" s="1"/>
  <c r="W137" i="4"/>
  <c r="BK137" i="4"/>
  <c r="BK136" i="4" s="1"/>
  <c r="N136" i="4" s="1"/>
  <c r="N92" i="4" s="1"/>
  <c r="N137" i="4"/>
  <c r="BF137" i="4"/>
  <c r="BI135" i="4"/>
  <c r="BH135" i="4"/>
  <c r="BG135" i="4"/>
  <c r="BE135" i="4"/>
  <c r="AA135" i="4"/>
  <c r="AA134" i="4" s="1"/>
  <c r="Y135" i="4"/>
  <c r="Y134" i="4"/>
  <c r="W135" i="4"/>
  <c r="W134" i="4" s="1"/>
  <c r="BK135" i="4"/>
  <c r="BK134" i="4" s="1"/>
  <c r="N134" i="4"/>
  <c r="N91" i="4" s="1"/>
  <c r="N135" i="4"/>
  <c r="BF135" i="4"/>
  <c r="BI133" i="4"/>
  <c r="BH133" i="4"/>
  <c r="BG133" i="4"/>
  <c r="BE133" i="4"/>
  <c r="AA133" i="4"/>
  <c r="Y133" i="4"/>
  <c r="W133" i="4"/>
  <c r="BK133" i="4"/>
  <c r="N133" i="4"/>
  <c r="BF133" i="4" s="1"/>
  <c r="BI132" i="4"/>
  <c r="BH132" i="4"/>
  <c r="BG132" i="4"/>
  <c r="BE132" i="4"/>
  <c r="AA132" i="4"/>
  <c r="Y132" i="4"/>
  <c r="W132" i="4"/>
  <c r="BK132" i="4"/>
  <c r="N132" i="4"/>
  <c r="BF132" i="4" s="1"/>
  <c r="BI131" i="4"/>
  <c r="BH131" i="4"/>
  <c r="BG131" i="4"/>
  <c r="BE131" i="4"/>
  <c r="AA131" i="4"/>
  <c r="Y131" i="4"/>
  <c r="W131" i="4"/>
  <c r="BK131" i="4"/>
  <c r="N131" i="4"/>
  <c r="BF131" i="4"/>
  <c r="BI130" i="4"/>
  <c r="BH130" i="4"/>
  <c r="BG130" i="4"/>
  <c r="BE130" i="4"/>
  <c r="AA130" i="4"/>
  <c r="Y130" i="4"/>
  <c r="W130" i="4"/>
  <c r="BK130" i="4"/>
  <c r="BK127" i="4" s="1"/>
  <c r="N127" i="4" s="1"/>
  <c r="N130" i="4"/>
  <c r="BF130" i="4" s="1"/>
  <c r="BI129" i="4"/>
  <c r="BH129" i="4"/>
  <c r="BG129" i="4"/>
  <c r="BE129" i="4"/>
  <c r="AA129" i="4"/>
  <c r="Y129" i="4"/>
  <c r="W129" i="4"/>
  <c r="BK129" i="4"/>
  <c r="N129" i="4"/>
  <c r="BF129" i="4"/>
  <c r="BI128" i="4"/>
  <c r="BH128" i="4"/>
  <c r="BG128" i="4"/>
  <c r="BE128" i="4"/>
  <c r="AA128" i="4"/>
  <c r="AA127" i="4" s="1"/>
  <c r="Y128" i="4"/>
  <c r="W128" i="4"/>
  <c r="BK128" i="4"/>
  <c r="N128" i="4"/>
  <c r="BF128" i="4" s="1"/>
  <c r="N90" i="4"/>
  <c r="BI126" i="4"/>
  <c r="BH126" i="4"/>
  <c r="BG126" i="4"/>
  <c r="BE126" i="4"/>
  <c r="AA126" i="4"/>
  <c r="Y126" i="4"/>
  <c r="W126" i="4"/>
  <c r="BK126" i="4"/>
  <c r="N126" i="4"/>
  <c r="BF126" i="4" s="1"/>
  <c r="BI125" i="4"/>
  <c r="BH125" i="4"/>
  <c r="BG125" i="4"/>
  <c r="BE125" i="4"/>
  <c r="AA125" i="4"/>
  <c r="Y125" i="4"/>
  <c r="W125" i="4"/>
  <c r="BK125" i="4"/>
  <c r="N125" i="4"/>
  <c r="BF125" i="4"/>
  <c r="BI124" i="4"/>
  <c r="BH124" i="4"/>
  <c r="BG124" i="4"/>
  <c r="BE124" i="4"/>
  <c r="AA124" i="4"/>
  <c r="AA122" i="4" s="1"/>
  <c r="Y124" i="4"/>
  <c r="W124" i="4"/>
  <c r="BK124" i="4"/>
  <c r="N124" i="4"/>
  <c r="BF124" i="4" s="1"/>
  <c r="BI123" i="4"/>
  <c r="BH123" i="4"/>
  <c r="BG123" i="4"/>
  <c r="BE123" i="4"/>
  <c r="AA123" i="4"/>
  <c r="Y123" i="4"/>
  <c r="Y122" i="4" s="1"/>
  <c r="W123" i="4"/>
  <c r="BK123" i="4"/>
  <c r="BK122" i="4" s="1"/>
  <c r="N123" i="4"/>
  <c r="BF123" i="4"/>
  <c r="M117" i="4"/>
  <c r="F117" i="4"/>
  <c r="F115" i="4"/>
  <c r="F113" i="4"/>
  <c r="BI102" i="4"/>
  <c r="BH102" i="4"/>
  <c r="BG102" i="4"/>
  <c r="BE102" i="4"/>
  <c r="BI101" i="4"/>
  <c r="BH101" i="4"/>
  <c r="H35" i="4" s="1"/>
  <c r="BC90" i="1" s="1"/>
  <c r="BG101" i="4"/>
  <c r="BE101" i="4"/>
  <c r="BI100" i="4"/>
  <c r="BH100" i="4"/>
  <c r="BG100" i="4"/>
  <c r="BE100" i="4"/>
  <c r="BI99" i="4"/>
  <c r="H36" i="4" s="1"/>
  <c r="BD90" i="1" s="1"/>
  <c r="BH99" i="4"/>
  <c r="BG99" i="4"/>
  <c r="BE99" i="4"/>
  <c r="BI98" i="4"/>
  <c r="BH98" i="4"/>
  <c r="BG98" i="4"/>
  <c r="BE98" i="4"/>
  <c r="BI97" i="4"/>
  <c r="BH97" i="4"/>
  <c r="BG97" i="4"/>
  <c r="BE97" i="4"/>
  <c r="M83" i="4"/>
  <c r="F83" i="4"/>
  <c r="F81" i="4"/>
  <c r="F79" i="4"/>
  <c r="O21" i="4"/>
  <c r="E21" i="4"/>
  <c r="O20" i="4"/>
  <c r="O15" i="4"/>
  <c r="E15" i="4"/>
  <c r="F118" i="4" s="1"/>
  <c r="F84" i="4"/>
  <c r="O14" i="4"/>
  <c r="O9" i="4"/>
  <c r="M115" i="4" s="1"/>
  <c r="F6" i="4"/>
  <c r="AY89" i="1"/>
  <c r="AX89" i="1"/>
  <c r="BI158" i="3"/>
  <c r="BH158" i="3"/>
  <c r="BG158" i="3"/>
  <c r="BE158" i="3"/>
  <c r="BK158" i="3"/>
  <c r="N158" i="3" s="1"/>
  <c r="BF158" i="3"/>
  <c r="BI157" i="3"/>
  <c r="BH157" i="3"/>
  <c r="BG157" i="3"/>
  <c r="BE157" i="3"/>
  <c r="BK157" i="3"/>
  <c r="N157" i="3" s="1"/>
  <c r="BF157" i="3" s="1"/>
  <c r="BI156" i="3"/>
  <c r="BH156" i="3"/>
  <c r="BG156" i="3"/>
  <c r="BE156" i="3"/>
  <c r="BK156" i="3"/>
  <c r="N156" i="3"/>
  <c r="BF156" i="3" s="1"/>
  <c r="BI155" i="3"/>
  <c r="BH155" i="3"/>
  <c r="BG155" i="3"/>
  <c r="BE155" i="3"/>
  <c r="BK155" i="3"/>
  <c r="N155" i="3"/>
  <c r="BF155" i="3" s="1"/>
  <c r="BI154" i="3"/>
  <c r="BH154" i="3"/>
  <c r="BG154" i="3"/>
  <c r="BE154" i="3"/>
  <c r="BK154" i="3"/>
  <c r="N154" i="3"/>
  <c r="BF154" i="3" s="1"/>
  <c r="BI152" i="3"/>
  <c r="BH152" i="3"/>
  <c r="BG152" i="3"/>
  <c r="BE152" i="3"/>
  <c r="AA152" i="3"/>
  <c r="Y152" i="3"/>
  <c r="Y149" i="3" s="1"/>
  <c r="W152" i="3"/>
  <c r="BK152" i="3"/>
  <c r="N152" i="3"/>
  <c r="BF152" i="3"/>
  <c r="BI151" i="3"/>
  <c r="BH151" i="3"/>
  <c r="BG151" i="3"/>
  <c r="BE151" i="3"/>
  <c r="AA151" i="3"/>
  <c r="Y151" i="3"/>
  <c r="W151" i="3"/>
  <c r="BK151" i="3"/>
  <c r="BK149" i="3" s="1"/>
  <c r="N151" i="3"/>
  <c r="BF151" i="3"/>
  <c r="BI150" i="3"/>
  <c r="BH150" i="3"/>
  <c r="BG150" i="3"/>
  <c r="BE150" i="3"/>
  <c r="AA150" i="3"/>
  <c r="AA149" i="3"/>
  <c r="Y150" i="3"/>
  <c r="W150" i="3"/>
  <c r="W149" i="3" s="1"/>
  <c r="BK150" i="3"/>
  <c r="N149" i="3"/>
  <c r="N94" i="3" s="1"/>
  <c r="N150" i="3"/>
  <c r="BF150" i="3" s="1"/>
  <c r="BI148" i="3"/>
  <c r="BH148" i="3"/>
  <c r="BG148" i="3"/>
  <c r="BE148" i="3"/>
  <c r="AA148" i="3"/>
  <c r="AA146" i="3" s="1"/>
  <c r="Y148" i="3"/>
  <c r="W148" i="3"/>
  <c r="BK148" i="3"/>
  <c r="N148" i="3"/>
  <c r="BF148" i="3"/>
  <c r="BI147" i="3"/>
  <c r="BH147" i="3"/>
  <c r="BG147" i="3"/>
  <c r="BE147" i="3"/>
  <c r="AA147" i="3"/>
  <c r="Y147" i="3"/>
  <c r="Y146" i="3" s="1"/>
  <c r="W147" i="3"/>
  <c r="W146" i="3"/>
  <c r="BK147" i="3"/>
  <c r="BK146" i="3" s="1"/>
  <c r="N146" i="3" s="1"/>
  <c r="N147" i="3"/>
  <c r="BF147" i="3"/>
  <c r="N93" i="3"/>
  <c r="BI145" i="3"/>
  <c r="BH145" i="3"/>
  <c r="BG145" i="3"/>
  <c r="BE145" i="3"/>
  <c r="AA145" i="3"/>
  <c r="AA144" i="3"/>
  <c r="Y145" i="3"/>
  <c r="Y144" i="3"/>
  <c r="W145" i="3"/>
  <c r="W144" i="3"/>
  <c r="BK145" i="3"/>
  <c r="BK144" i="3"/>
  <c r="N144" i="3" s="1"/>
  <c r="N92" i="3" s="1"/>
  <c r="N145" i="3"/>
  <c r="BF145" i="3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/>
  <c r="BI140" i="3"/>
  <c r="BH140" i="3"/>
  <c r="BG140" i="3"/>
  <c r="BE140" i="3"/>
  <c r="AA140" i="3"/>
  <c r="Y140" i="3"/>
  <c r="Y137" i="3" s="1"/>
  <c r="W140" i="3"/>
  <c r="BK140" i="3"/>
  <c r="N140" i="3"/>
  <c r="BF140" i="3"/>
  <c r="BI139" i="3"/>
  <c r="BH139" i="3"/>
  <c r="BG139" i="3"/>
  <c r="BE139" i="3"/>
  <c r="AA139" i="3"/>
  <c r="Y139" i="3"/>
  <c r="W139" i="3"/>
  <c r="BK139" i="3"/>
  <c r="BK137" i="3" s="1"/>
  <c r="N139" i="3"/>
  <c r="BF139" i="3"/>
  <c r="BI138" i="3"/>
  <c r="BH138" i="3"/>
  <c r="BG138" i="3"/>
  <c r="BE138" i="3"/>
  <c r="AA138" i="3"/>
  <c r="AA137" i="3"/>
  <c r="Y138" i="3"/>
  <c r="W138" i="3"/>
  <c r="W137" i="3"/>
  <c r="BK138" i="3"/>
  <c r="N137" i="3"/>
  <c r="N91" i="3" s="1"/>
  <c r="N138" i="3"/>
  <c r="BF138" i="3" s="1"/>
  <c r="BI136" i="3"/>
  <c r="BH136" i="3"/>
  <c r="BG136" i="3"/>
  <c r="BE136" i="3"/>
  <c r="AA136" i="3"/>
  <c r="AA134" i="3" s="1"/>
  <c r="Y136" i="3"/>
  <c r="Y134" i="3" s="1"/>
  <c r="W136" i="3"/>
  <c r="BK136" i="3"/>
  <c r="N136" i="3"/>
  <c r="BF136" i="3"/>
  <c r="BI135" i="3"/>
  <c r="BH135" i="3"/>
  <c r="BG135" i="3"/>
  <c r="BE135" i="3"/>
  <c r="AA135" i="3"/>
  <c r="Y135" i="3"/>
  <c r="W135" i="3"/>
  <c r="W134" i="3"/>
  <c r="BK135" i="3"/>
  <c r="BK134" i="3"/>
  <c r="N134" i="3" s="1"/>
  <c r="N90" i="3" s="1"/>
  <c r="N135" i="3"/>
  <c r="BF135" i="3"/>
  <c r="BI133" i="3"/>
  <c r="BH133" i="3"/>
  <c r="BG133" i="3"/>
  <c r="BE133" i="3"/>
  <c r="AA133" i="3"/>
  <c r="Y133" i="3"/>
  <c r="W133" i="3"/>
  <c r="BK133" i="3"/>
  <c r="N133" i="3"/>
  <c r="BF133" i="3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Y129" i="3"/>
  <c r="W129" i="3"/>
  <c r="BK129" i="3"/>
  <c r="N129" i="3"/>
  <c r="BF129" i="3"/>
  <c r="BI128" i="3"/>
  <c r="BH128" i="3"/>
  <c r="BG128" i="3"/>
  <c r="BE128" i="3"/>
  <c r="AA128" i="3"/>
  <c r="Y128" i="3"/>
  <c r="W128" i="3"/>
  <c r="BK128" i="3"/>
  <c r="N128" i="3"/>
  <c r="BF128" i="3" s="1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E125" i="3"/>
  <c r="AA125" i="3"/>
  <c r="Y125" i="3"/>
  <c r="W125" i="3"/>
  <c r="BK125" i="3"/>
  <c r="BK123" i="3" s="1"/>
  <c r="N125" i="3"/>
  <c r="BF125" i="3"/>
  <c r="BI124" i="3"/>
  <c r="BH124" i="3"/>
  <c r="BG124" i="3"/>
  <c r="BE124" i="3"/>
  <c r="AA124" i="3"/>
  <c r="Y124" i="3"/>
  <c r="Y123" i="3"/>
  <c r="Y122" i="3"/>
  <c r="W124" i="3"/>
  <c r="BK124" i="3"/>
  <c r="N123" i="3"/>
  <c r="N89" i="3" s="1"/>
  <c r="N124" i="3"/>
  <c r="BF124" i="3"/>
  <c r="M118" i="3"/>
  <c r="F118" i="3"/>
  <c r="F116" i="3"/>
  <c r="F114" i="3"/>
  <c r="BI103" i="3"/>
  <c r="BH103" i="3"/>
  <c r="BG103" i="3"/>
  <c r="BE103" i="3"/>
  <c r="BI102" i="3"/>
  <c r="BH102" i="3"/>
  <c r="BG102" i="3"/>
  <c r="BE102" i="3"/>
  <c r="BI101" i="3"/>
  <c r="BH101" i="3"/>
  <c r="H35" i="3" s="1"/>
  <c r="BC89" i="1" s="1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M83" i="3"/>
  <c r="F83" i="3"/>
  <c r="F81" i="3"/>
  <c r="F79" i="3"/>
  <c r="O21" i="3"/>
  <c r="E21" i="3"/>
  <c r="M84" i="3" s="1"/>
  <c r="M119" i="3"/>
  <c r="O20" i="3"/>
  <c r="O15" i="3"/>
  <c r="E15" i="3"/>
  <c r="F119" i="3" s="1"/>
  <c r="O14" i="3"/>
  <c r="O9" i="3"/>
  <c r="M81" i="3" s="1"/>
  <c r="F6" i="3"/>
  <c r="F113" i="3" s="1"/>
  <c r="AY88" i="1"/>
  <c r="AX88" i="1"/>
  <c r="BI373" i="2"/>
  <c r="BH373" i="2"/>
  <c r="BG373" i="2"/>
  <c r="BE373" i="2"/>
  <c r="BK373" i="2"/>
  <c r="N373" i="2"/>
  <c r="BF373" i="2"/>
  <c r="BI372" i="2"/>
  <c r="BH372" i="2"/>
  <c r="BG372" i="2"/>
  <c r="BE372" i="2"/>
  <c r="BK372" i="2"/>
  <c r="N372" i="2"/>
  <c r="BF372" i="2"/>
  <c r="BI371" i="2"/>
  <c r="BH371" i="2"/>
  <c r="BG371" i="2"/>
  <c r="BE371" i="2"/>
  <c r="BK371" i="2"/>
  <c r="N371" i="2" s="1"/>
  <c r="BF371" i="2" s="1"/>
  <c r="BI370" i="2"/>
  <c r="BH370" i="2"/>
  <c r="BG370" i="2"/>
  <c r="BE370" i="2"/>
  <c r="BK370" i="2"/>
  <c r="BK368" i="2" s="1"/>
  <c r="N368" i="2" s="1"/>
  <c r="N113" i="2" s="1"/>
  <c r="N370" i="2"/>
  <c r="BF370" i="2" s="1"/>
  <c r="BI369" i="2"/>
  <c r="BH369" i="2"/>
  <c r="BG369" i="2"/>
  <c r="BE369" i="2"/>
  <c r="BK369" i="2"/>
  <c r="N369" i="2" s="1"/>
  <c r="BF369" i="2" s="1"/>
  <c r="BI367" i="2"/>
  <c r="BH367" i="2"/>
  <c r="BG367" i="2"/>
  <c r="BE367" i="2"/>
  <c r="AA367" i="2"/>
  <c r="Y367" i="2"/>
  <c r="W367" i="2"/>
  <c r="BK367" i="2"/>
  <c r="N367" i="2"/>
  <c r="BF367" i="2" s="1"/>
  <c r="BI366" i="2"/>
  <c r="BH366" i="2"/>
  <c r="BG366" i="2"/>
  <c r="BE366" i="2"/>
  <c r="AA366" i="2"/>
  <c r="AA365" i="2"/>
  <c r="Y366" i="2"/>
  <c r="Y365" i="2" s="1"/>
  <c r="W366" i="2"/>
  <c r="W365" i="2"/>
  <c r="BK366" i="2"/>
  <c r="N366" i="2"/>
  <c r="BF366" i="2" s="1"/>
  <c r="BI364" i="2"/>
  <c r="BH364" i="2"/>
  <c r="BG364" i="2"/>
  <c r="BE364" i="2"/>
  <c r="AA364" i="2"/>
  <c r="Y364" i="2"/>
  <c r="W364" i="2"/>
  <c r="BK364" i="2"/>
  <c r="N364" i="2"/>
  <c r="BF364" i="2"/>
  <c r="BI363" i="2"/>
  <c r="BH363" i="2"/>
  <c r="BG363" i="2"/>
  <c r="BE363" i="2"/>
  <c r="AA363" i="2"/>
  <c r="AA361" i="2" s="1"/>
  <c r="Y363" i="2"/>
  <c r="W363" i="2"/>
  <c r="BK363" i="2"/>
  <c r="N363" i="2"/>
  <c r="BF363" i="2" s="1"/>
  <c r="BI362" i="2"/>
  <c r="BH362" i="2"/>
  <c r="BG362" i="2"/>
  <c r="BE362" i="2"/>
  <c r="AA362" i="2"/>
  <c r="Y362" i="2"/>
  <c r="Y361" i="2" s="1"/>
  <c r="W362" i="2"/>
  <c r="W361" i="2" s="1"/>
  <c r="BK362" i="2"/>
  <c r="N362" i="2"/>
  <c r="BF362" i="2" s="1"/>
  <c r="BI360" i="2"/>
  <c r="BH360" i="2"/>
  <c r="BG360" i="2"/>
  <c r="BE360" i="2"/>
  <c r="AA360" i="2"/>
  <c r="Y360" i="2"/>
  <c r="W360" i="2"/>
  <c r="W357" i="2" s="1"/>
  <c r="BK360" i="2"/>
  <c r="N360" i="2"/>
  <c r="BF360" i="2"/>
  <c r="BI359" i="2"/>
  <c r="BH359" i="2"/>
  <c r="BG359" i="2"/>
  <c r="BE359" i="2"/>
  <c r="AA359" i="2"/>
  <c r="AA357" i="2" s="1"/>
  <c r="Y359" i="2"/>
  <c r="W359" i="2"/>
  <c r="BK359" i="2"/>
  <c r="N359" i="2"/>
  <c r="BF359" i="2" s="1"/>
  <c r="BI358" i="2"/>
  <c r="BH358" i="2"/>
  <c r="BG358" i="2"/>
  <c r="BE358" i="2"/>
  <c r="AA358" i="2"/>
  <c r="Y358" i="2"/>
  <c r="Y357" i="2" s="1"/>
  <c r="W358" i="2"/>
  <c r="BK358" i="2"/>
  <c r="BK357" i="2" s="1"/>
  <c r="N357" i="2" s="1"/>
  <c r="N110" i="2" s="1"/>
  <c r="N358" i="2"/>
  <c r="BF358" i="2"/>
  <c r="BI356" i="2"/>
  <c r="BH356" i="2"/>
  <c r="BG356" i="2"/>
  <c r="BE356" i="2"/>
  <c r="AA356" i="2"/>
  <c r="Y356" i="2"/>
  <c r="W356" i="2"/>
  <c r="W353" i="2" s="1"/>
  <c r="BK356" i="2"/>
  <c r="N356" i="2"/>
  <c r="BF356" i="2"/>
  <c r="BI355" i="2"/>
  <c r="BH355" i="2"/>
  <c r="BG355" i="2"/>
  <c r="BE355" i="2"/>
  <c r="AA355" i="2"/>
  <c r="AA353" i="2" s="1"/>
  <c r="Y355" i="2"/>
  <c r="W355" i="2"/>
  <c r="BK355" i="2"/>
  <c r="N355" i="2"/>
  <c r="BF355" i="2" s="1"/>
  <c r="BI354" i="2"/>
  <c r="BH354" i="2"/>
  <c r="BG354" i="2"/>
  <c r="BE354" i="2"/>
  <c r="AA354" i="2"/>
  <c r="Y354" i="2"/>
  <c r="Y353" i="2" s="1"/>
  <c r="W354" i="2"/>
  <c r="BK354" i="2"/>
  <c r="BK353" i="2" s="1"/>
  <c r="N353" i="2" s="1"/>
  <c r="N109" i="2" s="1"/>
  <c r="N354" i="2"/>
  <c r="BF354" i="2"/>
  <c r="BI352" i="2"/>
  <c r="BH352" i="2"/>
  <c r="BG352" i="2"/>
  <c r="BE352" i="2"/>
  <c r="AA352" i="2"/>
  <c r="Y352" i="2"/>
  <c r="W352" i="2"/>
  <c r="BK352" i="2"/>
  <c r="N352" i="2"/>
  <c r="BF352" i="2"/>
  <c r="BI351" i="2"/>
  <c r="BH351" i="2"/>
  <c r="BG351" i="2"/>
  <c r="BE351" i="2"/>
  <c r="AA351" i="2"/>
  <c r="Y351" i="2"/>
  <c r="W351" i="2"/>
  <c r="BK351" i="2"/>
  <c r="N351" i="2"/>
  <c r="BF351" i="2" s="1"/>
  <c r="BI350" i="2"/>
  <c r="BH350" i="2"/>
  <c r="BG350" i="2"/>
  <c r="BE350" i="2"/>
  <c r="AA350" i="2"/>
  <c r="Y350" i="2"/>
  <c r="W350" i="2"/>
  <c r="BK350" i="2"/>
  <c r="N350" i="2"/>
  <c r="BF350" i="2"/>
  <c r="BI349" i="2"/>
  <c r="BH349" i="2"/>
  <c r="BG349" i="2"/>
  <c r="BE349" i="2"/>
  <c r="AA349" i="2"/>
  <c r="Y349" i="2"/>
  <c r="W349" i="2"/>
  <c r="BK349" i="2"/>
  <c r="N349" i="2"/>
  <c r="BF349" i="2" s="1"/>
  <c r="BI348" i="2"/>
  <c r="BH348" i="2"/>
  <c r="BG348" i="2"/>
  <c r="BE348" i="2"/>
  <c r="AA348" i="2"/>
  <c r="Y348" i="2"/>
  <c r="W348" i="2"/>
  <c r="BK348" i="2"/>
  <c r="N348" i="2"/>
  <c r="BF348" i="2"/>
  <c r="BI347" i="2"/>
  <c r="BH347" i="2"/>
  <c r="BG347" i="2"/>
  <c r="BE347" i="2"/>
  <c r="AA347" i="2"/>
  <c r="Y347" i="2"/>
  <c r="W347" i="2"/>
  <c r="BK347" i="2"/>
  <c r="N347" i="2"/>
  <c r="BF347" i="2" s="1"/>
  <c r="BI346" i="2"/>
  <c r="BH346" i="2"/>
  <c r="BG346" i="2"/>
  <c r="BE346" i="2"/>
  <c r="AA346" i="2"/>
  <c r="Y346" i="2"/>
  <c r="W346" i="2"/>
  <c r="BK346" i="2"/>
  <c r="N346" i="2"/>
  <c r="BF346" i="2"/>
  <c r="BI345" i="2"/>
  <c r="BH345" i="2"/>
  <c r="BG345" i="2"/>
  <c r="BE345" i="2"/>
  <c r="AA345" i="2"/>
  <c r="Y345" i="2"/>
  <c r="W345" i="2"/>
  <c r="BK345" i="2"/>
  <c r="N345" i="2"/>
  <c r="BF345" i="2" s="1"/>
  <c r="BI344" i="2"/>
  <c r="BH344" i="2"/>
  <c r="BG344" i="2"/>
  <c r="BE344" i="2"/>
  <c r="AA344" i="2"/>
  <c r="Y344" i="2"/>
  <c r="Y343" i="2" s="1"/>
  <c r="W344" i="2"/>
  <c r="BK344" i="2"/>
  <c r="BK343" i="2" s="1"/>
  <c r="N343" i="2" s="1"/>
  <c r="N108" i="2" s="1"/>
  <c r="N344" i="2"/>
  <c r="BF344" i="2"/>
  <c r="BI342" i="2"/>
  <c r="BH342" i="2"/>
  <c r="BG342" i="2"/>
  <c r="BE342" i="2"/>
  <c r="AA342" i="2"/>
  <c r="Y342" i="2"/>
  <c r="W342" i="2"/>
  <c r="BK342" i="2"/>
  <c r="N342" i="2"/>
  <c r="BF342" i="2"/>
  <c r="BI341" i="2"/>
  <c r="BH341" i="2"/>
  <c r="BG341" i="2"/>
  <c r="BE341" i="2"/>
  <c r="AA341" i="2"/>
  <c r="Y341" i="2"/>
  <c r="W341" i="2"/>
  <c r="BK341" i="2"/>
  <c r="N341" i="2"/>
  <c r="BF341" i="2" s="1"/>
  <c r="BI340" i="2"/>
  <c r="BH340" i="2"/>
  <c r="BG340" i="2"/>
  <c r="BE340" i="2"/>
  <c r="AA340" i="2"/>
  <c r="Y340" i="2"/>
  <c r="W340" i="2"/>
  <c r="W337" i="2" s="1"/>
  <c r="BK340" i="2"/>
  <c r="N340" i="2"/>
  <c r="BF340" i="2"/>
  <c r="BI339" i="2"/>
  <c r="BH339" i="2"/>
  <c r="BG339" i="2"/>
  <c r="BE339" i="2"/>
  <c r="AA339" i="2"/>
  <c r="AA337" i="2" s="1"/>
  <c r="Y339" i="2"/>
  <c r="W339" i="2"/>
  <c r="BK339" i="2"/>
  <c r="N339" i="2"/>
  <c r="BF339" i="2" s="1"/>
  <c r="BI338" i="2"/>
  <c r="BH338" i="2"/>
  <c r="BG338" i="2"/>
  <c r="BE338" i="2"/>
  <c r="AA338" i="2"/>
  <c r="Y338" i="2"/>
  <c r="Y337" i="2" s="1"/>
  <c r="W338" i="2"/>
  <c r="BK338" i="2"/>
  <c r="BK337" i="2" s="1"/>
  <c r="N337" i="2" s="1"/>
  <c r="N107" i="2" s="1"/>
  <c r="N338" i="2"/>
  <c r="BF338" i="2"/>
  <c r="BI336" i="2"/>
  <c r="BH336" i="2"/>
  <c r="BG336" i="2"/>
  <c r="BE336" i="2"/>
  <c r="AA336" i="2"/>
  <c r="Y336" i="2"/>
  <c r="W336" i="2"/>
  <c r="BK336" i="2"/>
  <c r="N336" i="2"/>
  <c r="BF336" i="2"/>
  <c r="BI335" i="2"/>
  <c r="BH335" i="2"/>
  <c r="BG335" i="2"/>
  <c r="BE335" i="2"/>
  <c r="AA335" i="2"/>
  <c r="Y335" i="2"/>
  <c r="W335" i="2"/>
  <c r="BK335" i="2"/>
  <c r="N335" i="2"/>
  <c r="BF335" i="2" s="1"/>
  <c r="BI334" i="2"/>
  <c r="BH334" i="2"/>
  <c r="BG334" i="2"/>
  <c r="BE334" i="2"/>
  <c r="AA334" i="2"/>
  <c r="Y334" i="2"/>
  <c r="W334" i="2"/>
  <c r="W331" i="2" s="1"/>
  <c r="BK334" i="2"/>
  <c r="N334" i="2"/>
  <c r="BF334" i="2"/>
  <c r="BI333" i="2"/>
  <c r="BH333" i="2"/>
  <c r="BG333" i="2"/>
  <c r="BE333" i="2"/>
  <c r="AA333" i="2"/>
  <c r="AA331" i="2" s="1"/>
  <c r="Y333" i="2"/>
  <c r="W333" i="2"/>
  <c r="BK333" i="2"/>
  <c r="N333" i="2"/>
  <c r="BF333" i="2" s="1"/>
  <c r="BI332" i="2"/>
  <c r="BH332" i="2"/>
  <c r="BG332" i="2"/>
  <c r="BE332" i="2"/>
  <c r="AA332" i="2"/>
  <c r="Y332" i="2"/>
  <c r="Y331" i="2" s="1"/>
  <c r="W332" i="2"/>
  <c r="BK332" i="2"/>
  <c r="BK331" i="2" s="1"/>
  <c r="N331" i="2" s="1"/>
  <c r="N106" i="2" s="1"/>
  <c r="N332" i="2"/>
  <c r="BF332" i="2"/>
  <c r="BI330" i="2"/>
  <c r="BH330" i="2"/>
  <c r="BG330" i="2"/>
  <c r="BE330" i="2"/>
  <c r="AA330" i="2"/>
  <c r="Y330" i="2"/>
  <c r="W330" i="2"/>
  <c r="BK330" i="2"/>
  <c r="N330" i="2"/>
  <c r="BF330" i="2"/>
  <c r="BI329" i="2"/>
  <c r="BH329" i="2"/>
  <c r="BG329" i="2"/>
  <c r="BE329" i="2"/>
  <c r="AA329" i="2"/>
  <c r="Y329" i="2"/>
  <c r="W329" i="2"/>
  <c r="BK329" i="2"/>
  <c r="N329" i="2"/>
  <c r="BF329" i="2" s="1"/>
  <c r="BI328" i="2"/>
  <c r="BH328" i="2"/>
  <c r="BG328" i="2"/>
  <c r="BE328" i="2"/>
  <c r="AA328" i="2"/>
  <c r="Y328" i="2"/>
  <c r="W328" i="2"/>
  <c r="BK328" i="2"/>
  <c r="N328" i="2"/>
  <c r="BF328" i="2"/>
  <c r="BI327" i="2"/>
  <c r="BH327" i="2"/>
  <c r="BG327" i="2"/>
  <c r="BE327" i="2"/>
  <c r="AA327" i="2"/>
  <c r="Y327" i="2"/>
  <c r="W327" i="2"/>
  <c r="BK327" i="2"/>
  <c r="N327" i="2"/>
  <c r="BF327" i="2" s="1"/>
  <c r="BI326" i="2"/>
  <c r="BH326" i="2"/>
  <c r="BG326" i="2"/>
  <c r="BE326" i="2"/>
  <c r="AA326" i="2"/>
  <c r="Y326" i="2"/>
  <c r="W326" i="2"/>
  <c r="BK326" i="2"/>
  <c r="N326" i="2"/>
  <c r="BF326" i="2"/>
  <c r="BI325" i="2"/>
  <c r="BH325" i="2"/>
  <c r="BG325" i="2"/>
  <c r="BE325" i="2"/>
  <c r="AA325" i="2"/>
  <c r="Y325" i="2"/>
  <c r="W325" i="2"/>
  <c r="BK325" i="2"/>
  <c r="N325" i="2"/>
  <c r="BF325" i="2" s="1"/>
  <c r="BI324" i="2"/>
  <c r="BH324" i="2"/>
  <c r="BG324" i="2"/>
  <c r="BE324" i="2"/>
  <c r="AA324" i="2"/>
  <c r="Y324" i="2"/>
  <c r="W324" i="2"/>
  <c r="BK324" i="2"/>
  <c r="N324" i="2"/>
  <c r="BF324" i="2"/>
  <c r="BI323" i="2"/>
  <c r="BH323" i="2"/>
  <c r="BG323" i="2"/>
  <c r="BE323" i="2"/>
  <c r="AA323" i="2"/>
  <c r="Y323" i="2"/>
  <c r="W323" i="2"/>
  <c r="BK323" i="2"/>
  <c r="N323" i="2"/>
  <c r="BF323" i="2" s="1"/>
  <c r="BI322" i="2"/>
  <c r="BH322" i="2"/>
  <c r="BG322" i="2"/>
  <c r="BE322" i="2"/>
  <c r="AA322" i="2"/>
  <c r="Y322" i="2"/>
  <c r="W322" i="2"/>
  <c r="BK322" i="2"/>
  <c r="N322" i="2"/>
  <c r="BF322" i="2"/>
  <c r="BI321" i="2"/>
  <c r="BH321" i="2"/>
  <c r="BG321" i="2"/>
  <c r="BE321" i="2"/>
  <c r="AA321" i="2"/>
  <c r="Y321" i="2"/>
  <c r="W321" i="2"/>
  <c r="BK321" i="2"/>
  <c r="N321" i="2"/>
  <c r="BF321" i="2" s="1"/>
  <c r="BI320" i="2"/>
  <c r="BH320" i="2"/>
  <c r="BG320" i="2"/>
  <c r="BE320" i="2"/>
  <c r="AA320" i="2"/>
  <c r="Y320" i="2"/>
  <c r="W320" i="2"/>
  <c r="BK320" i="2"/>
  <c r="N320" i="2"/>
  <c r="BF320" i="2"/>
  <c r="BI319" i="2"/>
  <c r="BH319" i="2"/>
  <c r="BG319" i="2"/>
  <c r="BE319" i="2"/>
  <c r="AA319" i="2"/>
  <c r="Y319" i="2"/>
  <c r="W319" i="2"/>
  <c r="BK319" i="2"/>
  <c r="N319" i="2"/>
  <c r="BF319" i="2" s="1"/>
  <c r="BI318" i="2"/>
  <c r="BH318" i="2"/>
  <c r="BG318" i="2"/>
  <c r="BE318" i="2"/>
  <c r="AA318" i="2"/>
  <c r="Y318" i="2"/>
  <c r="W318" i="2"/>
  <c r="BK318" i="2"/>
  <c r="N318" i="2"/>
  <c r="BF318" i="2"/>
  <c r="BI317" i="2"/>
  <c r="BH317" i="2"/>
  <c r="BG317" i="2"/>
  <c r="BE317" i="2"/>
  <c r="AA317" i="2"/>
  <c r="Y317" i="2"/>
  <c r="W317" i="2"/>
  <c r="BK317" i="2"/>
  <c r="N317" i="2"/>
  <c r="BF317" i="2" s="1"/>
  <c r="BI316" i="2"/>
  <c r="BH316" i="2"/>
  <c r="BG316" i="2"/>
  <c r="BE316" i="2"/>
  <c r="AA316" i="2"/>
  <c r="Y316" i="2"/>
  <c r="W316" i="2"/>
  <c r="BK316" i="2"/>
  <c r="N316" i="2"/>
  <c r="BF316" i="2"/>
  <c r="BI315" i="2"/>
  <c r="BH315" i="2"/>
  <c r="BG315" i="2"/>
  <c r="BE315" i="2"/>
  <c r="AA315" i="2"/>
  <c r="Y315" i="2"/>
  <c r="W315" i="2"/>
  <c r="BK315" i="2"/>
  <c r="N315" i="2"/>
  <c r="BF315" i="2" s="1"/>
  <c r="BI314" i="2"/>
  <c r="BH314" i="2"/>
  <c r="BG314" i="2"/>
  <c r="BE314" i="2"/>
  <c r="AA314" i="2"/>
  <c r="Y314" i="2"/>
  <c r="W314" i="2"/>
  <c r="BK314" i="2"/>
  <c r="N314" i="2"/>
  <c r="BF314" i="2"/>
  <c r="BI313" i="2"/>
  <c r="BH313" i="2"/>
  <c r="BG313" i="2"/>
  <c r="BE313" i="2"/>
  <c r="AA313" i="2"/>
  <c r="Y313" i="2"/>
  <c r="W313" i="2"/>
  <c r="BK313" i="2"/>
  <c r="N313" i="2"/>
  <c r="BF313" i="2" s="1"/>
  <c r="BI312" i="2"/>
  <c r="BH312" i="2"/>
  <c r="BG312" i="2"/>
  <c r="BE312" i="2"/>
  <c r="AA312" i="2"/>
  <c r="Y312" i="2"/>
  <c r="W312" i="2"/>
  <c r="BK312" i="2"/>
  <c r="N312" i="2"/>
  <c r="BF312" i="2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/>
  <c r="BI305" i="2"/>
  <c r="BH305" i="2"/>
  <c r="BG305" i="2"/>
  <c r="BE305" i="2"/>
  <c r="AA305" i="2"/>
  <c r="Y305" i="2"/>
  <c r="W305" i="2"/>
  <c r="BK305" i="2"/>
  <c r="N305" i="2"/>
  <c r="BF305" i="2" s="1"/>
  <c r="BI304" i="2"/>
  <c r="BH304" i="2"/>
  <c r="BG304" i="2"/>
  <c r="BE304" i="2"/>
  <c r="AA304" i="2"/>
  <c r="Y304" i="2"/>
  <c r="W304" i="2"/>
  <c r="BK304" i="2"/>
  <c r="N304" i="2"/>
  <c r="BF304" i="2"/>
  <c r="BI303" i="2"/>
  <c r="BH303" i="2"/>
  <c r="BG303" i="2"/>
  <c r="BE303" i="2"/>
  <c r="AA303" i="2"/>
  <c r="Y303" i="2"/>
  <c r="W303" i="2"/>
  <c r="BK303" i="2"/>
  <c r="N303" i="2"/>
  <c r="BF303" i="2" s="1"/>
  <c r="BI302" i="2"/>
  <c r="BH302" i="2"/>
  <c r="BG302" i="2"/>
  <c r="BE302" i="2"/>
  <c r="AA302" i="2"/>
  <c r="Y302" i="2"/>
  <c r="W302" i="2"/>
  <c r="BK302" i="2"/>
  <c r="N302" i="2"/>
  <c r="BF302" i="2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Y299" i="2" s="1"/>
  <c r="W300" i="2"/>
  <c r="BK300" i="2"/>
  <c r="BK299" i="2" s="1"/>
  <c r="N299" i="2" s="1"/>
  <c r="N105" i="2" s="1"/>
  <c r="N300" i="2"/>
  <c r="BF300" i="2"/>
  <c r="BI298" i="2"/>
  <c r="BH298" i="2"/>
  <c r="BG298" i="2"/>
  <c r="BE298" i="2"/>
  <c r="AA298" i="2"/>
  <c r="Y298" i="2"/>
  <c r="W298" i="2"/>
  <c r="BK298" i="2"/>
  <c r="N298" i="2"/>
  <c r="BF298" i="2"/>
  <c r="BI297" i="2"/>
  <c r="BH297" i="2"/>
  <c r="BG297" i="2"/>
  <c r="BE297" i="2"/>
  <c r="AA297" i="2"/>
  <c r="Y297" i="2"/>
  <c r="W297" i="2"/>
  <c r="BK297" i="2"/>
  <c r="N297" i="2"/>
  <c r="BF297" i="2" s="1"/>
  <c r="BI296" i="2"/>
  <c r="BH296" i="2"/>
  <c r="BG296" i="2"/>
  <c r="BE296" i="2"/>
  <c r="AA296" i="2"/>
  <c r="Y296" i="2"/>
  <c r="W296" i="2"/>
  <c r="BK296" i="2"/>
  <c r="N296" i="2"/>
  <c r="BF296" i="2"/>
  <c r="BI295" i="2"/>
  <c r="BH295" i="2"/>
  <c r="BG295" i="2"/>
  <c r="BE295" i="2"/>
  <c r="AA295" i="2"/>
  <c r="Y295" i="2"/>
  <c r="W295" i="2"/>
  <c r="BK295" i="2"/>
  <c r="N295" i="2"/>
  <c r="BF295" i="2" s="1"/>
  <c r="BI294" i="2"/>
  <c r="BH294" i="2"/>
  <c r="BG294" i="2"/>
  <c r="BE294" i="2"/>
  <c r="AA294" i="2"/>
  <c r="Y294" i="2"/>
  <c r="W294" i="2"/>
  <c r="BK294" i="2"/>
  <c r="N294" i="2"/>
  <c r="BF294" i="2"/>
  <c r="BI293" i="2"/>
  <c r="BH293" i="2"/>
  <c r="BG293" i="2"/>
  <c r="BE293" i="2"/>
  <c r="AA293" i="2"/>
  <c r="Y293" i="2"/>
  <c r="W293" i="2"/>
  <c r="BK293" i="2"/>
  <c r="N293" i="2"/>
  <c r="BF293" i="2" s="1"/>
  <c r="BI292" i="2"/>
  <c r="BH292" i="2"/>
  <c r="BG292" i="2"/>
  <c r="BE292" i="2"/>
  <c r="AA292" i="2"/>
  <c r="Y292" i="2"/>
  <c r="Y291" i="2" s="1"/>
  <c r="W292" i="2"/>
  <c r="BK292" i="2"/>
  <c r="BK291" i="2" s="1"/>
  <c r="N291" i="2" s="1"/>
  <c r="N104" i="2" s="1"/>
  <c r="N292" i="2"/>
  <c r="BF292" i="2"/>
  <c r="BI290" i="2"/>
  <c r="BH290" i="2"/>
  <c r="BG290" i="2"/>
  <c r="BE290" i="2"/>
  <c r="AA290" i="2"/>
  <c r="Y290" i="2"/>
  <c r="W290" i="2"/>
  <c r="W287" i="2" s="1"/>
  <c r="BK290" i="2"/>
  <c r="N290" i="2"/>
  <c r="BF290" i="2"/>
  <c r="BI289" i="2"/>
  <c r="BH289" i="2"/>
  <c r="BG289" i="2"/>
  <c r="BE289" i="2"/>
  <c r="AA289" i="2"/>
  <c r="AA287" i="2" s="1"/>
  <c r="Y289" i="2"/>
  <c r="W289" i="2"/>
  <c r="BK289" i="2"/>
  <c r="N289" i="2"/>
  <c r="BF289" i="2" s="1"/>
  <c r="BI288" i="2"/>
  <c r="BH288" i="2"/>
  <c r="BG288" i="2"/>
  <c r="BE288" i="2"/>
  <c r="AA288" i="2"/>
  <c r="Y288" i="2"/>
  <c r="Y287" i="2" s="1"/>
  <c r="W288" i="2"/>
  <c r="BK288" i="2"/>
  <c r="BK287" i="2" s="1"/>
  <c r="N287" i="2" s="1"/>
  <c r="N103" i="2" s="1"/>
  <c r="N288" i="2"/>
  <c r="BF288" i="2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AA284" i="2" s="1"/>
  <c r="Y285" i="2"/>
  <c r="Y284" i="2"/>
  <c r="W285" i="2"/>
  <c r="BK285" i="2"/>
  <c r="BK284" i="2"/>
  <c r="N284" i="2"/>
  <c r="N102" i="2" s="1"/>
  <c r="N285" i="2"/>
  <c r="BF285" i="2"/>
  <c r="BI283" i="2"/>
  <c r="BH283" i="2"/>
  <c r="BG283" i="2"/>
  <c r="BE283" i="2"/>
  <c r="AA283" i="2"/>
  <c r="AA282" i="2" s="1"/>
  <c r="Y283" i="2"/>
  <c r="Y282" i="2"/>
  <c r="W283" i="2"/>
  <c r="W282" i="2" s="1"/>
  <c r="BK283" i="2"/>
  <c r="BK282" i="2"/>
  <c r="N282" i="2"/>
  <c r="N101" i="2" s="1"/>
  <c r="N283" i="2"/>
  <c r="BF283" i="2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Y276" i="2"/>
  <c r="W276" i="2"/>
  <c r="BK276" i="2"/>
  <c r="N276" i="2"/>
  <c r="BF276" i="2"/>
  <c r="BI275" i="2"/>
  <c r="BH275" i="2"/>
  <c r="BG275" i="2"/>
  <c r="BE275" i="2"/>
  <c r="AA275" i="2"/>
  <c r="Y275" i="2"/>
  <c r="W275" i="2"/>
  <c r="BK275" i="2"/>
  <c r="N275" i="2"/>
  <c r="BF275" i="2" s="1"/>
  <c r="BI274" i="2"/>
  <c r="BH274" i="2"/>
  <c r="BG274" i="2"/>
  <c r="BE274" i="2"/>
  <c r="AA274" i="2"/>
  <c r="Y274" i="2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N273" i="2"/>
  <c r="BF273" i="2" s="1"/>
  <c r="BI272" i="2"/>
  <c r="BH272" i="2"/>
  <c r="BG272" i="2"/>
  <c r="BE272" i="2"/>
  <c r="AA272" i="2"/>
  <c r="Y272" i="2"/>
  <c r="W272" i="2"/>
  <c r="BK272" i="2"/>
  <c r="N272" i="2"/>
  <c r="BF272" i="2"/>
  <c r="BI271" i="2"/>
  <c r="BH271" i="2"/>
  <c r="BG271" i="2"/>
  <c r="BE271" i="2"/>
  <c r="AA271" i="2"/>
  <c r="Y271" i="2"/>
  <c r="W271" i="2"/>
  <c r="BK271" i="2"/>
  <c r="N271" i="2"/>
  <c r="BF271" i="2" s="1"/>
  <c r="BI270" i="2"/>
  <c r="BH270" i="2"/>
  <c r="BG270" i="2"/>
  <c r="BE270" i="2"/>
  <c r="AA270" i="2"/>
  <c r="Y270" i="2"/>
  <c r="W270" i="2"/>
  <c r="BK270" i="2"/>
  <c r="N270" i="2"/>
  <c r="BF270" i="2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AA260" i="2" s="1"/>
  <c r="Y261" i="2"/>
  <c r="Y260" i="2"/>
  <c r="W261" i="2"/>
  <c r="BK261" i="2"/>
  <c r="BK260" i="2"/>
  <c r="N260" i="2"/>
  <c r="N100" i="2" s="1"/>
  <c r="N261" i="2"/>
  <c r="BF261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W247" i="2" s="1"/>
  <c r="BK250" i="2"/>
  <c r="N250" i="2"/>
  <c r="BF250" i="2"/>
  <c r="BI249" i="2"/>
  <c r="BH249" i="2"/>
  <c r="BG249" i="2"/>
  <c r="BE249" i="2"/>
  <c r="AA249" i="2"/>
  <c r="AA247" i="2" s="1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/>
  <c r="BI237" i="2"/>
  <c r="BH237" i="2"/>
  <c r="BG237" i="2"/>
  <c r="BE237" i="2"/>
  <c r="AA237" i="2"/>
  <c r="Y237" i="2"/>
  <c r="W237" i="2"/>
  <c r="BK237" i="2"/>
  <c r="N237" i="2"/>
  <c r="BF237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AA229" i="2" s="1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BK229" i="2"/>
  <c r="N230" i="2"/>
  <c r="BF230" i="2" s="1"/>
  <c r="BI227" i="2"/>
  <c r="BH227" i="2"/>
  <c r="BG227" i="2"/>
  <c r="BE227" i="2"/>
  <c r="AA227" i="2"/>
  <c r="AA226" i="2" s="1"/>
  <c r="Y227" i="2"/>
  <c r="Y226" i="2"/>
  <c r="W227" i="2"/>
  <c r="W226" i="2" s="1"/>
  <c r="BK227" i="2"/>
  <c r="BK226" i="2"/>
  <c r="N226" i="2"/>
  <c r="N96" i="2" s="1"/>
  <c r="N227" i="2"/>
  <c r="BF227" i="2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W219" i="2" s="1"/>
  <c r="BK222" i="2"/>
  <c r="N222" i="2"/>
  <c r="BF222" i="2"/>
  <c r="BI221" i="2"/>
  <c r="BH221" i="2"/>
  <c r="BG221" i="2"/>
  <c r="BE221" i="2"/>
  <c r="AA221" i="2"/>
  <c r="AA219" i="2" s="1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/>
  <c r="BI218" i="2"/>
  <c r="BH218" i="2"/>
  <c r="BG218" i="2"/>
  <c r="BE218" i="2"/>
  <c r="AA218" i="2"/>
  <c r="Y218" i="2"/>
  <c r="W218" i="2"/>
  <c r="BK218" i="2"/>
  <c r="N218" i="2"/>
  <c r="BF218" i="2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W197" i="2" s="1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AA197" i="2"/>
  <c r="Y198" i="2"/>
  <c r="W198" i="2"/>
  <c r="BK198" i="2"/>
  <c r="BK197" i="2" s="1"/>
  <c r="N197" i="2" s="1"/>
  <c r="N94" i="2" s="1"/>
  <c r="N198" i="2"/>
  <c r="BF198" i="2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E192" i="2"/>
  <c r="AA192" i="2"/>
  <c r="Y192" i="2"/>
  <c r="W192" i="2"/>
  <c r="BK192" i="2"/>
  <c r="N192" i="2"/>
  <c r="BF192" i="2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W177" i="2" s="1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AA177" i="2" s="1"/>
  <c r="Y179" i="2"/>
  <c r="W179" i="2"/>
  <c r="BK179" i="2"/>
  <c r="N179" i="2"/>
  <c r="BF179" i="2" s="1"/>
  <c r="BI178" i="2"/>
  <c r="BH178" i="2"/>
  <c r="BG178" i="2"/>
  <c r="BE178" i="2"/>
  <c r="AA178" i="2"/>
  <c r="Y178" i="2"/>
  <c r="Y177" i="2" s="1"/>
  <c r="W178" i="2"/>
  <c r="BK178" i="2"/>
  <c r="N178" i="2"/>
  <c r="BF178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AA161" i="2"/>
  <c r="Y162" i="2"/>
  <c r="Y161" i="2" s="1"/>
  <c r="W162" i="2"/>
  <c r="W161" i="2"/>
  <c r="BK162" i="2"/>
  <c r="BK161" i="2" s="1"/>
  <c r="N161" i="2" s="1"/>
  <c r="N92" i="2" s="1"/>
  <c r="N162" i="2"/>
  <c r="BF162" i="2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AA151" i="2" s="1"/>
  <c r="Y152" i="2"/>
  <c r="Y151" i="2" s="1"/>
  <c r="W152" i="2"/>
  <c r="W151" i="2" s="1"/>
  <c r="BK152" i="2"/>
  <c r="BK151" i="2" s="1"/>
  <c r="N151" i="2" s="1"/>
  <c r="N91" i="2" s="1"/>
  <c r="N152" i="2"/>
  <c r="BF152" i="2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AA142" i="2" s="1"/>
  <c r="Y143" i="2"/>
  <c r="Y142" i="2" s="1"/>
  <c r="W143" i="2"/>
  <c r="W142" i="2" s="1"/>
  <c r="W141" i="2" s="1"/>
  <c r="BK143" i="2"/>
  <c r="BK142" i="2" s="1"/>
  <c r="N143" i="2"/>
  <c r="BF143" i="2" s="1"/>
  <c r="M136" i="2"/>
  <c r="F136" i="2"/>
  <c r="F134" i="2"/>
  <c r="F132" i="2"/>
  <c r="BI121" i="2"/>
  <c r="BH121" i="2"/>
  <c r="BG121" i="2"/>
  <c r="BE121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H36" i="2"/>
  <c r="BD88" i="1" s="1"/>
  <c r="BH116" i="2"/>
  <c r="H35" i="2" s="1"/>
  <c r="BC88" i="1" s="1"/>
  <c r="BG116" i="2"/>
  <c r="H34" i="2" s="1"/>
  <c r="BB88" i="1" s="1"/>
  <c r="BE116" i="2"/>
  <c r="M32" i="2" s="1"/>
  <c r="AV88" i="1" s="1"/>
  <c r="M83" i="2"/>
  <c r="F83" i="2"/>
  <c r="F81" i="2"/>
  <c r="F79" i="2"/>
  <c r="O21" i="2"/>
  <c r="E21" i="2"/>
  <c r="M137" i="2" s="1"/>
  <c r="O20" i="2"/>
  <c r="O15" i="2"/>
  <c r="E15" i="2"/>
  <c r="F137" i="2" s="1"/>
  <c r="O14" i="2"/>
  <c r="O9" i="2"/>
  <c r="M134" i="2" s="1"/>
  <c r="F6" i="2"/>
  <c r="F131" i="2" s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C100" i="1"/>
  <c r="CH100" i="1"/>
  <c r="CB100" i="1"/>
  <c r="CG100" i="1"/>
  <c r="CA100" i="1"/>
  <c r="CF100" i="1"/>
  <c r="BZ100" i="1"/>
  <c r="CE100" i="1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H98" i="1"/>
  <c r="CG98" i="1"/>
  <c r="CF98" i="1"/>
  <c r="BZ98" i="1"/>
  <c r="CE98" i="1"/>
  <c r="AM83" i="1"/>
  <c r="L83" i="1"/>
  <c r="AM82" i="1"/>
  <c r="L82" i="1"/>
  <c r="AM80" i="1"/>
  <c r="L80" i="1"/>
  <c r="L78" i="1"/>
  <c r="L77" i="1"/>
  <c r="M81" i="5" l="1"/>
  <c r="M81" i="4"/>
  <c r="F84" i="3"/>
  <c r="F78" i="5"/>
  <c r="M116" i="3"/>
  <c r="F84" i="5"/>
  <c r="F78" i="7"/>
  <c r="F78" i="3"/>
  <c r="F78" i="8"/>
  <c r="AA141" i="2"/>
  <c r="BC87" i="1"/>
  <c r="N142" i="2"/>
  <c r="N90" i="2" s="1"/>
  <c r="N229" i="2"/>
  <c r="N98" i="2" s="1"/>
  <c r="AA343" i="2"/>
  <c r="W343" i="2"/>
  <c r="N122" i="4"/>
  <c r="N89" i="4" s="1"/>
  <c r="BK121" i="4"/>
  <c r="N121" i="4" s="1"/>
  <c r="N88" i="4" s="1"/>
  <c r="M32" i="5"/>
  <c r="AV91" i="1" s="1"/>
  <c r="H32" i="5"/>
  <c r="AZ91" i="1" s="1"/>
  <c r="BK136" i="6"/>
  <c r="N136" i="6" s="1"/>
  <c r="N92" i="6" s="1"/>
  <c r="N137" i="6"/>
  <c r="BF137" i="6" s="1"/>
  <c r="M81" i="2"/>
  <c r="F84" i="2"/>
  <c r="H32" i="2"/>
  <c r="AZ88" i="1" s="1"/>
  <c r="BK177" i="2"/>
  <c r="N177" i="2" s="1"/>
  <c r="N93" i="2" s="1"/>
  <c r="Y219" i="2"/>
  <c r="Y229" i="2"/>
  <c r="Y247" i="2"/>
  <c r="W260" i="2"/>
  <c r="W284" i="2"/>
  <c r="AA299" i="2"/>
  <c r="W299" i="2"/>
  <c r="F78" i="2"/>
  <c r="M84" i="2"/>
  <c r="BK219" i="2"/>
  <c r="N219" i="2" s="1"/>
  <c r="N95" i="2" s="1"/>
  <c r="W229" i="2"/>
  <c r="W228" i="2" s="1"/>
  <c r="W140" i="2" s="1"/>
  <c r="AU88" i="1" s="1"/>
  <c r="BK247" i="2"/>
  <c r="N247" i="2" s="1"/>
  <c r="N99" i="2" s="1"/>
  <c r="AA291" i="2"/>
  <c r="AA228" i="2" s="1"/>
  <c r="W291" i="2"/>
  <c r="BK122" i="3"/>
  <c r="N122" i="3" s="1"/>
  <c r="N88" i="3" s="1"/>
  <c r="H32" i="4"/>
  <c r="AZ90" i="1" s="1"/>
  <c r="Y127" i="4"/>
  <c r="Y121" i="4" s="1"/>
  <c r="N120" i="7"/>
  <c r="N89" i="7" s="1"/>
  <c r="Y197" i="2"/>
  <c r="Y141" i="2" s="1"/>
  <c r="H34" i="3"/>
  <c r="BB89" i="1" s="1"/>
  <c r="BB87" i="1" s="1"/>
  <c r="AA123" i="3"/>
  <c r="AA122" i="3" s="1"/>
  <c r="W123" i="3"/>
  <c r="W122" i="3" s="1"/>
  <c r="AU89" i="1" s="1"/>
  <c r="BK144" i="4"/>
  <c r="N144" i="4" s="1"/>
  <c r="N94" i="4" s="1"/>
  <c r="BK365" i="2"/>
  <c r="N365" i="2" s="1"/>
  <c r="N112" i="2" s="1"/>
  <c r="M32" i="3"/>
  <c r="AV89" i="1" s="1"/>
  <c r="F112" i="4"/>
  <c r="F78" i="4"/>
  <c r="M118" i="4"/>
  <c r="M84" i="4"/>
  <c r="H34" i="4"/>
  <c r="BB90" i="1" s="1"/>
  <c r="W127" i="4"/>
  <c r="F110" i="6"/>
  <c r="F78" i="6"/>
  <c r="H35" i="7"/>
  <c r="BC93" i="1" s="1"/>
  <c r="BK361" i="2"/>
  <c r="N361" i="2" s="1"/>
  <c r="N111" i="2" s="1"/>
  <c r="H32" i="3"/>
  <c r="AZ89" i="1" s="1"/>
  <c r="H36" i="3"/>
  <c r="BD89" i="1" s="1"/>
  <c r="BD87" i="1" s="1"/>
  <c r="W35" i="1" s="1"/>
  <c r="W122" i="4"/>
  <c r="BK177" i="5"/>
  <c r="N177" i="5" s="1"/>
  <c r="N97" i="5" s="1"/>
  <c r="H32" i="8"/>
  <c r="AZ94" i="1" s="1"/>
  <c r="M32" i="8"/>
  <c r="AV94" i="1" s="1"/>
  <c r="N124" i="8"/>
  <c r="N89" i="8" s="1"/>
  <c r="BK123" i="8"/>
  <c r="N123" i="8" s="1"/>
  <c r="N88" i="8" s="1"/>
  <c r="BK153" i="3"/>
  <c r="N153" i="3" s="1"/>
  <c r="N95" i="3" s="1"/>
  <c r="M32" i="4"/>
  <c r="AV90" i="1" s="1"/>
  <c r="AA139" i="4"/>
  <c r="AA121" i="4" s="1"/>
  <c r="N127" i="5"/>
  <c r="N90" i="5" s="1"/>
  <c r="M32" i="6"/>
  <c r="AV92" i="1" s="1"/>
  <c r="H32" i="6"/>
  <c r="AZ92" i="1" s="1"/>
  <c r="N120" i="6"/>
  <c r="N89" i="6" s="1"/>
  <c r="AA120" i="6"/>
  <c r="M113" i="7"/>
  <c r="M81" i="7"/>
  <c r="Y120" i="7"/>
  <c r="Y119" i="7" s="1"/>
  <c r="M117" i="8"/>
  <c r="M81" i="8"/>
  <c r="W136" i="4"/>
  <c r="BK139" i="5"/>
  <c r="N139" i="5" s="1"/>
  <c r="N93" i="5" s="1"/>
  <c r="AA148" i="5"/>
  <c r="M116" i="6"/>
  <c r="M84" i="6"/>
  <c r="Y119" i="6"/>
  <c r="AA131" i="6"/>
  <c r="F116" i="7"/>
  <c r="F84" i="7"/>
  <c r="H36" i="7"/>
  <c r="BD93" i="1" s="1"/>
  <c r="W119" i="7"/>
  <c r="AU93" i="1" s="1"/>
  <c r="H35" i="9"/>
  <c r="BC95" i="1" s="1"/>
  <c r="H36" i="9"/>
  <c r="BD95" i="1" s="1"/>
  <c r="BK139" i="4"/>
  <c r="N139" i="4" s="1"/>
  <c r="N93" i="4" s="1"/>
  <c r="H36" i="5"/>
  <c r="BD91" i="1" s="1"/>
  <c r="AA130" i="5"/>
  <c r="AA126" i="5" s="1"/>
  <c r="AA125" i="5" s="1"/>
  <c r="BK135" i="5"/>
  <c r="N135" i="5" s="1"/>
  <c r="N92" i="5" s="1"/>
  <c r="W148" i="5"/>
  <c r="W125" i="5" s="1"/>
  <c r="AU91" i="1" s="1"/>
  <c r="BK173" i="5"/>
  <c r="N173" i="5" s="1"/>
  <c r="N96" i="5" s="1"/>
  <c r="BK181" i="5"/>
  <c r="N181" i="5" s="1"/>
  <c r="N98" i="5" s="1"/>
  <c r="H35" i="6"/>
  <c r="BC92" i="1" s="1"/>
  <c r="H34" i="7"/>
  <c r="BB93" i="1" s="1"/>
  <c r="BK181" i="8"/>
  <c r="N181" i="8" s="1"/>
  <c r="N91" i="8" s="1"/>
  <c r="N182" i="8"/>
  <c r="N92" i="8" s="1"/>
  <c r="W122" i="9"/>
  <c r="M81" i="6"/>
  <c r="F84" i="6"/>
  <c r="Y124" i="8"/>
  <c r="BK211" i="8"/>
  <c r="N211" i="8" s="1"/>
  <c r="N96" i="8" s="1"/>
  <c r="M118" i="9"/>
  <c r="M84" i="9"/>
  <c r="AA155" i="9"/>
  <c r="AA121" i="9" s="1"/>
  <c r="F120" i="8"/>
  <c r="F84" i="8"/>
  <c r="H36" i="8"/>
  <c r="BD94" i="1" s="1"/>
  <c r="AA123" i="8"/>
  <c r="AA143" i="9"/>
  <c r="W155" i="9"/>
  <c r="N170" i="9"/>
  <c r="BF170" i="9" s="1"/>
  <c r="BK167" i="9"/>
  <c r="N167" i="9" s="1"/>
  <c r="N94" i="9" s="1"/>
  <c r="BK157" i="7"/>
  <c r="N157" i="7" s="1"/>
  <c r="N92" i="7" s="1"/>
  <c r="N158" i="7"/>
  <c r="BF158" i="7" s="1"/>
  <c r="W123" i="8"/>
  <c r="AU94" i="1" s="1"/>
  <c r="Y182" i="8"/>
  <c r="Y181" i="8" s="1"/>
  <c r="F112" i="9"/>
  <c r="F78" i="9"/>
  <c r="M32" i="9"/>
  <c r="AV95" i="1" s="1"/>
  <c r="H32" i="9"/>
  <c r="AZ95" i="1" s="1"/>
  <c r="N122" i="9"/>
  <c r="N89" i="9" s="1"/>
  <c r="W143" i="9"/>
  <c r="AA162" i="9"/>
  <c r="M81" i="9"/>
  <c r="F84" i="9"/>
  <c r="W33" i="1" l="1"/>
  <c r="AX87" i="1"/>
  <c r="Y123" i="8"/>
  <c r="BK228" i="2"/>
  <c r="N228" i="2" s="1"/>
  <c r="N97" i="2" s="1"/>
  <c r="Y228" i="2"/>
  <c r="Y140" i="2" s="1"/>
  <c r="N103" i="8"/>
  <c r="BF103" i="8" s="1"/>
  <c r="N101" i="8"/>
  <c r="BF101" i="8" s="1"/>
  <c r="M27" i="8"/>
  <c r="N100" i="8"/>
  <c r="BF100" i="8" s="1"/>
  <c r="N104" i="8"/>
  <c r="BF104" i="8" s="1"/>
  <c r="N102" i="8"/>
  <c r="BF102" i="8" s="1"/>
  <c r="N99" i="8"/>
  <c r="AZ87" i="1"/>
  <c r="N102" i="4"/>
  <c r="BF102" i="4" s="1"/>
  <c r="N100" i="4"/>
  <c r="BF100" i="4" s="1"/>
  <c r="N98" i="4"/>
  <c r="BF98" i="4" s="1"/>
  <c r="N97" i="4"/>
  <c r="N101" i="4"/>
  <c r="BF101" i="4" s="1"/>
  <c r="M27" i="4"/>
  <c r="N99" i="4"/>
  <c r="BF99" i="4" s="1"/>
  <c r="AY87" i="1"/>
  <c r="W34" i="1"/>
  <c r="BK121" i="9"/>
  <c r="N121" i="9" s="1"/>
  <c r="N88" i="9" s="1"/>
  <c r="AA119" i="6"/>
  <c r="W121" i="4"/>
  <c r="AU90" i="1" s="1"/>
  <c r="AU87" i="1" s="1"/>
  <c r="BK141" i="2"/>
  <c r="AA140" i="2"/>
  <c r="N103" i="3"/>
  <c r="BF103" i="3" s="1"/>
  <c r="N101" i="3"/>
  <c r="BF101" i="3" s="1"/>
  <c r="N99" i="3"/>
  <c r="BF99" i="3" s="1"/>
  <c r="N98" i="3"/>
  <c r="N102" i="3"/>
  <c r="BF102" i="3" s="1"/>
  <c r="M27" i="3"/>
  <c r="N100" i="3"/>
  <c r="BF100" i="3" s="1"/>
  <c r="W121" i="9"/>
  <c r="AU95" i="1" s="1"/>
  <c r="BK119" i="6"/>
  <c r="N119" i="6" s="1"/>
  <c r="N88" i="6" s="1"/>
  <c r="BK126" i="5"/>
  <c r="BK119" i="7"/>
  <c r="N119" i="7" s="1"/>
  <c r="N88" i="7" s="1"/>
  <c r="BF98" i="3" l="1"/>
  <c r="N97" i="3"/>
  <c r="N141" i="2"/>
  <c r="N89" i="2" s="1"/>
  <c r="BK140" i="2"/>
  <c r="N140" i="2" s="1"/>
  <c r="N88" i="2" s="1"/>
  <c r="N102" i="9"/>
  <c r="BF102" i="9" s="1"/>
  <c r="N100" i="9"/>
  <c r="BF100" i="9" s="1"/>
  <c r="N98" i="9"/>
  <c r="BF98" i="9" s="1"/>
  <c r="N97" i="9"/>
  <c r="N101" i="9"/>
  <c r="BF101" i="9" s="1"/>
  <c r="N99" i="9"/>
  <c r="BF99" i="9" s="1"/>
  <c r="M27" i="9"/>
  <c r="N98" i="8"/>
  <c r="BF99" i="8"/>
  <c r="N126" i="5"/>
  <c r="N89" i="5" s="1"/>
  <c r="BK125" i="5"/>
  <c r="N125" i="5" s="1"/>
  <c r="N88" i="5" s="1"/>
  <c r="N100" i="6"/>
  <c r="BF100" i="6" s="1"/>
  <c r="N98" i="6"/>
  <c r="BF98" i="6" s="1"/>
  <c r="N96" i="6"/>
  <c r="BF96" i="6" s="1"/>
  <c r="N95" i="6"/>
  <c r="N99" i="6"/>
  <c r="BF99" i="6" s="1"/>
  <c r="N97" i="6"/>
  <c r="BF97" i="6" s="1"/>
  <c r="M27" i="6"/>
  <c r="N99" i="7"/>
  <c r="BF99" i="7" s="1"/>
  <c r="N97" i="7"/>
  <c r="BF97" i="7" s="1"/>
  <c r="M27" i="7"/>
  <c r="N96" i="7"/>
  <c r="BF96" i="7" s="1"/>
  <c r="N100" i="7"/>
  <c r="BF100" i="7" s="1"/>
  <c r="N95" i="7"/>
  <c r="N98" i="7"/>
  <c r="BF98" i="7" s="1"/>
  <c r="N96" i="4"/>
  <c r="BF97" i="4"/>
  <c r="AV87" i="1"/>
  <c r="M28" i="4" l="1"/>
  <c r="L104" i="4"/>
  <c r="N96" i="9"/>
  <c r="BF97" i="9"/>
  <c r="H33" i="8"/>
  <c r="BA94" i="1" s="1"/>
  <c r="M33" i="8"/>
  <c r="AW94" i="1" s="1"/>
  <c r="AT94" i="1" s="1"/>
  <c r="M33" i="4"/>
  <c r="AW90" i="1" s="1"/>
  <c r="AT90" i="1" s="1"/>
  <c r="H33" i="4"/>
  <c r="BA90" i="1" s="1"/>
  <c r="N121" i="2"/>
  <c r="BF121" i="2" s="1"/>
  <c r="N119" i="2"/>
  <c r="BF119" i="2" s="1"/>
  <c r="N117" i="2"/>
  <c r="BF117" i="2" s="1"/>
  <c r="N116" i="2"/>
  <c r="N120" i="2"/>
  <c r="BF120" i="2" s="1"/>
  <c r="N118" i="2"/>
  <c r="BF118" i="2" s="1"/>
  <c r="M27" i="2"/>
  <c r="N94" i="7"/>
  <c r="BF95" i="7"/>
  <c r="N94" i="6"/>
  <c r="BF95" i="6"/>
  <c r="N105" i="5"/>
  <c r="BF105" i="5" s="1"/>
  <c r="N106" i="5"/>
  <c r="BF106" i="5" s="1"/>
  <c r="N103" i="5"/>
  <c r="BF103" i="5" s="1"/>
  <c r="N104" i="5"/>
  <c r="BF104" i="5" s="1"/>
  <c r="N102" i="5"/>
  <c r="BF102" i="5" s="1"/>
  <c r="N101" i="5"/>
  <c r="M27" i="5"/>
  <c r="M28" i="8"/>
  <c r="L106" i="8"/>
  <c r="M28" i="3"/>
  <c r="L105" i="3"/>
  <c r="M33" i="3"/>
  <c r="AW89" i="1" s="1"/>
  <c r="AT89" i="1" s="1"/>
  <c r="H33" i="3"/>
  <c r="BA89" i="1" s="1"/>
  <c r="BF101" i="5" l="1"/>
  <c r="N100" i="5"/>
  <c r="M28" i="9"/>
  <c r="L104" i="9"/>
  <c r="AS94" i="1"/>
  <c r="M30" i="8"/>
  <c r="H33" i="7"/>
  <c r="BA93" i="1" s="1"/>
  <c r="M33" i="7"/>
  <c r="AW93" i="1" s="1"/>
  <c r="AT93" i="1" s="1"/>
  <c r="N115" i="2"/>
  <c r="BF116" i="2"/>
  <c r="AS89" i="1"/>
  <c r="M30" i="3"/>
  <c r="M28" i="6"/>
  <c r="L102" i="6"/>
  <c r="M33" i="6"/>
  <c r="AW92" i="1" s="1"/>
  <c r="AT92" i="1" s="1"/>
  <c r="H33" i="6"/>
  <c r="BA92" i="1" s="1"/>
  <c r="M28" i="7"/>
  <c r="L102" i="7"/>
  <c r="M33" i="9"/>
  <c r="AW95" i="1" s="1"/>
  <c r="AT95" i="1" s="1"/>
  <c r="H33" i="9"/>
  <c r="BA95" i="1" s="1"/>
  <c r="AS90" i="1"/>
  <c r="M30" i="4"/>
  <c r="AS93" i="1" l="1"/>
  <c r="M30" i="7"/>
  <c r="M33" i="2"/>
  <c r="AW88" i="1" s="1"/>
  <c r="AT88" i="1" s="1"/>
  <c r="H33" i="2"/>
  <c r="BA88" i="1" s="1"/>
  <c r="BA87" i="1" s="1"/>
  <c r="AS95" i="1"/>
  <c r="M30" i="9"/>
  <c r="AG90" i="1"/>
  <c r="AN90" i="1" s="1"/>
  <c r="L38" i="4"/>
  <c r="AS92" i="1"/>
  <c r="M30" i="6"/>
  <c r="M28" i="2"/>
  <c r="L123" i="2"/>
  <c r="L38" i="8"/>
  <c r="AG94" i="1"/>
  <c r="AN94" i="1" s="1"/>
  <c r="M28" i="5"/>
  <c r="L108" i="5"/>
  <c r="AG89" i="1"/>
  <c r="AN89" i="1" s="1"/>
  <c r="L38" i="3"/>
  <c r="H33" i="5"/>
  <c r="BA91" i="1" s="1"/>
  <c r="M33" i="5"/>
  <c r="AW91" i="1" s="1"/>
  <c r="AT91" i="1" s="1"/>
  <c r="AG92" i="1" l="1"/>
  <c r="AN92" i="1" s="1"/>
  <c r="L38" i="6"/>
  <c r="AG95" i="1"/>
  <c r="AN95" i="1" s="1"/>
  <c r="L38" i="9"/>
  <c r="L38" i="7"/>
  <c r="AG93" i="1"/>
  <c r="AN93" i="1" s="1"/>
  <c r="W32" i="1"/>
  <c r="AW87" i="1"/>
  <c r="AS91" i="1"/>
  <c r="M30" i="5"/>
  <c r="AS88" i="1"/>
  <c r="AS87" i="1" s="1"/>
  <c r="M30" i="2"/>
  <c r="AG88" i="1" l="1"/>
  <c r="L38" i="2"/>
  <c r="AK32" i="1"/>
  <c r="AT87" i="1"/>
  <c r="AG91" i="1"/>
  <c r="AN91" i="1" s="1"/>
  <c r="L38" i="5"/>
  <c r="AG87" i="1" l="1"/>
  <c r="AN88" i="1"/>
  <c r="AG99" i="1" l="1"/>
  <c r="AN87" i="1"/>
  <c r="AK26" i="1"/>
  <c r="AG98" i="1"/>
  <c r="AG101" i="1"/>
  <c r="AG100" i="1"/>
  <c r="CD100" i="1" l="1"/>
  <c r="AV100" i="1"/>
  <c r="BY100" i="1" s="1"/>
  <c r="AN100" i="1"/>
  <c r="AV101" i="1"/>
  <c r="BY101" i="1" s="1"/>
  <c r="CD101" i="1"/>
  <c r="CD98" i="1"/>
  <c r="AV98" i="1"/>
  <c r="BY98" i="1" s="1"/>
  <c r="AG97" i="1"/>
  <c r="AN98" i="1"/>
  <c r="CD99" i="1"/>
  <c r="AV99" i="1"/>
  <c r="BY99" i="1" s="1"/>
  <c r="AK27" i="1" l="1"/>
  <c r="AK29" i="1" s="1"/>
  <c r="AK37" i="1" s="1"/>
  <c r="AG103" i="1"/>
  <c r="AK31" i="1"/>
  <c r="AN101" i="1"/>
  <c r="AN99" i="1"/>
  <c r="AN97" i="1" s="1"/>
  <c r="AN103" i="1" s="1"/>
  <c r="W31" i="1"/>
</calcChain>
</file>

<file path=xl/sharedStrings.xml><?xml version="1.0" encoding="utf-8"?>
<sst xmlns="http://schemas.openxmlformats.org/spreadsheetml/2006/main" count="8580" uniqueCount="1494">
  <si>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</si>
  <si>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</si>
  <si>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</si>
  <si>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</si>
  <si>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</si>
  <si>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</si>
  <si>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</si>
  <si>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</si>
  <si>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</si>
  <si>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</si>
  <si>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</si>
  <si>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</si>
  <si>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</si>
  <si>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</si>
  <si>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</si>
  <si>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</si>
  <si>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</si>
  <si>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</si>
  <si>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</si>
  <si>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</si>
  <si>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Chorvátsky Grob - Čierna Voda</t>
  </si>
  <si>
    <t>Dátum:</t>
  </si>
  <si>
    <t>Objednávateľ:</t>
  </si>
  <si>
    <t>IČO:</t>
  </si>
  <si>
    <t>IČO DPH:</t>
  </si>
  <si>
    <t>Zhotoviteľ:</t>
  </si>
  <si>
    <t>Vyplň údaj</t>
  </si>
  <si>
    <t>Projektant:</t>
  </si>
  <si>
    <t>aphaus s.r.o.</t>
  </si>
  <si>
    <t>True</t>
  </si>
  <si>
    <t>0,01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</si>
  <si>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</si>
  <si>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</si>
  <si>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</si>
  <si>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</si>
  <si>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</si>
  <si>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</si>
  <si>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</si>
  <si>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</si>
  <si>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</si>
  <si>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</si>
  <si>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</si>
  <si>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</si>
  <si>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</si>
  <si>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</si>
  <si>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</si>
  <si>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</si>
  <si>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</si>
  <si>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</si>
  <si>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</si>
  <si>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</si>
  <si>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</si>
  <si>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</si>
  <si>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</si>
  <si>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</si>
  <si>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</si>
  <si>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</si>
  <si>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</si>
  <si>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</si>
  <si>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</si>
  <si>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</si>
  <si>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</si>
  <si>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</si>
  <si>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</si>
  <si>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</si>
  <si>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</si>
  <si>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</si>
  <si>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</si>
  <si>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</si>
  <si>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</si>
  <si>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</si>
  <si>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</si>
  <si>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</si>
  <si>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</si>
  <si>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</si>
  <si>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</si>
  <si>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{6a28e35c-1163-41bc-85b0-9d0fb68218a5}</t>
  </si>
  <si>
    <t>{00000000-0000-0000-0000-000000000000}</t>
  </si>
  <si>
    <t>/</t>
  </si>
  <si>
    <t>1</t>
  </si>
  <si>
    <t>Stavebná časť</t>
  </si>
  <si>
    <t>{7594a39c-ad84-4452-be71-2c65680ab50e}</t>
  </si>
  <si>
    <t>2</t>
  </si>
  <si>
    <t>UK - podlahové vykurovanie</t>
  </si>
  <si>
    <t>{f0eccdf0-0558-498c-a639-828fbdb43e95}</t>
  </si>
  <si>
    <t>3</t>
  </si>
  <si>
    <t>UK - kotolňa</t>
  </si>
  <si>
    <t>{ba735276-325d-4cb8-9cad-a09126b07f9e}</t>
  </si>
  <si>
    <t>4</t>
  </si>
  <si>
    <t>ZTI</t>
  </si>
  <si>
    <t>{24ae644f-f8be-4154-89ce-9bb2fa479cfb}</t>
  </si>
  <si>
    <t>5</t>
  </si>
  <si>
    <t>PLYN</t>
  </si>
  <si>
    <t>{9c14e49c-b08a-4716-8c15-6d50b0882805}</t>
  </si>
  <si>
    <t>6</t>
  </si>
  <si>
    <t>Bleskozvod</t>
  </si>
  <si>
    <t>{247599b2-f437-48bb-99ff-bdcd35e6afc7}</t>
  </si>
  <si>
    <t>7</t>
  </si>
  <si>
    <t>Silnoprúd</t>
  </si>
  <si>
    <t>{e6da963a-cf4b-466f-b795-2ca5b7ef0708}</t>
  </si>
  <si>
    <t>8</t>
  </si>
  <si>
    <t>Slaboprúd</t>
  </si>
  <si>
    <t>{e1baaa1d-84cf-4e7d-93a0-667dd0ced92b}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</si>
  <si>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</si>
  <si>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</si>
  <si>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</si>
  <si>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</si>
  <si>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</si>
  <si>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</si>
  <si>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</si>
  <si>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</si>
  <si>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</si>
  <si>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</si>
  <si>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</si>
  <si>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</si>
  <si>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</si>
  <si>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</si>
  <si>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</si>
  <si>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</si>
  <si>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1 - Stavebná časť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</si>
  <si>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</si>
  <si>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</si>
  <si>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</si>
  <si>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</si>
  <si>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</si>
  <si>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</si>
  <si>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</si>
  <si>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</si>
  <si>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</si>
  <si>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</si>
  <si>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</si>
  <si>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</si>
  <si>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</si>
  <si>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</si>
  <si>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</si>
  <si>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</si>
  <si>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</si>
  <si>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</si>
  <si>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731 - Ústredné kúrenie, kotolne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</si>
  <si>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</si>
  <si>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</si>
  <si>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</si>
  <si>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</si>
  <si>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</si>
  <si>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</si>
  <si>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</si>
  <si>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777 - Podlahy syntetické</t>
  </si>
  <si>
    <t xml:space="preserve">    781 - Dokončovacie práce a obklady</t>
  </si>
  <si>
    <t xml:space="preserve">    782 - Dokončovacie práce a obklady z kam.</t>
  </si>
  <si>
    <t xml:space="preserve">    784 - Dokončovacie práce - maľby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</si>
  <si>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</si>
  <si>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</si>
  <si>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</si>
  <si>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</si>
  <si>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</si>
  <si>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</si>
  <si>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</si>
  <si>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</si>
  <si>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</si>
  <si>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</si>
  <si>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</si>
  <si>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</si>
  <si>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</si>
  <si>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</si>
  <si>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</si>
  <si>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</si>
  <si>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</si>
  <si>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</si>
  <si>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</si>
  <si>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</si>
  <si>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</si>
  <si>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</si>
  <si>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</si>
  <si>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</si>
  <si>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</si>
  <si>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</si>
  <si>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121101111</t>
  </si>
  <si>
    <t>Odstránenie ornice s vodor. premiestn. na hromady, so zložením na vzdialenosť do 100 m a do 100m3</t>
  </si>
  <si>
    <t>m3</t>
  </si>
  <si>
    <t>141882021</t>
  </si>
  <si>
    <t>132201101</t>
  </si>
  <si>
    <t>Výkop ryhy do šírky 600 mm v horn.3 do 100 m3</t>
  </si>
  <si>
    <t>-1935056432</t>
  </si>
  <si>
    <t>132201109</t>
  </si>
  <si>
    <t>Príplatok k cene za lepivosť pri hĺbení rýh šírky do 600 mm zapažených i nezapažených s urovnaním dna v hornine 3</t>
  </si>
  <si>
    <t>1998297079</t>
  </si>
  <si>
    <t>132201201</t>
  </si>
  <si>
    <t>Výkop ryhy šírky 600-2000mm horn.3 do 100m3</t>
  </si>
  <si>
    <t>-925287655</t>
  </si>
  <si>
    <t>132201209</t>
  </si>
  <si>
    <t>Príplatok k cenám za lepivosť pri hĺbení rýh š. nad 600 do 2 000 mm zapaž. i nezapažených, s urovnaním dna v hornine 3</t>
  </si>
  <si>
    <t>1015228202</t>
  </si>
  <si>
    <t>162201101</t>
  </si>
  <si>
    <t>Vodorovné premiestnenie výkopku z horniny 1-4 do 20m</t>
  </si>
  <si>
    <t>931293249</t>
  </si>
  <si>
    <t>174101001</t>
  </si>
  <si>
    <t>Zásyp sypaninou so zhutnením jám, šachiet, rýh, zárezov alebo okolo objektov do 100 m3</t>
  </si>
  <si>
    <t>1979253030</t>
  </si>
  <si>
    <t>181301103</t>
  </si>
  <si>
    <t>Rozprestretie ornice v rovine , plocha do 500 m2, hr.do 200 mm</t>
  </si>
  <si>
    <t>m2</t>
  </si>
  <si>
    <t>763364266</t>
  </si>
  <si>
    <t>9</t>
  </si>
  <si>
    <t>271573001</t>
  </si>
  <si>
    <t>Násyp pod základové  konštrukcie so zhutnením zo štrkopiesku fr.0-32 mm</t>
  </si>
  <si>
    <t>-41419550</t>
  </si>
  <si>
    <t>10</t>
  </si>
  <si>
    <t>273321312</t>
  </si>
  <si>
    <t>Betón základových dosiek, železový (bez výstuže), tr. C 20/25</t>
  </si>
  <si>
    <t>1406488831</t>
  </si>
  <si>
    <t>11</t>
  </si>
  <si>
    <t>273351217</t>
  </si>
  <si>
    <t>Debnenie stien základových dosiek, zhotovenie-tradičné</t>
  </si>
  <si>
    <t>-303292089</t>
  </si>
  <si>
    <t>12</t>
  </si>
  <si>
    <t>273351218</t>
  </si>
  <si>
    <t>Debnenie stien základových dosiek, odstránenie-tradičné</t>
  </si>
  <si>
    <t>1497304713</t>
  </si>
  <si>
    <t>13</t>
  </si>
  <si>
    <t>273362442</t>
  </si>
  <si>
    <t>Výstuž základových dosiek zo zvár. sietí KARI, priemer drôtu 8/8 mm, veľkosť oka 150x150 mm</t>
  </si>
  <si>
    <t>-112769091</t>
  </si>
  <si>
    <t>14</t>
  </si>
  <si>
    <t>274271303</t>
  </si>
  <si>
    <t>Murivo základových pásov PREMAC 50x30x25 s betónovou výplňou C 16/20 hr. 30 cm</t>
  </si>
  <si>
    <t>1389930618</t>
  </si>
  <si>
    <t>15</t>
  </si>
  <si>
    <t>274321312</t>
  </si>
  <si>
    <t>Betón základových pásov, železový (bez výstuže), tr. C 20/25</t>
  </si>
  <si>
    <t>599193850</t>
  </si>
  <si>
    <t>16</t>
  </si>
  <si>
    <t>274361821</t>
  </si>
  <si>
    <t>Výstuž základových pásov z ocele 10505</t>
  </si>
  <si>
    <t>t</t>
  </si>
  <si>
    <t>1291458765</t>
  </si>
  <si>
    <t>17</t>
  </si>
  <si>
    <t>274361825</t>
  </si>
  <si>
    <t>Výstuž pre murivo základových pásov PREMAC s betónovou výplňou z ocele 10505</t>
  </si>
  <si>
    <t>-1483437115</t>
  </si>
  <si>
    <t>18</t>
  </si>
  <si>
    <t>311271300</t>
  </si>
  <si>
    <t>Murivo nosné (m3) PREMAC 50x15x25 s betónovou výplňou hr. 150 mm</t>
  </si>
  <si>
    <t>-434857161</t>
  </si>
  <si>
    <t>19</t>
  </si>
  <si>
    <t>311273116</t>
  </si>
  <si>
    <t>Murivo nosné (m3) z tvárnic YTONG hr. 300 mm P2-400 PDK, na MVC a maltu YTONG (300x249x599)</t>
  </si>
  <si>
    <t>1687359135</t>
  </si>
  <si>
    <t>311273460</t>
  </si>
  <si>
    <t>Murivo nosné (m3) z tvárnic YTONG hr. 250 mm P2-400 PD, na MVC a maltu YTONG (250x249x599)</t>
  </si>
  <si>
    <t>-693631178</t>
  </si>
  <si>
    <t>21</t>
  </si>
  <si>
    <t>311361825</t>
  </si>
  <si>
    <t>Výstuž pre murivo nosné PREMAC s betónovou výplňou z ocele 10505</t>
  </si>
  <si>
    <t>631349808</t>
  </si>
  <si>
    <t>22</t>
  </si>
  <si>
    <t>317165201</t>
  </si>
  <si>
    <t>Nosný preklad YTONG šírky 250 mm, výšky 249 mm, dĺžky 1300 mm</t>
  </si>
  <si>
    <t>ks</t>
  </si>
  <si>
    <t>1200024455</t>
  </si>
  <si>
    <t>23</t>
  </si>
  <si>
    <t>317165202</t>
  </si>
  <si>
    <t>Nosný preklad YTONG šírky 250 mm, výšky 249 mm, dĺžky 1500 mm</t>
  </si>
  <si>
    <t>1968300193</t>
  </si>
  <si>
    <t>24</t>
  </si>
  <si>
    <t>317165203</t>
  </si>
  <si>
    <t>Nosný preklad YTONG šírky 250 mm, výšky 249 mm, dĺžky 1750 mm</t>
  </si>
  <si>
    <t>343821601</t>
  </si>
  <si>
    <t>25</t>
  </si>
  <si>
    <t>317165204</t>
  </si>
  <si>
    <t>Nosný preklad YTONG šírky 250 mm, výšky 249 mm, dĺžky 2000 mm</t>
  </si>
  <si>
    <t>1472175046</t>
  </si>
  <si>
    <t>26</t>
  </si>
  <si>
    <t>317165205</t>
  </si>
  <si>
    <t>Nosný preklad YTONG šírky 250 mm, výšky 249 mm, dĺžky 2250 mm</t>
  </si>
  <si>
    <t>-1354560377</t>
  </si>
  <si>
    <t>27</t>
  </si>
  <si>
    <t>317165302</t>
  </si>
  <si>
    <t>Nenosný preklad YTONG šírky 125 mm, výšky 249 mm, dĺžky 1250 mm</t>
  </si>
  <si>
    <t>1238212030</t>
  </si>
  <si>
    <t>28</t>
  </si>
  <si>
    <t>331321410</t>
  </si>
  <si>
    <t>Betón stĺpov a pilierov hranatých, ťahadiel, rámových stojok, vzpier, železový (bez výstuže) tr. C 25/30</t>
  </si>
  <si>
    <t>1215777874</t>
  </si>
  <si>
    <t>29</t>
  </si>
  <si>
    <t>331351101</t>
  </si>
  <si>
    <t>Debnenie hranatých stĺpov prierezu pravouhlého štvoruholníka výšky do 4 m, zhotovenie-dielce</t>
  </si>
  <si>
    <t>2091612166</t>
  </si>
  <si>
    <t>30</t>
  </si>
  <si>
    <t>331351102</t>
  </si>
  <si>
    <t>Debnenie hranatých stĺpov prierezu pravouhlého štvoruholníka výšky do 4 m, odstránenie-dielce</t>
  </si>
  <si>
    <t>-1916351894</t>
  </si>
  <si>
    <t>31</t>
  </si>
  <si>
    <t>331361821</t>
  </si>
  <si>
    <t>Výstuž stĺpov, pilierov, stojok hranatých z bet. ocele 10505</t>
  </si>
  <si>
    <t>-1139441382</t>
  </si>
  <si>
    <t>32</t>
  </si>
  <si>
    <t>342272103</t>
  </si>
  <si>
    <t>Priečky z tvárnic YTONG hr. 125 mm P2-500 hladkých, na MVC a maltu YTONG (125x249x599)</t>
  </si>
  <si>
    <t>-1447798145</t>
  </si>
  <si>
    <t>33</t>
  </si>
  <si>
    <t>411321414</t>
  </si>
  <si>
    <t>Betón stropov doskových a trámových,  železový tr. C 25/30</t>
  </si>
  <si>
    <t>455381629</t>
  </si>
  <si>
    <t>34</t>
  </si>
  <si>
    <t>411351101</t>
  </si>
  <si>
    <t>Debnenie stropov doskových zhotovenie-dielce</t>
  </si>
  <si>
    <t>299994727</t>
  </si>
  <si>
    <t>35</t>
  </si>
  <si>
    <t>411351102</t>
  </si>
  <si>
    <t>Debnenie stropov doskových odstránenie-dielce</t>
  </si>
  <si>
    <t>-819870830</t>
  </si>
  <si>
    <t>36</t>
  </si>
  <si>
    <t>411354173</t>
  </si>
  <si>
    <t>Podporná konštrukcia stropov výšky do 4 m pre zaťaženie do 12 kPa zhotovenie</t>
  </si>
  <si>
    <t>-1622459370</t>
  </si>
  <si>
    <t>37</t>
  </si>
  <si>
    <t>411354174</t>
  </si>
  <si>
    <t>Podporná konštrukcia stropov výšky do 4 m pre zaťaženie do 12 kPa odstránenie</t>
  </si>
  <si>
    <t>-1981907638</t>
  </si>
  <si>
    <t>38</t>
  </si>
  <si>
    <t>411361821</t>
  </si>
  <si>
    <t>Výstuž stropov doskových, trámových, vložkových,konzolových alebo balkónových, 10505</t>
  </si>
  <si>
    <t>-692600558</t>
  </si>
  <si>
    <t>39</t>
  </si>
  <si>
    <t>411362422</t>
  </si>
  <si>
    <t>Výstuž stropov doskových, trámových, vložkových, konzolových, balkónových, zo sietí KARI, priemer drôtu 6/6 mm, veľkosť oka 150x150 mm</t>
  </si>
  <si>
    <t>-701943248</t>
  </si>
  <si>
    <t>40</t>
  </si>
  <si>
    <t>411362442</t>
  </si>
  <si>
    <t>Výstuž stropov doskových, trámových, vložkových, konzolových, balkónových, zo sietí KARI, priemer drôtu 8/8 mm, veľkosť oka 150x150 mm</t>
  </si>
  <si>
    <t>1449988310</t>
  </si>
  <si>
    <t>41</t>
  </si>
  <si>
    <t>417321515</t>
  </si>
  <si>
    <t>Betón stužujúcich pásov a vencov železový tr. C 25/30</t>
  </si>
  <si>
    <t>883415254</t>
  </si>
  <si>
    <t>42</t>
  </si>
  <si>
    <t>417351115</t>
  </si>
  <si>
    <t>Debnenie bočníc stužujúcich pásov a vencov vrátane vzpier zhotovenie</t>
  </si>
  <si>
    <t>1316077697</t>
  </si>
  <si>
    <t>43</t>
  </si>
  <si>
    <t>417351116</t>
  </si>
  <si>
    <t>Debnenie bočníc stužujúcich pásov a vencov vrátane vzpier odstránenie</t>
  </si>
  <si>
    <t>-1472990650</t>
  </si>
  <si>
    <t>44</t>
  </si>
  <si>
    <t>417361821</t>
  </si>
  <si>
    <t>Výstuž stužujúcich pásov a vencov z betonárskej ocele 10505</t>
  </si>
  <si>
    <t>1565189263</t>
  </si>
  <si>
    <t>45</t>
  </si>
  <si>
    <t>417391151</t>
  </si>
  <si>
    <t>Montáž obkladu betónových konštrukcií vykonaný súčasne s betónovaním extrudovaným polystyrénom</t>
  </si>
  <si>
    <t>-1660232450</t>
  </si>
  <si>
    <t>46</t>
  </si>
  <si>
    <t>M</t>
  </si>
  <si>
    <t>283750000700</t>
  </si>
  <si>
    <t>Doska XPS STYRODUR 2800 C hr. 50 mm, zateplenie soklov, suterénov, podláh, ISOVER</t>
  </si>
  <si>
    <t>-144929834</t>
  </si>
  <si>
    <t>47</t>
  </si>
  <si>
    <t>283750001000</t>
  </si>
  <si>
    <t>Doska XPS STYRODUR 2800 C hr. 100 mm, zateplenie soklov, suterénov, podláh, ISOVER</t>
  </si>
  <si>
    <t>695880031</t>
  </si>
  <si>
    <t>48</t>
  </si>
  <si>
    <t>430321414</t>
  </si>
  <si>
    <t>Schodiskové konštrukcie, betón železový tr. C 25/30</t>
  </si>
  <si>
    <t>-974343318</t>
  </si>
  <si>
    <t>49</t>
  </si>
  <si>
    <t>430361821</t>
  </si>
  <si>
    <t>Výstuž schodiskových konštrukcií z betonárskej ocele 10505</t>
  </si>
  <si>
    <t>1213605130</t>
  </si>
  <si>
    <t>50</t>
  </si>
  <si>
    <t>433351131</t>
  </si>
  <si>
    <t>Debnenie - vrátane podpernej konštrukcie - schodníc pôdorysne priamočiarych zhotovenie</t>
  </si>
  <si>
    <t>1944373984</t>
  </si>
  <si>
    <t>51</t>
  </si>
  <si>
    <t>433351132</t>
  </si>
  <si>
    <t>Debnenie - vrátane podpernej konštrukcie - schodníc pôdorysne priamočiarych odstránenie</t>
  </si>
  <si>
    <t>1212619025</t>
  </si>
  <si>
    <t>52</t>
  </si>
  <si>
    <t>611461116</t>
  </si>
  <si>
    <t>Príprava vnútorného podkladu stropov BAUMIT, Univerzálny základ (Baumit UniPrimer)</t>
  </si>
  <si>
    <t>1179654732</t>
  </si>
  <si>
    <t>53</t>
  </si>
  <si>
    <t>611461121</t>
  </si>
  <si>
    <t>Vnútorná omietka stropov BAUMIT, sadrová, strojné nanášanie, Ratio 20 (MPI 20), hr. 8 mm</t>
  </si>
  <si>
    <t>1677377904</t>
  </si>
  <si>
    <t>54</t>
  </si>
  <si>
    <t>611481119</t>
  </si>
  <si>
    <t>Potiahnutie vnútorných stropov sklotextílnou mriežkou s celoplošným prilepením</t>
  </si>
  <si>
    <t>-1683865590</t>
  </si>
  <si>
    <t>55</t>
  </si>
  <si>
    <t>612465116</t>
  </si>
  <si>
    <t>Príprava vnútorného podkladu stien BAUMIT, Univerzálny základ (Baumit UniPrimer)</t>
  </si>
  <si>
    <t>-355421445</t>
  </si>
  <si>
    <t>56</t>
  </si>
  <si>
    <t>612465121</t>
  </si>
  <si>
    <t>Vnútorná omietka stien BAUMIT, sadrová, strojné nanášanie, Ratio 20 (MPI 20), hr. 10 mm</t>
  </si>
  <si>
    <t>-1491176521</t>
  </si>
  <si>
    <t>57</t>
  </si>
  <si>
    <t>612481022</t>
  </si>
  <si>
    <t>Okenný a dverový plastový dilatačný profil pre hrúbku omietky 9 mm</t>
  </si>
  <si>
    <t>m</t>
  </si>
  <si>
    <t>-2106873199</t>
  </si>
  <si>
    <t>58</t>
  </si>
  <si>
    <t>612481031</t>
  </si>
  <si>
    <t>Rohový profil z pozinkovaného plechu pre hrúbku omietky 8 až 12 mm</t>
  </si>
  <si>
    <t>-1499871493</t>
  </si>
  <si>
    <t>59</t>
  </si>
  <si>
    <t>621255021</t>
  </si>
  <si>
    <t>Montáž podhľadu prestrešenia fasády z fasádnych dosiek, s oceľovou konštrukciou</t>
  </si>
  <si>
    <t>1012445338</t>
  </si>
  <si>
    <t>60</t>
  </si>
  <si>
    <t>591510007800</t>
  </si>
  <si>
    <t>Cementotriesková doska CETRIS FINISH, odtieň A, do 50 m2, rozmer 16x3350x1250 mm, s hladkým povrchom, základným náterom a finálnou farbou</t>
  </si>
  <si>
    <t>1986257897</t>
  </si>
  <si>
    <t>61</t>
  </si>
  <si>
    <t>622464271</t>
  </si>
  <si>
    <t>Vonkajšia omietka stien tenkovrstvová BAUMIT, minerálna samočistiaca, Baumit NanoporTop, škrabaná, hr. 1,5 mm</t>
  </si>
  <si>
    <t>-818705391</t>
  </si>
  <si>
    <t>62</t>
  </si>
  <si>
    <t>622464291</t>
  </si>
  <si>
    <t>Vonkajšia omietka stien tenkovrstvová BAUMIT, silikátová, Baumit openTop, škrabaná, hr. 1,5 mm</t>
  </si>
  <si>
    <t>1414171982</t>
  </si>
  <si>
    <t>63</t>
  </si>
  <si>
    <t>622481119</t>
  </si>
  <si>
    <t>Potiahnutie vonkajších stien sklotextílnou mriežkou s celoplošným prilepením</t>
  </si>
  <si>
    <t>1707791840</t>
  </si>
  <si>
    <t>64</t>
  </si>
  <si>
    <t>625251579</t>
  </si>
  <si>
    <t>Kontaktný zatepľovací systém hr. 150 mm BAUMIT PRO - minerálne riešenie, skrutkovacie kotvy</t>
  </si>
  <si>
    <t>952425241</t>
  </si>
  <si>
    <t>65</t>
  </si>
  <si>
    <t>625251582</t>
  </si>
  <si>
    <t>Kontaktný zatepľovací systém hr. 200 mm BAUMIT PRO - minerálne riešenie, skrutkovacie kotvy</t>
  </si>
  <si>
    <t>-201164619</t>
  </si>
  <si>
    <t>66</t>
  </si>
  <si>
    <t>625251584</t>
  </si>
  <si>
    <t>Kontaktný zatepľovací systém hr. 250 mm BAUMIT PRO - minerálne riešenie, skrutkovacie kotvy</t>
  </si>
  <si>
    <t>-2080160642</t>
  </si>
  <si>
    <t>67</t>
  </si>
  <si>
    <t>631312511</t>
  </si>
  <si>
    <t>Mazanina z betónu prostého (m3) tr. C 12/15 hr.nad 50 do 80 mm</t>
  </si>
  <si>
    <t>1356203392</t>
  </si>
  <si>
    <t>68</t>
  </si>
  <si>
    <t>631362402</t>
  </si>
  <si>
    <t>Výstuž mazanín z betónov (z kameniva) a z ľahkých betónov zo sietí KARI, priemer drôtu 4/4 mm, veľkosť oka 150x150 mm</t>
  </si>
  <si>
    <t>-471616261</t>
  </si>
  <si>
    <t>69</t>
  </si>
  <si>
    <t>632001011</t>
  </si>
  <si>
    <t>Zhotovenie separačnej fólie v podlahových vrstvách z PE</t>
  </si>
  <si>
    <t>691750387</t>
  </si>
  <si>
    <t>70</t>
  </si>
  <si>
    <t>283290003600</t>
  </si>
  <si>
    <t>Separačná fólia FE, šxl 1,3x100 m, na oddelenie poterov, PE, BAUMIT</t>
  </si>
  <si>
    <t>-988114211</t>
  </si>
  <si>
    <t>71</t>
  </si>
  <si>
    <t>648991113</t>
  </si>
  <si>
    <t>Osadenie parapetných dosiek z plastických a poloplast., hmôt, š. nad 200 mm</t>
  </si>
  <si>
    <t>-2009506966</t>
  </si>
  <si>
    <t>72</t>
  </si>
  <si>
    <t>611560000300</t>
  </si>
  <si>
    <t>Parapetná doska plastová, šírka 250 mm, komôrková vnútorná, zlatý dub, mramor, mahagon, svetlý buk, orech, WINK TRADE</t>
  </si>
  <si>
    <t>1592024834</t>
  </si>
  <si>
    <t>73</t>
  </si>
  <si>
    <t>941941031</t>
  </si>
  <si>
    <t>Montáž lešenia ľahkého pracovného radového s podlahami šírky od 0,80 do 1,00 m, výšky do 10 m</t>
  </si>
  <si>
    <t>1545749987</t>
  </si>
  <si>
    <t>74</t>
  </si>
  <si>
    <t>941941191</t>
  </si>
  <si>
    <t>Príplatok za prvý a každý ďalší i začatý mesiac použitia lešenia ľahkého pracovného radového s podlahami šírky od 0,80 do 1,00 m, výšky do 10 m</t>
  </si>
  <si>
    <t>-1876526126</t>
  </si>
  <si>
    <t>75</t>
  </si>
  <si>
    <t>941941831</t>
  </si>
  <si>
    <t>Demontáž lešenia ľahkého pracovného radového s podlahami šírky nad 0,80 do 1,00 m, výšky do 10 m</t>
  </si>
  <si>
    <t>-530978138</t>
  </si>
  <si>
    <t>76</t>
  </si>
  <si>
    <t>953995113</t>
  </si>
  <si>
    <t>BAUMIT Rohová lišta z PVC</t>
  </si>
  <si>
    <t>1321360333</t>
  </si>
  <si>
    <t>77</t>
  </si>
  <si>
    <t>953995115</t>
  </si>
  <si>
    <t>BAUMIT Nadokenná lišta s odkvapovým nosom (PVC)</t>
  </si>
  <si>
    <t>-2090530768</t>
  </si>
  <si>
    <t>78</t>
  </si>
  <si>
    <t>953995182</t>
  </si>
  <si>
    <t>BAUMIT Okenný a dverový dilatačný profil Plus (plastový)</t>
  </si>
  <si>
    <t>76658865</t>
  </si>
  <si>
    <t>79</t>
  </si>
  <si>
    <t>998011002</t>
  </si>
  <si>
    <t>Presun hmôt pre budovy (801, 803, 812), zvislá konštr. z tehál, tvárnic, z kovu výšky do 12 m</t>
  </si>
  <si>
    <t>2067619864</t>
  </si>
  <si>
    <t>80</t>
  </si>
  <si>
    <t>711111001</t>
  </si>
  <si>
    <t>Zhotovenie izolácie proti zemnej vlhkosti vodorovná náterom penetračným za studena</t>
  </si>
  <si>
    <t>-639412733</t>
  </si>
  <si>
    <t>81</t>
  </si>
  <si>
    <t>246170000900</t>
  </si>
  <si>
    <t>Lak asfaltový ALP-PENETRAL v sudoch</t>
  </si>
  <si>
    <t>-1511265295</t>
  </si>
  <si>
    <t>82</t>
  </si>
  <si>
    <t>711112001</t>
  </si>
  <si>
    <t>Zhotovenie  izolácie proti zemnej vlhkosti zvislá penetračným náterom za studena</t>
  </si>
  <si>
    <t>-1367542449</t>
  </si>
  <si>
    <t>83</t>
  </si>
  <si>
    <t>-1865281050</t>
  </si>
  <si>
    <t>84</t>
  </si>
  <si>
    <t>711132107</t>
  </si>
  <si>
    <t>Zhotovenie izolácie proti zemnej vlhkosti nopovou fóloiu položenou voľne na ploche zvislej</t>
  </si>
  <si>
    <t>-1769592645</t>
  </si>
  <si>
    <t>85</t>
  </si>
  <si>
    <t>283230002700</t>
  </si>
  <si>
    <t>Nopová HDPE fólia FONDALINE PLUS 500, výška nopu 8 mm, proti zemnej vlhkosti s radónovou ochranou, pre spodnú stavbu, ONDULINE</t>
  </si>
  <si>
    <t>432044716</t>
  </si>
  <si>
    <t>86</t>
  </si>
  <si>
    <t>711141559</t>
  </si>
  <si>
    <t>Zhotovenie  izolácie proti zemnej vlhkosti a tlakovej vode vodorovná NAIP pritavením</t>
  </si>
  <si>
    <t>-937143738</t>
  </si>
  <si>
    <t>87</t>
  </si>
  <si>
    <t>628310001000</t>
  </si>
  <si>
    <t>Pás asfaltový HYDROBIT V 60 S 35 pre spodné vrstvy hydroizolačných systémov, ICOPAL</t>
  </si>
  <si>
    <t>-1172826464</t>
  </si>
  <si>
    <t>88</t>
  </si>
  <si>
    <t>711142559</t>
  </si>
  <si>
    <t>Zhotovenie  izolácie proti zemnej vlhkosti a tlakovej vode zvislá NAIP pritavením</t>
  </si>
  <si>
    <t>-224494935</t>
  </si>
  <si>
    <t>89</t>
  </si>
  <si>
    <t>-379796886</t>
  </si>
  <si>
    <t>90</t>
  </si>
  <si>
    <t>711210100</t>
  </si>
  <si>
    <t>Zhotovenie dvojnásobnej izol. stierky pod keramické obklady v interiéri na ploche vodorovnej</t>
  </si>
  <si>
    <t>-1261410661</t>
  </si>
  <si>
    <t>91</t>
  </si>
  <si>
    <t>245610000400</t>
  </si>
  <si>
    <t>Stierka izolačná PCI Lastogum, na báze syntetickej živice, (tekutá hydroizolačná fólia), PCI</t>
  </si>
  <si>
    <t>kg</t>
  </si>
  <si>
    <t>302839688</t>
  </si>
  <si>
    <t>92</t>
  </si>
  <si>
    <t>247710007700</t>
  </si>
  <si>
    <t>Pás tesniaci PCI Pecitape Objekt š. 120 mm, na utesnenie rohových a spojovacích škár pri aplikácii hydroizolácií</t>
  </si>
  <si>
    <t>369704199</t>
  </si>
  <si>
    <t>93</t>
  </si>
  <si>
    <t>711210110</t>
  </si>
  <si>
    <t>Zhotovenie dvojnásobnej izol. stierky pod keramické obklady v interiéri na ploche zvislej</t>
  </si>
  <si>
    <t>-263887356</t>
  </si>
  <si>
    <t>94</t>
  </si>
  <si>
    <t>1944146380</t>
  </si>
  <si>
    <t>95</t>
  </si>
  <si>
    <t>133721358</t>
  </si>
  <si>
    <t>96</t>
  </si>
  <si>
    <t>998711102</t>
  </si>
  <si>
    <t>Presun hmôt pre izoláciu proti vode v objektoch výšky nad 6 do 12 m</t>
  </si>
  <si>
    <t>-476361162</t>
  </si>
  <si>
    <t>97</t>
  </si>
  <si>
    <t>712290010</t>
  </si>
  <si>
    <t xml:space="preserve">Zhotovenie parozábrany pre strechy ploché do 10° </t>
  </si>
  <si>
    <t>-481074246</t>
  </si>
  <si>
    <t>98</t>
  </si>
  <si>
    <t>2832990190</t>
  </si>
  <si>
    <t>Parozábrana Fatrapar E hr.0,20mm, š.4m, balenie: 200m2</t>
  </si>
  <si>
    <t>548620920</t>
  </si>
  <si>
    <t>99</t>
  </si>
  <si>
    <t>712361701</t>
  </si>
  <si>
    <t>Zhotovenie povlakovej krytiny striech plochých do 10° gumami fóliou položenou voľne</t>
  </si>
  <si>
    <t>-243951027</t>
  </si>
  <si>
    <t>100</t>
  </si>
  <si>
    <t>2833000150</t>
  </si>
  <si>
    <t>FATRAFOL-S z mPVC 810 hydroizolačná fólia hr.1,50 mm, š.1,3m; 1.6 mm a 2.05 mm šedá</t>
  </si>
  <si>
    <t>-2136352488</t>
  </si>
  <si>
    <t>101</t>
  </si>
  <si>
    <t>712390982</t>
  </si>
  <si>
    <t>Zhotovenie povlakovej krytiny striech plochých do 10° ostatné násypom z hrubého kameniva</t>
  </si>
  <si>
    <t>-1475054046</t>
  </si>
  <si>
    <t>102</t>
  </si>
  <si>
    <t>5833716100</t>
  </si>
  <si>
    <t>Štrková vrstva frakcia 16-32mm</t>
  </si>
  <si>
    <t>729702810</t>
  </si>
  <si>
    <t>103</t>
  </si>
  <si>
    <t>712990040</t>
  </si>
  <si>
    <t xml:space="preserve">Položenie geotextílie vodorovne alebo zvislo na strechy ploché do 10° </t>
  </si>
  <si>
    <t>-1087135860</t>
  </si>
  <si>
    <t>104</t>
  </si>
  <si>
    <t>6936651400</t>
  </si>
  <si>
    <t>Geotextília netkaná polypropylénová Tatratex PP 400</t>
  </si>
  <si>
    <t>684439876</t>
  </si>
  <si>
    <t>105</t>
  </si>
  <si>
    <t>712991040</t>
  </si>
  <si>
    <t>Montáž podkladnej konštrukcie z OSB dosiek atike šírky 411 - 620 mm pod klampiarske konštrukcie</t>
  </si>
  <si>
    <t>668225212</t>
  </si>
  <si>
    <t>106</t>
  </si>
  <si>
    <t>311690001000</t>
  </si>
  <si>
    <t>Rozperný nit d 6x30 mm do betónu, hliníkový, FATRAFOL</t>
  </si>
  <si>
    <t>-1553812618</t>
  </si>
  <si>
    <t>107</t>
  </si>
  <si>
    <t>607260000300</t>
  </si>
  <si>
    <t>Doska OSB 3 Superfinish ECO nebrúsené hrxlxš 18x2500x1250 mm, JAFHOLZ</t>
  </si>
  <si>
    <t>-2050291960</t>
  </si>
  <si>
    <t>108</t>
  </si>
  <si>
    <t>998712102</t>
  </si>
  <si>
    <t>Presun hmôt pre izoláciu povlakovej krytiny v objektoch výšky nad 6 do 12 m</t>
  </si>
  <si>
    <t>-1409734352</t>
  </si>
  <si>
    <t>109</t>
  </si>
  <si>
    <t>713111125.</t>
  </si>
  <si>
    <t>Montáž tepelnej izolácie stropov rovných minerálnou vlnou, spodkom prilepením a prikotvením</t>
  </si>
  <si>
    <t>907275104</t>
  </si>
  <si>
    <t>110</t>
  </si>
  <si>
    <t>631440001300</t>
  </si>
  <si>
    <t>Doska ISOVER ORSTROP hrúbka 100 mm z kamennej vlny pre podhľady a nezaťažené stropy a podlahy</t>
  </si>
  <si>
    <t>558325334</t>
  </si>
  <si>
    <t>111</t>
  </si>
  <si>
    <t>713122111</t>
  </si>
  <si>
    <t>Montáž tepelnej izolácie podláh polystyrénom, kladeným voľne</t>
  </si>
  <si>
    <t>-590654297</t>
  </si>
  <si>
    <t>112</t>
  </si>
  <si>
    <t>2837653057</t>
  </si>
  <si>
    <t>Kročajová izolácia hrúbka 30 mm</t>
  </si>
  <si>
    <t>-561350287</t>
  </si>
  <si>
    <t>113</t>
  </si>
  <si>
    <t>283720008900</t>
  </si>
  <si>
    <t>Doska EPS 150S hr. 70 mm, na zateplenie podláh a strešných terás, ISOVER</t>
  </si>
  <si>
    <t>1512493985</t>
  </si>
  <si>
    <t>114</t>
  </si>
  <si>
    <t>283720009100</t>
  </si>
  <si>
    <t>Doska EPS 150S hr. 120 mm, na zateplenie podláh a strešných terás, ISOVER</t>
  </si>
  <si>
    <t>-723854501</t>
  </si>
  <si>
    <t>115</t>
  </si>
  <si>
    <t>713131132</t>
  </si>
  <si>
    <t>Montáž tepelnej izolácie stien minerálnou vlnou, celoplošným prilepením</t>
  </si>
  <si>
    <t>-1806502423</t>
  </si>
  <si>
    <t>116</t>
  </si>
  <si>
    <t>631440042000</t>
  </si>
  <si>
    <t>Doska ISOVER UNI 10, 100x600x1200 mm izolácia z kamennej vlny vhodná pre nezaťažené ľahké priečky, šikmé strechy, stropy, podhľady</t>
  </si>
  <si>
    <t>-516450351</t>
  </si>
  <si>
    <t>117</t>
  </si>
  <si>
    <t>713132134</t>
  </si>
  <si>
    <t>Montáž tepelnej izolácie stien polystyrénom, vložením voľne v jednej vrstve</t>
  </si>
  <si>
    <t>-1294055322</t>
  </si>
  <si>
    <t>118</t>
  </si>
  <si>
    <t>283720009300</t>
  </si>
  <si>
    <t>Doska EPS 150S hr. 150 mm, na zateplenie podláh a strešných terás, ISOVER</t>
  </si>
  <si>
    <t>-1654180900</t>
  </si>
  <si>
    <t>119</t>
  </si>
  <si>
    <t>713132211</t>
  </si>
  <si>
    <t>Montáž tepelnej izolácie podzemných stien a základov xps celoplošným prilepením</t>
  </si>
  <si>
    <t>1323134711</t>
  </si>
  <si>
    <t>120</t>
  </si>
  <si>
    <t>283750002600</t>
  </si>
  <si>
    <t>Doska XPS STYRODUR 3000 CS hr. 200 mm, zakladanie stavieb, podlahy, obrátené ploché strechy, ISOVER</t>
  </si>
  <si>
    <t>-2119376115</t>
  </si>
  <si>
    <t>121</t>
  </si>
  <si>
    <t>283750002700</t>
  </si>
  <si>
    <t>Doska XPS STYRODUR 3000 CS hr. 250 mm, zakladanie stavieb, podlahy, obrátené ploché strechy, ISOVER</t>
  </si>
  <si>
    <t>1347219597</t>
  </si>
  <si>
    <t>122</t>
  </si>
  <si>
    <t>713142160</t>
  </si>
  <si>
    <t>Montáž tepelnej izolácie striech plochých do 10° spádovými doskami z polystyrénu v jednej vrstve</t>
  </si>
  <si>
    <t>1395328537</t>
  </si>
  <si>
    <t>123</t>
  </si>
  <si>
    <t>283760007500</t>
  </si>
  <si>
    <t>Spádová doska zo sivého EPS 150S pre vyspádovanie plochých striech, ISOVER</t>
  </si>
  <si>
    <t>-815149264</t>
  </si>
  <si>
    <t>124</t>
  </si>
  <si>
    <t>713142165</t>
  </si>
  <si>
    <t>Montáž tepelnej izolácie striech plochých do 10° - atikové kliny z polystyrénu</t>
  </si>
  <si>
    <t>635663256</t>
  </si>
  <si>
    <t>125</t>
  </si>
  <si>
    <t>1264099284</t>
  </si>
  <si>
    <t>126</t>
  </si>
  <si>
    <t>713142255</t>
  </si>
  <si>
    <t>Montáž TI striech plochých do 10° polystyrénom, rozloženej v dvoch vrstvách, prikotvením</t>
  </si>
  <si>
    <t>502171732</t>
  </si>
  <si>
    <t>127</t>
  </si>
  <si>
    <t>2837653447</t>
  </si>
  <si>
    <t>EPS 150S penový polystyrén hrúbka 200 mm</t>
  </si>
  <si>
    <t>-1305415859</t>
  </si>
  <si>
    <t>128</t>
  </si>
  <si>
    <t>2837653443</t>
  </si>
  <si>
    <t>EPS 150S penový polystyrén hrúbka 120 mm</t>
  </si>
  <si>
    <t>-850445162</t>
  </si>
  <si>
    <t>129</t>
  </si>
  <si>
    <t>998713102</t>
  </si>
  <si>
    <t>Presun hmôt pre izolácie tepelné v objektoch výšky nad 6 m do 12 m</t>
  </si>
  <si>
    <t>2101924409</t>
  </si>
  <si>
    <t>130</t>
  </si>
  <si>
    <t>731361161</t>
  </si>
  <si>
    <t>Nerezový komín Schiedel ICS 25 dvojplášťový DN 250 mm, výšky 8 m</t>
  </si>
  <si>
    <t>súb.</t>
  </si>
  <si>
    <t>1907379425</t>
  </si>
  <si>
    <t>131</t>
  </si>
  <si>
    <t>762421304</t>
  </si>
  <si>
    <t>Obloženie stropov alebo strešných podhľadov z dosiek OSB skrutkovaných na zraz hr. dosky 18 mm</t>
  </si>
  <si>
    <t>-1351367972</t>
  </si>
  <si>
    <t>132</t>
  </si>
  <si>
    <t>998762102</t>
  </si>
  <si>
    <t>Presun hmôt pre konštrukcie tesárske v objektoch výšky do 12 m</t>
  </si>
  <si>
    <t>1785287536</t>
  </si>
  <si>
    <t>133</t>
  </si>
  <si>
    <t>763138210</t>
  </si>
  <si>
    <t>Podhľad SDK Rigips RB 12.5 mm závesný, jednoúrovňová oceľová podkonštrukcia CD</t>
  </si>
  <si>
    <t>-701635006</t>
  </si>
  <si>
    <t>134</t>
  </si>
  <si>
    <t>763138212</t>
  </si>
  <si>
    <t>Podhľad SDK Rigips RBI 12.5 mm závesný, jednoúrovňová oceľová podkonštrukcia CD</t>
  </si>
  <si>
    <t>652075485</t>
  </si>
  <si>
    <t>135</t>
  </si>
  <si>
    <t>998763101</t>
  </si>
  <si>
    <t>Presun hmôt pre drevostavby v objektoch výšky do 12 m</t>
  </si>
  <si>
    <t>874624684</t>
  </si>
  <si>
    <t>136</t>
  </si>
  <si>
    <t>764313221</t>
  </si>
  <si>
    <t>Krytiny hladké z pozinkovaného farbeného PZf plechu, z tabúľ, sklon do 30° - prestrešenie nad vstupom</t>
  </si>
  <si>
    <t>-644370968</t>
  </si>
  <si>
    <t>137</t>
  </si>
  <si>
    <t>764333430</t>
  </si>
  <si>
    <t>Lemovanie z pozinkovaného farbeného PZf plechu, múrov na plochých strechách r.š. 330 mm - zmena hrúbky zateplenia</t>
  </si>
  <si>
    <t>-1457772850</t>
  </si>
  <si>
    <t>138</t>
  </si>
  <si>
    <t>764359431</t>
  </si>
  <si>
    <t>Kotlík štvorhranný z pozinkovaného farbeného PZf plechu, pre pododkvapové žľaby rozmerov 200x250x350 mm</t>
  </si>
  <si>
    <t>258906645</t>
  </si>
  <si>
    <t>139</t>
  </si>
  <si>
    <t>764410450</t>
  </si>
  <si>
    <t>Oplechovanie parapetov z pozinkovaného farbeného PZf plechu, vrátane rohov r.š. 330 mm</t>
  </si>
  <si>
    <t>-790223467</t>
  </si>
  <si>
    <t>140</t>
  </si>
  <si>
    <t>764430460</t>
  </si>
  <si>
    <t>Oplechovanie muriva a atík z pozinkovaného farbeného PZf plechu, vrátane rohov r.š. 750 mm</t>
  </si>
  <si>
    <t>-530479864</t>
  </si>
  <si>
    <t>141</t>
  </si>
  <si>
    <t>764454453</t>
  </si>
  <si>
    <t>Zvodové rúry z pozinkovaného farbeného PZf plechu, kruhové priemer 100 mm</t>
  </si>
  <si>
    <t>1157118157</t>
  </si>
  <si>
    <t>142</t>
  </si>
  <si>
    <t>998764102</t>
  </si>
  <si>
    <t>Presun hmôt pre konštrukcie klampiarske v objektoch výšky nad 6 do 12 m</t>
  </si>
  <si>
    <t>389381987</t>
  </si>
  <si>
    <t>143</t>
  </si>
  <si>
    <t>766621400</t>
  </si>
  <si>
    <t>Montáž okien plastových s hydroizolačnými ISO páskami (exteriérová a interiérová)</t>
  </si>
  <si>
    <t>-1041804399</t>
  </si>
  <si>
    <t>144</t>
  </si>
  <si>
    <t>283290006000</t>
  </si>
  <si>
    <t>Tesniaca fólia CX exteriér,š. 180 mm, dĺ. 30 m, pre tesnenie pripájacej škáry okenného rámu a muriva, polymér, ALLMEDIA</t>
  </si>
  <si>
    <t>164603426</t>
  </si>
  <si>
    <t>145</t>
  </si>
  <si>
    <t>283290006200</t>
  </si>
  <si>
    <t>Tesniaca fólia CX interiér, š. 70 mm, dĺ. 30 m, pre tesnenie pripájacej škáry okenného rámu a muriva, polymér, ALLMEDIA</t>
  </si>
  <si>
    <t>193531819</t>
  </si>
  <si>
    <t>146</t>
  </si>
  <si>
    <t>611410006200</t>
  </si>
  <si>
    <t xml:space="preserve">Plastové okno jednokrídlové OS, vxš 750x750 mm, izolačné trojsklo, </t>
  </si>
  <si>
    <t>1069100395</t>
  </si>
  <si>
    <t>147</t>
  </si>
  <si>
    <t>611410005800</t>
  </si>
  <si>
    <t>Plastové okno jednokrídlové OS, vxš 1500x600 mm, izolačné trojsklo</t>
  </si>
  <si>
    <t>-129246318</t>
  </si>
  <si>
    <t>148</t>
  </si>
  <si>
    <t>611410006800.</t>
  </si>
  <si>
    <t>Plastové okno jednokrídlové OS+fix, vxš 1950x750 mm, izolačné trojsklo</t>
  </si>
  <si>
    <t>-739281125</t>
  </si>
  <si>
    <t>149</t>
  </si>
  <si>
    <t>611410007700</t>
  </si>
  <si>
    <t>Plastové okno jednokrídlové OS, vxš 1250x750 mm, izolačné trojsklo</t>
  </si>
  <si>
    <t>2093175099</t>
  </si>
  <si>
    <t>150</t>
  </si>
  <si>
    <t>611410006300.</t>
  </si>
  <si>
    <t>Plastové okno jednokrídlové OS, vxš 1000x800 mm, izolačné trojsklo</t>
  </si>
  <si>
    <t>-1553254662</t>
  </si>
  <si>
    <t>151</t>
  </si>
  <si>
    <t>611410006400.</t>
  </si>
  <si>
    <t>Plastové okno jednokrídlové OS, vxš 750x1250 mm, izolačné trojsklo</t>
  </si>
  <si>
    <t>2065799223</t>
  </si>
  <si>
    <t>152</t>
  </si>
  <si>
    <t>611410006800.1</t>
  </si>
  <si>
    <t>1382456866</t>
  </si>
  <si>
    <t>153</t>
  </si>
  <si>
    <t>611410007300.</t>
  </si>
  <si>
    <t>Plastové okno jednokrídlové OS, vxš 1500x1000 mm, izolačné trojsklo</t>
  </si>
  <si>
    <t>-1470570938</t>
  </si>
  <si>
    <t>154</t>
  </si>
  <si>
    <t>611410008000.</t>
  </si>
  <si>
    <t>Plastové okno jednokrídlové O, vxš 1500x1330 mm, izolačné trojsklo</t>
  </si>
  <si>
    <t>373534293</t>
  </si>
  <si>
    <t>155</t>
  </si>
  <si>
    <t>611410010300.</t>
  </si>
  <si>
    <t>Plastové okno dvojkrídlové OS+fix, vxš 1500x2000 mm, izolačné trojsklo</t>
  </si>
  <si>
    <t>-2143524814</t>
  </si>
  <si>
    <t>156</t>
  </si>
  <si>
    <t>611410006700.</t>
  </si>
  <si>
    <t>Plastové okno jednokrídlové OS, vxš 750x1750 mm, izolačné trojsklo</t>
  </si>
  <si>
    <t>-1764503652</t>
  </si>
  <si>
    <t>157</t>
  </si>
  <si>
    <t>611410008100.</t>
  </si>
  <si>
    <t>Plastové okno jednokrídlové OS, vxš 1500x1500 mm, izolačné trojsklo</t>
  </si>
  <si>
    <t>-1426526453</t>
  </si>
  <si>
    <t>158</t>
  </si>
  <si>
    <t>766621405</t>
  </si>
  <si>
    <t>Montáž zdvižno posuvných a sklopno posuvných plastových dverí s hydroizolačnými ISO páskami (exteriérová a interiérová)</t>
  </si>
  <si>
    <t>-170671800</t>
  </si>
  <si>
    <t>159</t>
  </si>
  <si>
    <t>608950407</t>
  </si>
  <si>
    <t>160</t>
  </si>
  <si>
    <t>283290006400</t>
  </si>
  <si>
    <t>Tesniaca fólia CX interiér, š. 150 mm, dĺ. 30 m, pre tesnenie pripájacej škáry okenného rámu a muriva, polymér, ALLMEDIA</t>
  </si>
  <si>
    <t>996804814</t>
  </si>
  <si>
    <t>161</t>
  </si>
  <si>
    <t>6117300001002</t>
  </si>
  <si>
    <t>Sklopno posuvné dvere plastové dvojdielne šxv 3000x2350 mm</t>
  </si>
  <si>
    <t>-1716328020</t>
  </si>
  <si>
    <t>162</t>
  </si>
  <si>
    <t>61173000010021</t>
  </si>
  <si>
    <t>Sklopno posuvné dvere plastové dvojdielne šxv 2000x2350 mm</t>
  </si>
  <si>
    <t>-472910025</t>
  </si>
  <si>
    <t>163</t>
  </si>
  <si>
    <t>61173000010022</t>
  </si>
  <si>
    <t>Sklopno posuvné dvere plastové dvojdielne šxv 1900x2350 mm</t>
  </si>
  <si>
    <t>-227876040</t>
  </si>
  <si>
    <t>164</t>
  </si>
  <si>
    <t>766641161</t>
  </si>
  <si>
    <t>Montáž dverí plastových, vchodových, 1 m obvodu dverí</t>
  </si>
  <si>
    <t>1222690574</t>
  </si>
  <si>
    <t>165</t>
  </si>
  <si>
    <t>553410041000</t>
  </si>
  <si>
    <t>Vchodové dvere plastové so svetlíkmi 2000x2300mm</t>
  </si>
  <si>
    <t>172211552</t>
  </si>
  <si>
    <t>166</t>
  </si>
  <si>
    <t>5534100410001</t>
  </si>
  <si>
    <t>Vchodové dvere plastové 1000x2300mm</t>
  </si>
  <si>
    <t>2033820192</t>
  </si>
  <si>
    <t>167</t>
  </si>
  <si>
    <t>766662112</t>
  </si>
  <si>
    <t>Montáž dverového krídla otočného jednokrídlového poldrážkového, do existujúcej zárubne, vrátane kovania</t>
  </si>
  <si>
    <t>229906464</t>
  </si>
  <si>
    <t>168</t>
  </si>
  <si>
    <t>549150000600</t>
  </si>
  <si>
    <t>Kľučka dverová 2x, 2x rozeta BB, FAB, nehrdzavejúca oceľ, povrch nerez brúsený, SAPELI</t>
  </si>
  <si>
    <t>1559642121</t>
  </si>
  <si>
    <t>169</t>
  </si>
  <si>
    <t>611610003600</t>
  </si>
  <si>
    <t>Dvere vnútorné jednokrídlové, šírka 600-900 mm, výplň DTD doska, povrch dyha M10, plné, SAPELI</t>
  </si>
  <si>
    <t>-1931901865</t>
  </si>
  <si>
    <t>170</t>
  </si>
  <si>
    <t>766702111</t>
  </si>
  <si>
    <t>Montáž zárubní obložkových pre dvere jednokrídlové</t>
  </si>
  <si>
    <t>1856327397</t>
  </si>
  <si>
    <t>171</t>
  </si>
  <si>
    <t>611810001700</t>
  </si>
  <si>
    <t>Zárubňa vnútorná obložková PRAKTIK, šírka 600-900 mm, výška1970 mm, DTD doska, povrch dyha, pre stenu hrúbky 60-170 mm, pre jednokrídlové dvere, SAPELI</t>
  </si>
  <si>
    <t>-1440420327</t>
  </si>
  <si>
    <t>172</t>
  </si>
  <si>
    <t>611810001800</t>
  </si>
  <si>
    <t>Zárubňa vnútorná obložková PRAKTIK, šírka 600-900 mm, výška1970 mm, DTD doska, povrch dyha, pre stenu hrúbky 180-250 mm, pre jednokrídlové dvere, SAPELI</t>
  </si>
  <si>
    <t>1272858466</t>
  </si>
  <si>
    <t>173</t>
  </si>
  <si>
    <t>998766102</t>
  </si>
  <si>
    <t>Presun hmot pre konštrukcie stolárske v objektoch výšky nad 6 do 12 m</t>
  </si>
  <si>
    <t>332097196</t>
  </si>
  <si>
    <t>174</t>
  </si>
  <si>
    <t>767658113</t>
  </si>
  <si>
    <t>Montáž vrát sekčných sklopných pod strop plochy nad 9 do 13 m2</t>
  </si>
  <si>
    <t>-79660321</t>
  </si>
  <si>
    <t>175</t>
  </si>
  <si>
    <t>553410048500</t>
  </si>
  <si>
    <t>Vráta garážové RES X vxš 2350x5000 mm vodorovne rebrované resp. kazetové</t>
  </si>
  <si>
    <t>-1580004411</t>
  </si>
  <si>
    <t>176</t>
  </si>
  <si>
    <t>767658125</t>
  </si>
  <si>
    <t>Montáž vrát sekčných - elektrického stropného pohonu</t>
  </si>
  <si>
    <t>672965712</t>
  </si>
  <si>
    <t>177</t>
  </si>
  <si>
    <t>3459005000</t>
  </si>
  <si>
    <t xml:space="preserve">Elektrický pohon na bránu </t>
  </si>
  <si>
    <t>-828028025</t>
  </si>
  <si>
    <t>178</t>
  </si>
  <si>
    <t>998767102</t>
  </si>
  <si>
    <t>Presun hmôt pre kovové stavebné doplnkové konštrukcie v objektoch výšky nad 6 do 12 m</t>
  </si>
  <si>
    <t>864362407</t>
  </si>
  <si>
    <t>179</t>
  </si>
  <si>
    <t>771415004</t>
  </si>
  <si>
    <t>Montáž soklíkov z obkladačiek do tmelu 80 mm</t>
  </si>
  <si>
    <t>-2002264500</t>
  </si>
  <si>
    <t>180</t>
  </si>
  <si>
    <t>597640005300</t>
  </si>
  <si>
    <t xml:space="preserve">Sokel keramický </t>
  </si>
  <si>
    <t>1619757366</t>
  </si>
  <si>
    <t>181</t>
  </si>
  <si>
    <t>771575109</t>
  </si>
  <si>
    <t xml:space="preserve">Montáž podláh z dlaždíc keramických do tmelu </t>
  </si>
  <si>
    <t>900302198</t>
  </si>
  <si>
    <t>182</t>
  </si>
  <si>
    <t>597740001200</t>
  </si>
  <si>
    <t>Dlaždice keramické</t>
  </si>
  <si>
    <t>-993275466</t>
  </si>
  <si>
    <t>183</t>
  </si>
  <si>
    <t>998771102</t>
  </si>
  <si>
    <t>Presun hmôt pre podlahy z dlaždíc v objektoch výšky nad 6 do 12 m</t>
  </si>
  <si>
    <t>1324677523</t>
  </si>
  <si>
    <t>184</t>
  </si>
  <si>
    <t>775200010</t>
  </si>
  <si>
    <t>Montáž dreveného obloženia schodiskového stupňa priamočiareho lepením</t>
  </si>
  <si>
    <t>-606484424</t>
  </si>
  <si>
    <t>185</t>
  </si>
  <si>
    <t>611980005400</t>
  </si>
  <si>
    <t>Drevená stupnica dub, lxšxhr 1100x280x40 mm, s povrchovou úpravou bez morenia</t>
  </si>
  <si>
    <t>-748294637</t>
  </si>
  <si>
    <t>186</t>
  </si>
  <si>
    <t>775200030</t>
  </si>
  <si>
    <t>Montáž dreveného obloženia schodiskovej podstupnice priamočiareho schodiska lepením</t>
  </si>
  <si>
    <t>93145141</t>
  </si>
  <si>
    <t>187</t>
  </si>
  <si>
    <t>611980005900</t>
  </si>
  <si>
    <t>Drevená podstupnica dubová, lxšxhr 1100x180x20 mm, s povrchovou úpravou bez morenia</t>
  </si>
  <si>
    <t>-920427368</t>
  </si>
  <si>
    <t>188</t>
  </si>
  <si>
    <t>775550110</t>
  </si>
  <si>
    <t>Montáž podlahy z laminátových a drevených parkiet, click spoj, položená voľne</t>
  </si>
  <si>
    <t>1295837929</t>
  </si>
  <si>
    <t>189</t>
  </si>
  <si>
    <t>611980002800</t>
  </si>
  <si>
    <t xml:space="preserve">Laminátové parkety </t>
  </si>
  <si>
    <t>-72029449</t>
  </si>
  <si>
    <t>190</t>
  </si>
  <si>
    <t>775592110</t>
  </si>
  <si>
    <t>Montáž podložky vyrovnávacej a tlmiacej penovej hr. 2 mm pod plávajúce podlahy</t>
  </si>
  <si>
    <t>74390624</t>
  </si>
  <si>
    <t>191</t>
  </si>
  <si>
    <t>283230008500</t>
  </si>
  <si>
    <t>Podložka Mirelon z PE pod plávajúce podlahy, hr. 2 mm, AZ FLEX</t>
  </si>
  <si>
    <t>-2092785266</t>
  </si>
  <si>
    <t>192</t>
  </si>
  <si>
    <t>998775102</t>
  </si>
  <si>
    <t>Presun hmôt pre podlahy vlysové a parketové v objektoch výšky nad 6 do 12 m</t>
  </si>
  <si>
    <t>-2536016</t>
  </si>
  <si>
    <t>193</t>
  </si>
  <si>
    <t>777610100</t>
  </si>
  <si>
    <t>Epoxidový penetračný náter Sikafloor 156 jednonásobný</t>
  </si>
  <si>
    <t>-1545589522</t>
  </si>
  <si>
    <t>194</t>
  </si>
  <si>
    <t>777610205</t>
  </si>
  <si>
    <t>Epoxidový uzatvárací náter Sikafloor 2540 W, pečatiaca vrstva štrukturovaný povrch</t>
  </si>
  <si>
    <t>-489871621</t>
  </si>
  <si>
    <t>195</t>
  </si>
  <si>
    <t>998777102</t>
  </si>
  <si>
    <t>Presun hmôt pre podlahy syntetické v objektoch výšky nad 6 do 12 m</t>
  </si>
  <si>
    <t>927449276</t>
  </si>
  <si>
    <t>196</t>
  </si>
  <si>
    <t>781445107</t>
  </si>
  <si>
    <t>Montáž obkladov vnútor. stien z obkladačiek kladených do tmelu</t>
  </si>
  <si>
    <t>1234413954</t>
  </si>
  <si>
    <t>197</t>
  </si>
  <si>
    <t>597640001800</t>
  </si>
  <si>
    <t>Obkladačky keramické</t>
  </si>
  <si>
    <t>-2087711490</t>
  </si>
  <si>
    <t>198</t>
  </si>
  <si>
    <t>998781102</t>
  </si>
  <si>
    <t>Presun hmôt pre obklady keramické v objektoch výšky nad 6 do 12 m</t>
  </si>
  <si>
    <t>1710172118</t>
  </si>
  <si>
    <t>199</t>
  </si>
  <si>
    <t>782111140</t>
  </si>
  <si>
    <t>Montáž obkladov stien pravouhl. doskami z mäkkých kameňov s lícom rovným, hr. od 25 - 50 mm</t>
  </si>
  <si>
    <t>2035376613</t>
  </si>
  <si>
    <t>200</t>
  </si>
  <si>
    <t>583840012200</t>
  </si>
  <si>
    <t>Doska obkladová kamenná leštená, hrúbka 30 mm, z usadených hornín</t>
  </si>
  <si>
    <t>324543313</t>
  </si>
  <si>
    <t>201</t>
  </si>
  <si>
    <t>998782102</t>
  </si>
  <si>
    <t>Presun hmôt pre kamenné obklady v objektoch výšky nad 6 do 12 m</t>
  </si>
  <si>
    <t>262008281</t>
  </si>
  <si>
    <t>202</t>
  </si>
  <si>
    <t>784410100</t>
  </si>
  <si>
    <t>Penetrovanie jednonásobné jemnozrnných podkladov výšky do 3,80 m</t>
  </si>
  <si>
    <t>-699744258</t>
  </si>
  <si>
    <t>203</t>
  </si>
  <si>
    <t>784452271</t>
  </si>
  <si>
    <t xml:space="preserve">Maľby z maliarskych zmesí Primalex, Farmal, ručne nanášané dvojnásobné základné na podklad jemnozrnný výšky do 3,80 m   </t>
  </si>
  <si>
    <t>-193998601</t>
  </si>
  <si>
    <t>VP - Práce naviac</t>
  </si>
  <si>
    <t>PN</t>
  </si>
  <si>
    <t>2 - UK - podlahové vykurovanie</t>
  </si>
  <si>
    <t>D1 - UK - Podlahové vykurovanie</t>
  </si>
  <si>
    <t>D2 - UK - Napojenie rozdelovačov podlahového vykurovania</t>
  </si>
  <si>
    <t>D3 - UK - Vykurovacie telesá</t>
  </si>
  <si>
    <t>D4 - UK - montáž</t>
  </si>
  <si>
    <t>D5 - UK - ostatné</t>
  </si>
  <si>
    <t>D6 - UK - skúšky</t>
  </si>
  <si>
    <t>Pol1</t>
  </si>
  <si>
    <t>Rúrka 17x2,0</t>
  </si>
  <si>
    <t>bm</t>
  </si>
  <si>
    <t>Pol2</t>
  </si>
  <si>
    <t>Systémová doska hrúbka 30mm + 20mm výstupky</t>
  </si>
  <si>
    <t>Pol3</t>
  </si>
  <si>
    <t>Rozdeľovač HKV</t>
  </si>
  <si>
    <t>Pol4</t>
  </si>
  <si>
    <t>Guľové kohúty pre rozdelovač (priame)</t>
  </si>
  <si>
    <t>par</t>
  </si>
  <si>
    <t>Pol5</t>
  </si>
  <si>
    <t>Skrinka rozdeľovača</t>
  </si>
  <si>
    <t>Pol6</t>
  </si>
  <si>
    <t>Pripoj. skr. spoj 17x2,0</t>
  </si>
  <si>
    <t>Pol7</t>
  </si>
  <si>
    <t>Vodiaci oblúk</t>
  </si>
  <si>
    <t>Pol8</t>
  </si>
  <si>
    <t>Profilovaná okrajová izolačná páska</t>
  </si>
  <si>
    <t>Pol9</t>
  </si>
  <si>
    <t>Ochranná rúrka 16x2,2/17x2,0</t>
  </si>
  <si>
    <t>Pol10</t>
  </si>
  <si>
    <t>Krycia fólia PE</t>
  </si>
  <si>
    <t>Pol11</t>
  </si>
  <si>
    <t>Univerzálna rúrka  32x3,0 vrátane fitingov</t>
  </si>
  <si>
    <t>Pol12</t>
  </si>
  <si>
    <t>Tepelná izolácia  35/15</t>
  </si>
  <si>
    <t>Pol13</t>
  </si>
  <si>
    <t>Rebríkové vykurovacie teleso (nieje definovaná veľkost v projekte)</t>
  </si>
  <si>
    <t>Pol14</t>
  </si>
  <si>
    <t>Ventil radiat. Pre pripojenie rebríkov</t>
  </si>
  <si>
    <t>Pol15</t>
  </si>
  <si>
    <t>Termostatická hlavica</t>
  </si>
  <si>
    <t>Pol16</t>
  </si>
  <si>
    <t>Rúrka 16x2,0</t>
  </si>
  <si>
    <t>Pol17</t>
  </si>
  <si>
    <t>Kolenová garnitúra 17x2,0</t>
  </si>
  <si>
    <t>Pol18</t>
  </si>
  <si>
    <t>Pripoj. skr. spoj  G 3/4 s makkým tesnením</t>
  </si>
  <si>
    <t>Pol19</t>
  </si>
  <si>
    <t>monztáž podlahového vykurovania a vykurovacích telies</t>
  </si>
  <si>
    <t>kpl</t>
  </si>
  <si>
    <t>Pol20</t>
  </si>
  <si>
    <t>doplnkové konštrukcie</t>
  </si>
  <si>
    <t>súbor</t>
  </si>
  <si>
    <t>Pol21</t>
  </si>
  <si>
    <t>kotviaci materiál</t>
  </si>
  <si>
    <t>Pol22</t>
  </si>
  <si>
    <t>tlaková skúška potrubia vykurovania</t>
  </si>
  <si>
    <t>Pol23</t>
  </si>
  <si>
    <t>preplach systému</t>
  </si>
  <si>
    <t>Pol24</t>
  </si>
  <si>
    <t>dopravné náklady</t>
  </si>
  <si>
    <t>3 - UK - kotolňa</t>
  </si>
  <si>
    <t>D1 - UK - Kotolňa</t>
  </si>
  <si>
    <t>D2 - UK - Technická miestnosť</t>
  </si>
  <si>
    <t>D3 - UK - montáž</t>
  </si>
  <si>
    <t>D4 - UK- ostatné</t>
  </si>
  <si>
    <t>D5 - UK- skúšky</t>
  </si>
  <si>
    <t>Pol25</t>
  </si>
  <si>
    <t>Plynový kondenzačný kotol Vitodens 200-W o výkone 4,7-35kW vrátane zásobníka TUV 150 l a sondy NTC pre TUV</t>
  </si>
  <si>
    <t>Pol26</t>
  </si>
  <si>
    <t>Vonkajšie čidlo QAC 34/101</t>
  </si>
  <si>
    <t>Pol27</t>
  </si>
  <si>
    <t>Koaxiálny odvod spalín pre kondenzačné kotly</t>
  </si>
  <si>
    <t>Pol28</t>
  </si>
  <si>
    <t>Priestorový termostat  bezdrôtový</t>
  </si>
  <si>
    <t>Pol29</t>
  </si>
  <si>
    <t>Expanzná nádoba N 35/3 vrátane držiaka</t>
  </si>
  <si>
    <t>Pol30</t>
  </si>
  <si>
    <t>Hydraulická výhybka</t>
  </si>
  <si>
    <t>Pol31</t>
  </si>
  <si>
    <t>Ventily a ostatné pomocné hydraulické komponenty</t>
  </si>
  <si>
    <t>Pol32</t>
  </si>
  <si>
    <t>Potrubné rozvody strojovne</t>
  </si>
  <si>
    <t>Pol33</t>
  </si>
  <si>
    <t>Tepelná izolácia strojovne</t>
  </si>
  <si>
    <t>Pol34</t>
  </si>
  <si>
    <t>Ostatný inštalačný materiál</t>
  </si>
  <si>
    <t>Pol35</t>
  </si>
  <si>
    <t>montáž kotolne</t>
  </si>
  <si>
    <t>Pol36</t>
  </si>
  <si>
    <t>Pol37</t>
  </si>
  <si>
    <t>Pol38</t>
  </si>
  <si>
    <t>Pol39</t>
  </si>
  <si>
    <t>vykurovacia skúška</t>
  </si>
  <si>
    <t>h</t>
  </si>
  <si>
    <t>Pol40</t>
  </si>
  <si>
    <t>spúšťanie systému, zaškolenie</t>
  </si>
  <si>
    <t>4 - ZTI</t>
  </si>
  <si>
    <t>D1 - ZTI - vnútorná a vonkajšia kanalizácia</t>
  </si>
  <si>
    <t xml:space="preserve">    D2 - Kanalizácia splašková vonkajšia</t>
  </si>
  <si>
    <t xml:space="preserve">    D3 - Kanalizácia dažďová vonkajšia</t>
  </si>
  <si>
    <t xml:space="preserve">    D4 - Kanalizácia základy</t>
  </si>
  <si>
    <t xml:space="preserve">    D5 - Kanalizácia vnútorná</t>
  </si>
  <si>
    <t>D6 - ZTI - vnútorný a vonkajší vodovod</t>
  </si>
  <si>
    <t>D7 - ZTI - zariaďovacie predmety</t>
  </si>
  <si>
    <t>D8 - ZTI - montáž</t>
  </si>
  <si>
    <t>D9 - ZTI - skúšky</t>
  </si>
  <si>
    <t>Pol41</t>
  </si>
  <si>
    <t>Potrubie z PVC odpadové hrdlové D 125 v zemi</t>
  </si>
  <si>
    <t>Pol42</t>
  </si>
  <si>
    <t>Tvarkovky ku kanalizácii</t>
  </si>
  <si>
    <t>Pol43</t>
  </si>
  <si>
    <t>Vsakovacia šachta</t>
  </si>
  <si>
    <t>Pol44</t>
  </si>
  <si>
    <t>Lapač strešných splavenín</t>
  </si>
  <si>
    <t>Pol45</t>
  </si>
  <si>
    <t>Potrubie z PVC odpadové hrdlové D 110 v zemi</t>
  </si>
  <si>
    <t>Pol46</t>
  </si>
  <si>
    <t>Tvarkovky ku splaškovej kanalizácii</t>
  </si>
  <si>
    <t>Pol47</t>
  </si>
  <si>
    <t>Potrubie z PP-HT pripájacie D 125</t>
  </si>
  <si>
    <t>Pol48</t>
  </si>
  <si>
    <t>Potrubie z PP-HT pripájacie D 110</t>
  </si>
  <si>
    <t>Pol49</t>
  </si>
  <si>
    <t>Potrubie z PP-HT pripájacie D 50</t>
  </si>
  <si>
    <t>Pol50</t>
  </si>
  <si>
    <t>Vetracia hlavica HL 810</t>
  </si>
  <si>
    <t>Pol51</t>
  </si>
  <si>
    <t>Podomietkový pračkový sifón HL 405</t>
  </si>
  <si>
    <t>Pol52</t>
  </si>
  <si>
    <t>Podomietkovýumývačkový sifón HL 404</t>
  </si>
  <si>
    <t>Pol53</t>
  </si>
  <si>
    <t>Nadomietkový sifón HL 21</t>
  </si>
  <si>
    <t>Pol54</t>
  </si>
  <si>
    <t>Prechodka vo vodomernej šachte</t>
  </si>
  <si>
    <t>Pol55</t>
  </si>
  <si>
    <t>HDPE 32x3,0 mm - PN 16</t>
  </si>
  <si>
    <t>Pol56</t>
  </si>
  <si>
    <t>Guľový ventil DN 25 - PN 10</t>
  </si>
  <si>
    <t>Pol57</t>
  </si>
  <si>
    <t>Guľový ventil DN15 - PN 10</t>
  </si>
  <si>
    <t>Pol58</t>
  </si>
  <si>
    <t>Vodomer šachtový mokrobežný DN 25</t>
  </si>
  <si>
    <t>Pol59</t>
  </si>
  <si>
    <t>Filte rmechanický závitový 1"</t>
  </si>
  <si>
    <t>Pol60</t>
  </si>
  <si>
    <t>Filter samočistiaci závitový</t>
  </si>
  <si>
    <t>Pol61</t>
  </si>
  <si>
    <t>Spätná klapka DN 25</t>
  </si>
  <si>
    <t>Pol62</t>
  </si>
  <si>
    <t>Rohové ventily 1/2"</t>
  </si>
  <si>
    <t>Pol63</t>
  </si>
  <si>
    <t>Rohové ventily práčkový 1/2"</t>
  </si>
  <si>
    <t>Pol64</t>
  </si>
  <si>
    <t>Nezámrzný záhradný ventil  1/2"</t>
  </si>
  <si>
    <t>Pol65</t>
  </si>
  <si>
    <t>Izolácia potrubia TUBOLIT DG hr.20mm pre potrubie DN15</t>
  </si>
  <si>
    <t>Pol66</t>
  </si>
  <si>
    <t>Izolácia potrubia TUBOLIT DG hr.20mm pre potrubie DN20</t>
  </si>
  <si>
    <t>Pol67</t>
  </si>
  <si>
    <t>Izolácia potrubia TUBOLIT DG hr.20mm pre potrubie DN26</t>
  </si>
  <si>
    <t>Pol68</t>
  </si>
  <si>
    <t>Univerzálna rúrka 15x2,0</t>
  </si>
  <si>
    <t>Pol69</t>
  </si>
  <si>
    <t>Univerzálna rúrka 20x2,0</t>
  </si>
  <si>
    <t>Pol70</t>
  </si>
  <si>
    <t>Univerzálna rúrka 26x3,0</t>
  </si>
  <si>
    <t>Pol71</t>
  </si>
  <si>
    <t>Spätná klapka DN 20</t>
  </si>
  <si>
    <t>Pol72</t>
  </si>
  <si>
    <t>Ventil vypúštací 3/4"</t>
  </si>
  <si>
    <t>Pol73</t>
  </si>
  <si>
    <t>Ventil poistný  3/4"</t>
  </si>
  <si>
    <t>Pol74</t>
  </si>
  <si>
    <t>Pomocný materiál</t>
  </si>
  <si>
    <t>Pol75</t>
  </si>
  <si>
    <t>Kompaktný systém Cirkulačného čerpadla Grundfos</t>
  </si>
  <si>
    <t>Pol76</t>
  </si>
  <si>
    <t>GEBERIT Duoifix pre závesné WC</t>
  </si>
  <si>
    <t>Pol77</t>
  </si>
  <si>
    <t>Montáž vnútorná a vonkajšia kanalizácia</t>
  </si>
  <si>
    <t>Pol78</t>
  </si>
  <si>
    <t>Montáž vnútorný a vonkajší vodovod</t>
  </si>
  <si>
    <t>Pol79</t>
  </si>
  <si>
    <t>Montáž zariaďovacie predmety</t>
  </si>
  <si>
    <t>Pol80</t>
  </si>
  <si>
    <t>Skuska tesnosti kanalizácie</t>
  </si>
  <si>
    <t>Pol81</t>
  </si>
  <si>
    <t>Tlaková skúška vodovodného potrubia</t>
  </si>
  <si>
    <t>Pol82</t>
  </si>
  <si>
    <t>Prepláchnutie sústavy vodovodného potrubia</t>
  </si>
  <si>
    <t>5 - PLYN</t>
  </si>
  <si>
    <t>D1 - PLYN - potrubné rozvody</t>
  </si>
  <si>
    <t>D2 - ZTI - montáž</t>
  </si>
  <si>
    <t>D3 - ZTI - skúšky</t>
  </si>
  <si>
    <t>Pol83</t>
  </si>
  <si>
    <t>PotrubieTURBO PRESS GAS pre NTL plynovod DN 25</t>
  </si>
  <si>
    <t>Pol84</t>
  </si>
  <si>
    <t>Potrubie kovové NTL plynovod DN 25</t>
  </si>
  <si>
    <t>Pol85</t>
  </si>
  <si>
    <t>prechodka plast na kov cez stenu</t>
  </si>
  <si>
    <t>Pol86</t>
  </si>
  <si>
    <t>Tvarovky potrubia</t>
  </si>
  <si>
    <t>Pol87</t>
  </si>
  <si>
    <t>Chránička ocelová DN 32</t>
  </si>
  <si>
    <t>Pol88</t>
  </si>
  <si>
    <t>Guľový kohút DN 25</t>
  </si>
  <si>
    <t>Pol89</t>
  </si>
  <si>
    <t>Regulačná skriňa S300 MAX STL B10 komplet zostava s regulatorom+ príslušenstvo, bez plynomera</t>
  </si>
  <si>
    <t>Pol90</t>
  </si>
  <si>
    <t>Zátka plynová DN 15</t>
  </si>
  <si>
    <t>Pol91</t>
  </si>
  <si>
    <t>Montáž plynovodu</t>
  </si>
  <si>
    <t>Ubytovacie náklady</t>
  </si>
  <si>
    <t>294332304</t>
  </si>
  <si>
    <t>Pol92</t>
  </si>
  <si>
    <t>Skuska tesnosti plynovodu</t>
  </si>
  <si>
    <t>Pol93</t>
  </si>
  <si>
    <t>Tlaková a úradná skúška</t>
  </si>
  <si>
    <t>6 - Bleskozvod</t>
  </si>
  <si>
    <t>D1 - Montáž  C-210 M</t>
  </si>
  <si>
    <t>D2 - Nosný materiál</t>
  </si>
  <si>
    <t>D3 - Odborná prehliadka a skúšky</t>
  </si>
  <si>
    <t>210 22-0021</t>
  </si>
  <si>
    <t>ZVODOVÝ VODIČ FeZn 30 x 4mm v zemi</t>
  </si>
  <si>
    <t>210 22-0022</t>
  </si>
  <si>
    <t>ZVODOVÝ VODIČ FeZn 10mm v zemi</t>
  </si>
  <si>
    <t>210 22-0101</t>
  </si>
  <si>
    <t>ZVODOVÝ VODIČ FeZn D 8 vč. podpier</t>
  </si>
  <si>
    <t>210 22-0201</t>
  </si>
  <si>
    <t>ZBERNÁ TYČ VČ. UPEVNENIA JP 30</t>
  </si>
  <si>
    <t>210 22-0302</t>
  </si>
  <si>
    <t>BLESKOZVODOVÉ SVORKY typ SO</t>
  </si>
  <si>
    <t>210 22-0301</t>
  </si>
  <si>
    <t>BLESKOZVODOVÉ SVORKY typ SP1</t>
  </si>
  <si>
    <t>210 22-0302.1</t>
  </si>
  <si>
    <t>BLESKOZVODOVÉ SVORKY typ SUB</t>
  </si>
  <si>
    <t>210 22-0302.2</t>
  </si>
  <si>
    <t>BLESKOZVODOVÉ SVORKY typ SZ</t>
  </si>
  <si>
    <t>210 22-0301.1</t>
  </si>
  <si>
    <t>BLESKOZVODOVÉ SVORKY typ SR 03</t>
  </si>
  <si>
    <t>210 22-0302.3</t>
  </si>
  <si>
    <t>BLESKOZVODOVÉ SVORKY typ SR 02</t>
  </si>
  <si>
    <t>210 22-0401</t>
  </si>
  <si>
    <t>PRÍSLUŠENSTVO UZEMŇOVACIEHO VEDENIA Označovanie zvodov štítkami</t>
  </si>
  <si>
    <t>210 22-0431P</t>
  </si>
  <si>
    <t>ZEMNIACE DOSKY,TYČE Zaasfaltovanie spojov FeZn 30x4</t>
  </si>
  <si>
    <t>210 22-0431P1</t>
  </si>
  <si>
    <t>PPV 2.00 %</t>
  </si>
  <si>
    <t>%</t>
  </si>
  <si>
    <t>-1064795379</t>
  </si>
  <si>
    <t>H-888888</t>
  </si>
  <si>
    <t>UZEMŇOVACIE VEDENIE vodič FeZn D 8   / 0.4 kg/m /</t>
  </si>
  <si>
    <t>256</t>
  </si>
  <si>
    <t>H-99910</t>
  </si>
  <si>
    <t>UZEMŇOVACIE VEDENIE vodič FeZn D 10  / 0.62 kg/m /</t>
  </si>
  <si>
    <t>ponuka</t>
  </si>
  <si>
    <t>UZEMŇOVACIE VEDENIE pásik FeZn 30x4</t>
  </si>
  <si>
    <t>ponuka.1</t>
  </si>
  <si>
    <t>ZBERNÁ TYČ Zberná tyč  JP 20</t>
  </si>
  <si>
    <t>ponuka.2</t>
  </si>
  <si>
    <t>PRÍSLUŠENSTVO ZBERNÝCH TYČÍ D 20 MM držiak DJ01</t>
  </si>
  <si>
    <t>ponuka.3</t>
  </si>
  <si>
    <t>PRÍSLUŠENSTVO ZBERNÝCH TYČÍ D 20 MM strieška OS 01  horná</t>
  </si>
  <si>
    <t>ponuka.4</t>
  </si>
  <si>
    <t>PRÍSLUŠENSTVO ZBERNÝCH TYČÍ D 20 MM svorka SJ 01  D 20 mm</t>
  </si>
  <si>
    <t>ponuka.5</t>
  </si>
  <si>
    <t>PRÍSLUŠENSTVO ZBERNÝCH TYČÍ D 20 MM podstavec  + podložka</t>
  </si>
  <si>
    <t>H-611</t>
  </si>
  <si>
    <t>BLESKOZVODOVÉ SVORKY typ SO  /okapová/</t>
  </si>
  <si>
    <t>H-613</t>
  </si>
  <si>
    <t>BLESKOZVODOVÉ SVORKY typ SP1 /pripojovacia/</t>
  </si>
  <si>
    <t>H-5106</t>
  </si>
  <si>
    <t>H-925</t>
  </si>
  <si>
    <t>BLESKOZVODOVÉ SVORKY typ SZ  /skušobná/</t>
  </si>
  <si>
    <t>H-925.1</t>
  </si>
  <si>
    <t>BLESKOZVODOVÉ SVORKY typ SR 02  /pásik-pásik/</t>
  </si>
  <si>
    <t>H-925.2</t>
  </si>
  <si>
    <t>BLESKOZVODOVÉ SVORKY typ SR 03  /pásik-vodič/</t>
  </si>
  <si>
    <t>ponuka.6</t>
  </si>
  <si>
    <t>BLESKOZVODOVÉ SVORKY označovací štítok bleskozvodu</t>
  </si>
  <si>
    <t>H-515</t>
  </si>
  <si>
    <t>PODPERY BLESKOZVODOVÉHO VEDENIA podpera na strechu</t>
  </si>
  <si>
    <t>H-515.1</t>
  </si>
  <si>
    <t>PODPERY BLESKOZVODOVÉHO VEDENIA podpera na zvod  typ PV 01</t>
  </si>
  <si>
    <t>ponuka.7</t>
  </si>
  <si>
    <t>PODPERY BLESKOZVODOVÉHO VEDENIA pasívna protikorózna ochrana - asfalt</t>
  </si>
  <si>
    <t>ponuka.7.</t>
  </si>
  <si>
    <t>podružný materiál 3.00 %</t>
  </si>
  <si>
    <t>398343871</t>
  </si>
  <si>
    <t>ponuka.7.1</t>
  </si>
  <si>
    <t>409029825</t>
  </si>
  <si>
    <t>Pol94</t>
  </si>
  <si>
    <t>Prevedenie odbornej prehliadky a skúšky, vypracovanie správy</t>
  </si>
  <si>
    <t>hod</t>
  </si>
  <si>
    <t>262144</t>
  </si>
  <si>
    <t>7 - Silnoprúd</t>
  </si>
  <si>
    <t>D3 - ROZVáDZAčE - ZOSTAVOVANIE</t>
  </si>
  <si>
    <t xml:space="preserve">    D4 - Rozvádzač RS  - 1ks</t>
  </si>
  <si>
    <t>D5 - Stavebné úpravy C 801-3</t>
  </si>
  <si>
    <t>D6 - Odborná prehliadka a skúšky</t>
  </si>
  <si>
    <t>D7 - HZS</t>
  </si>
  <si>
    <t>210 01-0002</t>
  </si>
  <si>
    <t>RÚRKA OHYBNÁ LPE-DO LIATEHO BETÓNU HFX 16mm</t>
  </si>
  <si>
    <t>210 01-0003</t>
  </si>
  <si>
    <t>RÚRKA OHYBNÁ LPE-DO LIATEHO BETÓNU HFX 20mm</t>
  </si>
  <si>
    <t>210 01-0301</t>
  </si>
  <si>
    <t>KRABICA PRÍSTROJOVÁ VRÁTANE ZAPOJENIA Kopos 1055-41 ABB</t>
  </si>
  <si>
    <t>210 01-0502</t>
  </si>
  <si>
    <t>SVORKOVNICE osadenie lustrovej svorky do 3x4</t>
  </si>
  <si>
    <t>210 80-0101</t>
  </si>
  <si>
    <t>KÁBEL ULOŽENÝ POD OMIETKOU CYKY-O  2 x 1.5</t>
  </si>
  <si>
    <t>210 80-0105</t>
  </si>
  <si>
    <t>KÁBEL ULOŽENÝ POD OMIETKOU CYKY -O 3 x 1.5</t>
  </si>
  <si>
    <t>210 80-0105.1</t>
  </si>
  <si>
    <t>KÁBEL ULOŽENÝ POD OMIETKOU CYKY-J   3 x 1.5</t>
  </si>
  <si>
    <t>210 80-0106</t>
  </si>
  <si>
    <t>KÁBEL ULOŽENÝ POD OMIETKOU CYKY-J  3 x 2,5</t>
  </si>
  <si>
    <t>210 80-0117</t>
  </si>
  <si>
    <t>KÁBEL ULOŽENÝ POD OMIETKOU CYKY-J  5 x 4</t>
  </si>
  <si>
    <t>210 80-0113P</t>
  </si>
  <si>
    <t>KÁBEL ULOŽENÝ POD OMIETKOU CYKY-J  5 x 16</t>
  </si>
  <si>
    <t>210 80-0548</t>
  </si>
  <si>
    <t>VODIČ ULOŽENÝ PEVNE CY 10mm2 zelenožltý</t>
  </si>
  <si>
    <t>210 95-0101</t>
  </si>
  <si>
    <t>PRÍPLATOK NA ZAŤAHOVANIE KÁBLOV označovací štítok na kábel</t>
  </si>
  <si>
    <t>210 10-0003</t>
  </si>
  <si>
    <t>UKONČENIE VODIČOV "CU" V ROZVADZAČOCH do 10   Cu</t>
  </si>
  <si>
    <t>210 10-0251</t>
  </si>
  <si>
    <t>UKONČENIE KÁBLOV do  4 x 10</t>
  </si>
  <si>
    <t>210 10-0259</t>
  </si>
  <si>
    <t>UKONČENIE KÁBLOV do  5 x 10</t>
  </si>
  <si>
    <t>210 11-0041</t>
  </si>
  <si>
    <t>SPÍNAČE POLOZAPUSTENÉ A ZAPUSTENÉ jednopólový - radenie 1</t>
  </si>
  <si>
    <t>210 11-0043</t>
  </si>
  <si>
    <t>SPÍNAČE POLOZAPUSTENÉ A ZAPUSTENÉ sériový prepínač - radenie 5</t>
  </si>
  <si>
    <t>210 11-0044</t>
  </si>
  <si>
    <t>SPÍNAČE POLOZAPUSTENÉ A ZAPUSTENÉ sériovo-striedavý prepínač - radenie 5A</t>
  </si>
  <si>
    <t>210 11-0045</t>
  </si>
  <si>
    <t>SPÍNAČE POLOZAPUSTENÉ A ZAPUSTENÉ striedavý prepínač- radenie 6</t>
  </si>
  <si>
    <t>210 11-0001</t>
  </si>
  <si>
    <t>SPÍNAČE POLOZAPUSTENÉ A ZAPUSTENÉ striedavý prepínač- radenie 7</t>
  </si>
  <si>
    <t>210 11-0082</t>
  </si>
  <si>
    <t>SPÍNAČE POLOZAPUSTENÉ A ZAPUSTENÉ Šporáková prípojka</t>
  </si>
  <si>
    <t>210 11-1012</t>
  </si>
  <si>
    <t>ZÁSUVKA DOMOVÁ-POLOZAPUSTENÉ,ZAPUSTENE dvojzásuvka 16A,230V</t>
  </si>
  <si>
    <t>210 11-1021</t>
  </si>
  <si>
    <t>ZÁSUVKA DOMOVÁ-Do VLHKA jednozásuvka 10/16 A 2P+Z, IP44</t>
  </si>
  <si>
    <t>210 19-0002</t>
  </si>
  <si>
    <t>MONTÁŽ OCELOPLECH. A PLAST.ROZVODNÍC do 50 kg</t>
  </si>
  <si>
    <t>210 22-0321</t>
  </si>
  <si>
    <t>BLESKOZVODOVÉ SVORKY svorka Bernard vč. pásky</t>
  </si>
  <si>
    <t>210 22-0311P</t>
  </si>
  <si>
    <t>BLESKOZVODOVÉ SVORKY Ekvipotencionálna prípojnica EP</t>
  </si>
  <si>
    <t>210 22-0452</t>
  </si>
  <si>
    <t>PRÍSLUŠENSTVO UZEMŇOVACIEHO VEDENIA Cu 6mm2 pevne</t>
  </si>
  <si>
    <t>210 22-0452.</t>
  </si>
  <si>
    <t>PPV 6.00 %</t>
  </si>
  <si>
    <t>888169895</t>
  </si>
  <si>
    <t>TRUBKA OHYBNÁ PRE ZALIEV.DO BETONU HFX 16mm</t>
  </si>
  <si>
    <t>TRUBKA OHYBNÁ PRE ZALIEV.DO BETONU HFX 20mm</t>
  </si>
  <si>
    <t>KRABICE INŠTALAČNÉ Z PVC Kopos 1055-41 ABB</t>
  </si>
  <si>
    <t>SVORKOVNICE wago svorka  5x2.5</t>
  </si>
  <si>
    <t>VÝSTRAŽNÉ TABUĽKY označovací štítok na kábel</t>
  </si>
  <si>
    <t>murat</t>
  </si>
  <si>
    <t>SILOVÉ VODIČE CY CY 6mm2 zelenožltý</t>
  </si>
  <si>
    <t>murat.1</t>
  </si>
  <si>
    <t>SILOVÉ VODIČE CY CY 10mm2 zelenožltý</t>
  </si>
  <si>
    <t>murat.2</t>
  </si>
  <si>
    <t>KÁBLE CYKY-O  2 x 1.5</t>
  </si>
  <si>
    <t>murat.3</t>
  </si>
  <si>
    <t>KÁBLE CYKY -O 3 x 1.5</t>
  </si>
  <si>
    <t>murat.4</t>
  </si>
  <si>
    <t>KÁBLE CYKY-J   3 x 1.5</t>
  </si>
  <si>
    <t>murat.5</t>
  </si>
  <si>
    <t>KÁBLE CYKY-J  3 x 2,5</t>
  </si>
  <si>
    <t>murat.6</t>
  </si>
  <si>
    <t>KÁBLE CYKY-J  5 x 4</t>
  </si>
  <si>
    <t>murat.7</t>
  </si>
  <si>
    <t>KÁBLE CYKY-J  5 x 16</t>
  </si>
  <si>
    <t>H-116881</t>
  </si>
  <si>
    <t>UKONČENIE VODIČOV- KÁBLOVÉ OKÁ  CU pre 10  Cu</t>
  </si>
  <si>
    <t>H-72</t>
  </si>
  <si>
    <t>BLESKOZVODOVÉ SVORKY typ Bernard vč.pásky</t>
  </si>
  <si>
    <t>Pol96</t>
  </si>
  <si>
    <t>SPÍNAČE A ZÁSUVKY  TANGO  IP20</t>
  </si>
  <si>
    <t>Pol97</t>
  </si>
  <si>
    <t>spínač č.1 3559-A01345 + kryt 3559-A01354 a  rámik  3901A-B10,10A/230V,  IP20</t>
  </si>
  <si>
    <t>Pol98</t>
  </si>
  <si>
    <t>spínač č.5 3559-A05345 + kryt 3559-A87345 a  rámik  3901A-B10,10A/230V,  IP20</t>
  </si>
  <si>
    <t>Pol99</t>
  </si>
  <si>
    <t>spínač č.6 3559-A86345 + kryt 3559-A01345 a  rámik  3901A-B10,10A/230V,  IP20</t>
  </si>
  <si>
    <t>Pol100</t>
  </si>
  <si>
    <t>spínač č.5A 3558-A52340 + kryt 3559-A05345 a  rámik  3901A-B10,10A/230V,  IP20</t>
  </si>
  <si>
    <t>spínač č.5A 3558-A52340 + kryt 3559-A05345 striedavý prepínač- radenie 7</t>
  </si>
  <si>
    <t>dvojzásuvka 5513A-C02357B,  16A/230V  IP20</t>
  </si>
  <si>
    <t>ponuka.8</t>
  </si>
  <si>
    <t>zásuvka 16A/230V  5518-2999IP44 na omietku</t>
  </si>
  <si>
    <t>ABB</t>
  </si>
  <si>
    <t>šporáková prípojka 3425A-0344B</t>
  </si>
  <si>
    <t>ABB.</t>
  </si>
  <si>
    <t>909153258</t>
  </si>
  <si>
    <t>ABB.1</t>
  </si>
  <si>
    <t>1999378286</t>
  </si>
  <si>
    <t>--------------------------------- Skriňa Modul 3x24  ,  72modulov</t>
  </si>
  <si>
    <t>--------------------------------- Vypínač  ASN 25A/3</t>
  </si>
  <si>
    <t>--------------------------------- SPB 25/440  B+C</t>
  </si>
  <si>
    <t>--------------------------------- istič  LPN  B 6/1</t>
  </si>
  <si>
    <t>--------------------------------- istič  LPN  B16/1</t>
  </si>
  <si>
    <t>--------------------------------- istič  LPN  B16/3</t>
  </si>
  <si>
    <t>--------------------------------- OFI 10/1N/0.03 prúdový chránič</t>
  </si>
  <si>
    <t>--------------------------------- OFI 16/1N/0.03 prúdový chránič</t>
  </si>
  <si>
    <t>--------------------------------- OFI 40/4p/0.03 prúdový chránič</t>
  </si>
  <si>
    <t>ponuka.9</t>
  </si>
  <si>
    <t>--------------------------------- napájací zdroj pre DT</t>
  </si>
  <si>
    <t>ponuka.10</t>
  </si>
  <si>
    <t>--------------------------------- Prípojnica N+PE</t>
  </si>
  <si>
    <t>ponuka.11</t>
  </si>
  <si>
    <t>--------------------------------- Svorka ochranného pospojovania</t>
  </si>
  <si>
    <t>ponuka.12</t>
  </si>
  <si>
    <t>--------------------------------- Obal na výkresy</t>
  </si>
  <si>
    <t>ponuka.13</t>
  </si>
  <si>
    <t>--------------------------------- Označovací štítok</t>
  </si>
  <si>
    <t>ponuka.14</t>
  </si>
  <si>
    <t>--------------------------------- Svorka rad. 2,5mm2,</t>
  </si>
  <si>
    <t>ponuka.15</t>
  </si>
  <si>
    <t>--------------------------------- Svorka rad. 4mm2,</t>
  </si>
  <si>
    <t>ponuka.16</t>
  </si>
  <si>
    <t>--------------------------------- Svorka rad. 10mm2,</t>
  </si>
  <si>
    <t>ponuka.161</t>
  </si>
  <si>
    <t>Doprava 3.60 %  z Dodavky</t>
  </si>
  <si>
    <t>-982178257</t>
  </si>
  <si>
    <t>ponuka.1611</t>
  </si>
  <si>
    <t>Presun  1.00 %  z Dodavky</t>
  </si>
  <si>
    <t>-1101904940</t>
  </si>
  <si>
    <t>974082212</t>
  </si>
  <si>
    <t>RYHY PRE VODIČE V OMIETKE ryha do š.50mm</t>
  </si>
  <si>
    <t>974031387</t>
  </si>
  <si>
    <t>VYSEKANIE OTVORU PRE ROZVADZAČ 40x90x20cm/18dm3/ tehla</t>
  </si>
  <si>
    <t>973031616</t>
  </si>
  <si>
    <t>VYSEKANIE KAPIES PRE KRABICE 100x100x50mm   tehla</t>
  </si>
  <si>
    <t>Pol102</t>
  </si>
  <si>
    <t>Nepredvídané práce pri napojení RE</t>
  </si>
  <si>
    <t>Pol103</t>
  </si>
  <si>
    <t>manipulácia v rozvodnej sieti NN</t>
  </si>
  <si>
    <t>8 - Slaboprúd</t>
  </si>
  <si>
    <t>D1 - Montáž základná C-220 M</t>
  </si>
  <si>
    <t>D2 - Nosný materiál pre zákl.montáž</t>
  </si>
  <si>
    <t>D3 - dodávky DDZ</t>
  </si>
  <si>
    <t>D4 - stavebné úpravy C 801-3</t>
  </si>
  <si>
    <t>D5 - Odborná prehliadka a skúšky</t>
  </si>
  <si>
    <t>220 26-0551</t>
  </si>
  <si>
    <t>RÚRKA OHYBNÁ-VOLNE ALEBO POD OMIETKU HFX 16</t>
  </si>
  <si>
    <t>220 26-0552</t>
  </si>
  <si>
    <t>RÚRKA OHYBNÁ-VOLNE ALEBO POD OMIETKU HFX 32</t>
  </si>
  <si>
    <t>220 26-0535</t>
  </si>
  <si>
    <t>RÚRKA OHYBNÁ-VOLNE ALEBO POD OMIETKU FXKVS 50</t>
  </si>
  <si>
    <t>220 26-0022</t>
  </si>
  <si>
    <t>KRABICA PRÍSTROJOVÁ BEZ ZAPOJENIA KP 68  vrátane vysekania lôžka</t>
  </si>
  <si>
    <t>220 26-0026</t>
  </si>
  <si>
    <t>KRABICA PRÍSTROJOVÁ BEZ ZAPOJENIA KT 250</t>
  </si>
  <si>
    <t>220 26-0317</t>
  </si>
  <si>
    <t>KRABICA PRÍSTROJOVÁ BEZ ZAPOJENIA Skriňa pre TV, RACK</t>
  </si>
  <si>
    <t>220 26-1661</t>
  </si>
  <si>
    <t>ZNAČENIE TRASY VEDENIA vyznačenie trasy vedenia podľa plánu</t>
  </si>
  <si>
    <t>220 28-0221</t>
  </si>
  <si>
    <t>KÁBEL  ULOŽENÝ V RÚRKE,ŽLABE ALEBO NA ROŠTE FTP cat 5e</t>
  </si>
  <si>
    <t>220 28-0221.1</t>
  </si>
  <si>
    <t>KÁBEL  ULOŽENÝ V RÚRKE,ŽLABE ALEBO NA ROŠTE SYKFY  5 x 2x 0,5</t>
  </si>
  <si>
    <t>220 30-1201</t>
  </si>
  <si>
    <t>ZÁSUVKA TELEFONNA , PC zásuvka PC pod omietkou</t>
  </si>
  <si>
    <t>220 30-0601</t>
  </si>
  <si>
    <t>UKONČENIE KÁBLOV ukončenie káblov do 5x1 alebo 1,5</t>
  </si>
  <si>
    <t>220 32-0306</t>
  </si>
  <si>
    <t>MONTÁŽ ZARIADENÍ elektronicky ovládaný zámok</t>
  </si>
  <si>
    <t>220 32-0311P</t>
  </si>
  <si>
    <t>MONTÁŽ ZARIADENÍ Montáž napájača</t>
  </si>
  <si>
    <t>220 32-0321</t>
  </si>
  <si>
    <t>MONTÁŽ TLAČÍTKOVÉHO ZVONKOVÉHO TABLA Montáž el. vrátnika</t>
  </si>
  <si>
    <t>220 32-0301</t>
  </si>
  <si>
    <t>MONTÁŽ  DOMÁCEHO TELEFONU montáž  domáceho telefonu</t>
  </si>
  <si>
    <t>220 73-0001</t>
  </si>
  <si>
    <t>MONTÁŽ TV ZASUVIEK účastníckej zásuvky koncovej</t>
  </si>
  <si>
    <t>220 73-0222</t>
  </si>
  <si>
    <t>KÁBEL  ULOŽENÝ V RÚRKE, Koaxiál COAX 12   12dB</t>
  </si>
  <si>
    <t>220 73-0322.</t>
  </si>
  <si>
    <t>590886113</t>
  </si>
  <si>
    <t>220 73-0361</t>
  </si>
  <si>
    <t>ODBOČOVAČE A ZOSILŇOVAČE Odbočovač</t>
  </si>
  <si>
    <t>220 73-0322</t>
  </si>
  <si>
    <t>ODBOČOVAČE A ZOSILŇOVAČE Domový zosilovač</t>
  </si>
  <si>
    <t>FTP cat 5e</t>
  </si>
  <si>
    <t>SYKFY 5 x 2 x 0,5</t>
  </si>
  <si>
    <t>Koaxiál COAX 12   12dB</t>
  </si>
  <si>
    <t>zásuvka PC  RJ 45</t>
  </si>
  <si>
    <t>zásuvka televízna   koncová  GAD 247</t>
  </si>
  <si>
    <t>Skriňa pre slaboprúd + router+modem</t>
  </si>
  <si>
    <t>Skrinka  MRK</t>
  </si>
  <si>
    <t>Odbočovač 23-nás. V skrini 300x300</t>
  </si>
  <si>
    <t>Domový zosilovač LHB 8330/65 v skrini 500x600</t>
  </si>
  <si>
    <t>ponuka.8.</t>
  </si>
  <si>
    <t>-1198212617</t>
  </si>
  <si>
    <t>ponuka.8.1</t>
  </si>
  <si>
    <t>605758222</t>
  </si>
  <si>
    <t>Tesla</t>
  </si>
  <si>
    <t>Domáci telefon  4FP 21101.201 B</t>
  </si>
  <si>
    <t>Tesla.1</t>
  </si>
  <si>
    <t>El. vrátnik  FN 230 12</t>
  </si>
  <si>
    <t>Tesla.2</t>
  </si>
  <si>
    <t>El.zámok 4FN 877 03</t>
  </si>
  <si>
    <t>Tesla.3</t>
  </si>
  <si>
    <t>Sieťový napájač</t>
  </si>
  <si>
    <t>Pol106</t>
  </si>
  <si>
    <t>Doprava 3.60 %  z Dodávky</t>
  </si>
  <si>
    <t>Pol107</t>
  </si>
  <si>
    <t xml:space="preserve">Presun  1.00 %  z Dodávky </t>
  </si>
  <si>
    <t>Pol111</t>
  </si>
  <si>
    <t>Funkčné skúšky</t>
  </si>
  <si>
    <t>RD Biwa</t>
  </si>
  <si>
    <t>Mgr. Marcela Mišíková Guzmická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</si>
</sst>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7" fontId="5" fillId="0" borderId="17" xfId="0" applyNumberFormat="1" applyFont="1" applyBorder="1" applyAlignment="1"/>
    <xf numFmtId="167" fontId="5" fillId="0" borderId="17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4"/>
  <sheetViews>
    <sheetView showGridLines="0" tabSelected="1" workbookViewId="0">
      <pane ySplit="1" topLeftCell="A2" activePane="bottomLeft" state="frozen"/>
      <selection pane="bottomLeft" activeCell="Y25" sqref="Y25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3" width="4.25" customWidth="1"/>
    <col min="4" max="33" width="2.5" customWidth="1"/>
    <col min="34" max="34" width="3.25" customWidth="1"/>
    <col min="35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.75" customWidth="1"/>
    <col min="44" max="44" width="13.75" customWidth="1"/>
    <col min="45" max="46" width="25.75" hidden="1" customWidth="1"/>
    <col min="47" max="47" width="25" hidden="1" customWidth="1"/>
    <col min="48" max="52" width="21.75" hidden="1" customWidth="1"/>
    <col min="53" max="53" width="19.25" hidden="1" customWidth="1"/>
    <col min="54" max="54" width="25" hidden="1" customWidth="1"/>
    <col min="55" max="56" width="19.25" hidden="1" customWidth="1"/>
    <col min="57" max="57" width="66.5" customWidth="1"/>
    <col min="71" max="89" width="9.25" hidden="1"/>
  </cols>
  <sheetData>
    <row r="1" spans="1:73" ht="21.5" customHeight="1" x14ac:dyDescent="0.15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8" t="s">
        <v>9</v>
      </c>
      <c r="BT2" s="18" t="s">
        <v>10</v>
      </c>
    </row>
    <row r="3" spans="1:73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7" customHeight="1" x14ac:dyDescent="0.15">
      <c r="B4" s="22"/>
      <c r="C4" s="195" t="s">
        <v>11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3"/>
      <c r="AS4" s="17" t="s">
        <v>12</v>
      </c>
      <c r="BE4" s="24" t="s">
        <v>13</v>
      </c>
      <c r="BS4" s="18" t="s">
        <v>9</v>
      </c>
    </row>
    <row r="5" spans="1:73" ht="14.5" customHeight="1" x14ac:dyDescent="0.15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15">
        <v>202010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5"/>
      <c r="AQ5" s="23"/>
      <c r="BE5" s="213" t="s">
        <v>15</v>
      </c>
      <c r="BS5" s="18" t="s">
        <v>9</v>
      </c>
    </row>
    <row r="6" spans="1:73" ht="37" customHeight="1" x14ac:dyDescent="0.15">
      <c r="B6" s="22"/>
      <c r="C6" s="25"/>
      <c r="D6" s="28" t="s">
        <v>16</v>
      </c>
      <c r="E6" s="25"/>
      <c r="F6" s="25"/>
      <c r="G6" s="25"/>
      <c r="H6" s="25"/>
      <c r="I6" s="25"/>
      <c r="J6" s="25"/>
      <c r="K6" s="217" t="s">
        <v>1492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5"/>
      <c r="AQ6" s="23"/>
      <c r="BE6" s="214"/>
      <c r="BS6" s="18" t="s">
        <v>9</v>
      </c>
    </row>
    <row r="7" spans="1:73" ht="14.5" customHeight="1" x14ac:dyDescent="0.15">
      <c r="B7" s="22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3"/>
      <c r="BE7" s="214"/>
      <c r="BS7" s="18" t="s">
        <v>9</v>
      </c>
    </row>
    <row r="8" spans="1:73" ht="14.5" customHeight="1" x14ac:dyDescent="0.15">
      <c r="B8" s="22"/>
      <c r="C8" s="25"/>
      <c r="D8" s="29" t="s">
        <v>19</v>
      </c>
      <c r="E8" s="25"/>
      <c r="F8" s="25"/>
      <c r="G8" s="25"/>
      <c r="H8" s="25"/>
      <c r="I8" s="25"/>
      <c r="J8" s="25"/>
      <c r="K8" s="2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21</v>
      </c>
      <c r="AL8" s="25"/>
      <c r="AM8" s="25"/>
      <c r="AN8" s="178">
        <v>43961</v>
      </c>
      <c r="AO8" s="25"/>
      <c r="AP8" s="25"/>
      <c r="AQ8" s="23"/>
      <c r="BE8" s="214"/>
      <c r="BS8" s="18" t="s">
        <v>9</v>
      </c>
    </row>
    <row r="9" spans="1:73" ht="14.5" customHeight="1" x14ac:dyDescent="0.15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14"/>
      <c r="BS9" s="18" t="s">
        <v>9</v>
      </c>
    </row>
    <row r="10" spans="1:73" ht="14.5" customHeight="1" x14ac:dyDescent="0.15">
      <c r="B10" s="22"/>
      <c r="C10" s="25"/>
      <c r="D10" s="29" t="s">
        <v>22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23</v>
      </c>
      <c r="AL10" s="25"/>
      <c r="AM10" s="25"/>
      <c r="AN10" s="27" t="s">
        <v>5</v>
      </c>
      <c r="AO10" s="25"/>
      <c r="AP10" s="25"/>
      <c r="AQ10" s="23"/>
      <c r="BE10" s="214"/>
      <c r="BS10" s="18" t="s">
        <v>9</v>
      </c>
    </row>
    <row r="11" spans="1:73" ht="18.5" customHeight="1" x14ac:dyDescent="0.15">
      <c r="B11" s="22"/>
      <c r="C11" s="25"/>
      <c r="D11" s="25" t="s">
        <v>1493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E11" s="214"/>
      <c r="BS11" s="18" t="s">
        <v>9</v>
      </c>
    </row>
    <row r="12" spans="1:73" ht="7" customHeight="1" x14ac:dyDescent="0.15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14"/>
      <c r="BS12" s="18" t="s">
        <v>9</v>
      </c>
    </row>
    <row r="13" spans="1:73" ht="14.5" customHeight="1" x14ac:dyDescent="0.15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23</v>
      </c>
      <c r="AL13" s="25"/>
      <c r="AM13" s="25"/>
      <c r="AN13" s="30" t="s">
        <v>26</v>
      </c>
      <c r="AO13" s="25"/>
      <c r="AP13" s="25"/>
      <c r="AQ13" s="23"/>
      <c r="BE13" s="214"/>
      <c r="BS13" s="18" t="s">
        <v>9</v>
      </c>
    </row>
    <row r="14" spans="1:73" ht="12" x14ac:dyDescent="0.15">
      <c r="B14" s="22"/>
      <c r="C14" s="25"/>
      <c r="D14" s="25"/>
      <c r="E14" s="218" t="s">
        <v>26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9" t="s">
        <v>24</v>
      </c>
      <c r="AL14" s="25"/>
      <c r="AM14" s="25"/>
      <c r="AN14" s="30" t="s">
        <v>26</v>
      </c>
      <c r="AO14" s="25"/>
      <c r="AP14" s="25"/>
      <c r="AQ14" s="23"/>
      <c r="BE14" s="214"/>
      <c r="BS14" s="18" t="s">
        <v>9</v>
      </c>
    </row>
    <row r="15" spans="1:73" ht="7" customHeight="1" x14ac:dyDescent="0.1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14"/>
      <c r="BS15" s="18" t="s">
        <v>6</v>
      </c>
    </row>
    <row r="16" spans="1:73" ht="14.5" customHeight="1" x14ac:dyDescent="0.15">
      <c r="B16" s="22"/>
      <c r="C16" s="25"/>
      <c r="D16" s="29" t="s">
        <v>27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23</v>
      </c>
      <c r="AL16" s="25"/>
      <c r="AM16" s="25"/>
      <c r="AN16" s="27" t="s">
        <v>5</v>
      </c>
      <c r="AO16" s="25"/>
      <c r="AP16" s="25"/>
      <c r="AQ16" s="23"/>
      <c r="BE16" s="214"/>
      <c r="BS16" s="18" t="s">
        <v>6</v>
      </c>
    </row>
    <row r="17" spans="2:71" ht="18.5" customHeight="1" x14ac:dyDescent="0.15">
      <c r="B17" s="22"/>
      <c r="C17" s="25"/>
      <c r="D17" s="25"/>
      <c r="E17" s="27" t="s">
        <v>28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E17" s="214"/>
      <c r="BS17" s="18" t="s">
        <v>29</v>
      </c>
    </row>
    <row r="18" spans="2:71" ht="7" customHeight="1" x14ac:dyDescent="0.15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14"/>
      <c r="BS18" s="18" t="s">
        <v>30</v>
      </c>
    </row>
    <row r="19" spans="2:71" ht="14.5" customHeight="1" x14ac:dyDescent="0.15">
      <c r="B19" s="22"/>
      <c r="C19" s="25"/>
      <c r="D19" s="29" t="s">
        <v>31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23</v>
      </c>
      <c r="AL19" s="25"/>
      <c r="AM19" s="25"/>
      <c r="AN19" s="27" t="s">
        <v>5</v>
      </c>
      <c r="AO19" s="25"/>
      <c r="AP19" s="25"/>
      <c r="AQ19" s="23"/>
      <c r="BE19" s="214"/>
      <c r="BS19" s="18" t="s">
        <v>30</v>
      </c>
    </row>
    <row r="20" spans="2:71" ht="18.5" customHeight="1" x14ac:dyDescent="0.15">
      <c r="B20" s="22"/>
      <c r="C20" s="25"/>
      <c r="D20" s="25"/>
      <c r="E20" s="27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  <c r="BE20" s="214"/>
    </row>
    <row r="21" spans="2:71" ht="7" customHeight="1" x14ac:dyDescent="0.15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14"/>
    </row>
    <row r="22" spans="2:71" ht="12" x14ac:dyDescent="0.15">
      <c r="B22" s="22"/>
      <c r="C22" s="25"/>
      <c r="D22" s="29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14"/>
    </row>
    <row r="23" spans="2:71" ht="16.5" customHeight="1" x14ac:dyDescent="0.15">
      <c r="B23" s="22"/>
      <c r="C23" s="25"/>
      <c r="D23" s="25"/>
      <c r="E23" s="220" t="s">
        <v>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5"/>
      <c r="AP23" s="25"/>
      <c r="AQ23" s="23"/>
      <c r="BE23" s="214"/>
    </row>
    <row r="24" spans="2:71" ht="7" customHeight="1" x14ac:dyDescent="0.15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14"/>
    </row>
    <row r="25" spans="2:71" ht="7" customHeight="1" x14ac:dyDescent="0.15">
      <c r="B25" s="22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3"/>
      <c r="BE25" s="214"/>
    </row>
    <row r="26" spans="2:71" ht="14.5" customHeight="1" x14ac:dyDescent="0.15">
      <c r="B26" s="22"/>
      <c r="C26" s="25"/>
      <c r="D26" s="32" t="s">
        <v>34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1">
        <f>ROUND(AG87,2)</f>
        <v>0</v>
      </c>
      <c r="AL26" s="216"/>
      <c r="AM26" s="216"/>
      <c r="AN26" s="216"/>
      <c r="AO26" s="216"/>
      <c r="AP26" s="25"/>
      <c r="AQ26" s="23"/>
      <c r="BE26" s="214"/>
    </row>
    <row r="27" spans="2:71" ht="14.5" customHeight="1" x14ac:dyDescent="0.15">
      <c r="B27" s="22"/>
      <c r="C27" s="25"/>
      <c r="D27" s="32" t="s">
        <v>35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1">
        <f>ROUND(AG97,2)</f>
        <v>0</v>
      </c>
      <c r="AL27" s="221"/>
      <c r="AM27" s="221"/>
      <c r="AN27" s="221"/>
      <c r="AO27" s="221"/>
      <c r="AP27" s="25"/>
      <c r="AQ27" s="23"/>
      <c r="BE27" s="214"/>
    </row>
    <row r="28" spans="2:71" s="1" customFormat="1" ht="7" customHeight="1" x14ac:dyDescent="0.1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14"/>
    </row>
    <row r="29" spans="2:71" s="1" customFormat="1" ht="26" customHeight="1" x14ac:dyDescent="0.15">
      <c r="B29" s="33"/>
      <c r="C29" s="34"/>
      <c r="D29" s="36" t="s">
        <v>36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22">
        <f>ROUND(AK26+AK27,2)</f>
        <v>0</v>
      </c>
      <c r="AL29" s="223"/>
      <c r="AM29" s="223"/>
      <c r="AN29" s="223"/>
      <c r="AO29" s="223"/>
      <c r="AP29" s="34"/>
      <c r="AQ29" s="35"/>
      <c r="BE29" s="214"/>
    </row>
    <row r="30" spans="2:71" s="1" customFormat="1" ht="7" customHeight="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14"/>
    </row>
    <row r="31" spans="2:71" s="2" customFormat="1" ht="14.5" customHeight="1" x14ac:dyDescent="0.15">
      <c r="B31" s="38"/>
      <c r="C31" s="39"/>
      <c r="D31" s="40" t="s">
        <v>37</v>
      </c>
      <c r="E31" s="39"/>
      <c r="F31" s="40" t="s">
        <v>38</v>
      </c>
      <c r="G31" s="39"/>
      <c r="H31" s="39"/>
      <c r="I31" s="39"/>
      <c r="J31" s="39"/>
      <c r="K31" s="39"/>
      <c r="L31" s="204">
        <v>0.2</v>
      </c>
      <c r="M31" s="205"/>
      <c r="N31" s="205"/>
      <c r="O31" s="205"/>
      <c r="P31" s="39"/>
      <c r="Q31" s="39"/>
      <c r="R31" s="39"/>
      <c r="S31" s="39"/>
      <c r="T31" s="42" t="s">
        <v>39</v>
      </c>
      <c r="U31" s="39"/>
      <c r="V31" s="39"/>
      <c r="W31" s="206">
        <f>ROUND(AZ87+SUM(CD98:CD102),2)</f>
        <v>0</v>
      </c>
      <c r="X31" s="205"/>
      <c r="Y31" s="205"/>
      <c r="Z31" s="205"/>
      <c r="AA31" s="205"/>
      <c r="AB31" s="205"/>
      <c r="AC31" s="205"/>
      <c r="AD31" s="205"/>
      <c r="AE31" s="205"/>
      <c r="AF31" s="39"/>
      <c r="AG31" s="39"/>
      <c r="AH31" s="39"/>
      <c r="AI31" s="39"/>
      <c r="AJ31" s="39"/>
      <c r="AK31" s="206">
        <f>ROUND(AV87+SUM(BY98:BY102),2)</f>
        <v>0</v>
      </c>
      <c r="AL31" s="205"/>
      <c r="AM31" s="205"/>
      <c r="AN31" s="205"/>
      <c r="AO31" s="205"/>
      <c r="AP31" s="39"/>
      <c r="AQ31" s="43"/>
      <c r="BE31" s="214"/>
    </row>
    <row r="32" spans="2:71" s="2" customFormat="1" ht="14.5" customHeight="1" x14ac:dyDescent="0.15">
      <c r="B32" s="38"/>
      <c r="C32" s="39"/>
      <c r="D32" s="39"/>
      <c r="E32" s="39"/>
      <c r="F32" s="40" t="s">
        <v>40</v>
      </c>
      <c r="G32" s="39"/>
      <c r="H32" s="39"/>
      <c r="I32" s="39"/>
      <c r="J32" s="39"/>
      <c r="K32" s="39"/>
      <c r="L32" s="204">
        <v>0.2</v>
      </c>
      <c r="M32" s="205"/>
      <c r="N32" s="205"/>
      <c r="O32" s="205"/>
      <c r="P32" s="39"/>
      <c r="Q32" s="39"/>
      <c r="R32" s="39"/>
      <c r="S32" s="39"/>
      <c r="T32" s="42" t="s">
        <v>39</v>
      </c>
      <c r="U32" s="39"/>
      <c r="V32" s="39"/>
      <c r="W32" s="206">
        <f>ROUND(BA87+SUM(CE98:CE102),2)</f>
        <v>0</v>
      </c>
      <c r="X32" s="205"/>
      <c r="Y32" s="205"/>
      <c r="Z32" s="205"/>
      <c r="AA32" s="205"/>
      <c r="AB32" s="205"/>
      <c r="AC32" s="205"/>
      <c r="AD32" s="205"/>
      <c r="AE32" s="205"/>
      <c r="AF32" s="39"/>
      <c r="AG32" s="39"/>
      <c r="AH32" s="39"/>
      <c r="AI32" s="39"/>
      <c r="AJ32" s="39"/>
      <c r="AK32" s="206">
        <f>ROUND(AW87+SUM(BZ98:BZ102),2)</f>
        <v>0</v>
      </c>
      <c r="AL32" s="205"/>
      <c r="AM32" s="205"/>
      <c r="AN32" s="205"/>
      <c r="AO32" s="205"/>
      <c r="AP32" s="39"/>
      <c r="AQ32" s="43"/>
      <c r="BE32" s="214"/>
    </row>
    <row r="33" spans="2:57" s="2" customFormat="1" ht="14.5" hidden="1" customHeight="1" x14ac:dyDescent="0.15">
      <c r="B33" s="38"/>
      <c r="C33" s="39"/>
      <c r="D33" s="39"/>
      <c r="E33" s="39"/>
      <c r="F33" s="40" t="s">
        <v>41</v>
      </c>
      <c r="G33" s="39"/>
      <c r="H33" s="39"/>
      <c r="I33" s="39"/>
      <c r="J33" s="39"/>
      <c r="K33" s="39"/>
      <c r="L33" s="204">
        <v>0.2</v>
      </c>
      <c r="M33" s="205"/>
      <c r="N33" s="205"/>
      <c r="O33" s="205"/>
      <c r="P33" s="39"/>
      <c r="Q33" s="39"/>
      <c r="R33" s="39"/>
      <c r="S33" s="39"/>
      <c r="T33" s="42" t="s">
        <v>39</v>
      </c>
      <c r="U33" s="39"/>
      <c r="V33" s="39"/>
      <c r="W33" s="206">
        <f>ROUND(BB87+SUM(CF98:CF102),2)</f>
        <v>0</v>
      </c>
      <c r="X33" s="205"/>
      <c r="Y33" s="205"/>
      <c r="Z33" s="205"/>
      <c r="AA33" s="205"/>
      <c r="AB33" s="205"/>
      <c r="AC33" s="205"/>
      <c r="AD33" s="205"/>
      <c r="AE33" s="205"/>
      <c r="AF33" s="39"/>
      <c r="AG33" s="39"/>
      <c r="AH33" s="39"/>
      <c r="AI33" s="39"/>
      <c r="AJ33" s="39"/>
      <c r="AK33" s="206">
        <v>0</v>
      </c>
      <c r="AL33" s="205"/>
      <c r="AM33" s="205"/>
      <c r="AN33" s="205"/>
      <c r="AO33" s="205"/>
      <c r="AP33" s="39"/>
      <c r="AQ33" s="43"/>
      <c r="BE33" s="214"/>
    </row>
    <row r="34" spans="2:57" s="2" customFormat="1" ht="14.5" hidden="1" customHeight="1" x14ac:dyDescent="0.15">
      <c r="B34" s="38"/>
      <c r="C34" s="39"/>
      <c r="D34" s="39"/>
      <c r="E34" s="39"/>
      <c r="F34" s="40" t="s">
        <v>42</v>
      </c>
      <c r="G34" s="39"/>
      <c r="H34" s="39"/>
      <c r="I34" s="39"/>
      <c r="J34" s="39"/>
      <c r="K34" s="39"/>
      <c r="L34" s="204">
        <v>0.2</v>
      </c>
      <c r="M34" s="205"/>
      <c r="N34" s="205"/>
      <c r="O34" s="205"/>
      <c r="P34" s="39"/>
      <c r="Q34" s="39"/>
      <c r="R34" s="39"/>
      <c r="S34" s="39"/>
      <c r="T34" s="42" t="s">
        <v>39</v>
      </c>
      <c r="U34" s="39"/>
      <c r="V34" s="39"/>
      <c r="W34" s="206">
        <f>ROUND(BC87+SUM(CG98:CG102),2)</f>
        <v>0</v>
      </c>
      <c r="X34" s="205"/>
      <c r="Y34" s="205"/>
      <c r="Z34" s="205"/>
      <c r="AA34" s="205"/>
      <c r="AB34" s="205"/>
      <c r="AC34" s="205"/>
      <c r="AD34" s="205"/>
      <c r="AE34" s="205"/>
      <c r="AF34" s="39"/>
      <c r="AG34" s="39"/>
      <c r="AH34" s="39"/>
      <c r="AI34" s="39"/>
      <c r="AJ34" s="39"/>
      <c r="AK34" s="206">
        <v>0</v>
      </c>
      <c r="AL34" s="205"/>
      <c r="AM34" s="205"/>
      <c r="AN34" s="205"/>
      <c r="AO34" s="205"/>
      <c r="AP34" s="39"/>
      <c r="AQ34" s="43"/>
      <c r="BE34" s="214"/>
    </row>
    <row r="35" spans="2:57" s="2" customFormat="1" ht="14.5" hidden="1" customHeight="1" x14ac:dyDescent="0.15">
      <c r="B35" s="38"/>
      <c r="C35" s="39"/>
      <c r="D35" s="39"/>
      <c r="E35" s="39"/>
      <c r="F35" s="40" t="s">
        <v>43</v>
      </c>
      <c r="G35" s="39"/>
      <c r="H35" s="39"/>
      <c r="I35" s="39"/>
      <c r="J35" s="39"/>
      <c r="K35" s="39"/>
      <c r="L35" s="204">
        <v>0</v>
      </c>
      <c r="M35" s="205"/>
      <c r="N35" s="205"/>
      <c r="O35" s="205"/>
      <c r="P35" s="39"/>
      <c r="Q35" s="39"/>
      <c r="R35" s="39"/>
      <c r="S35" s="39"/>
      <c r="T35" s="42" t="s">
        <v>39</v>
      </c>
      <c r="U35" s="39"/>
      <c r="V35" s="39"/>
      <c r="W35" s="206">
        <f>ROUND(BD87+SUM(CH98:CH102),2)</f>
        <v>0</v>
      </c>
      <c r="X35" s="205"/>
      <c r="Y35" s="205"/>
      <c r="Z35" s="205"/>
      <c r="AA35" s="205"/>
      <c r="AB35" s="205"/>
      <c r="AC35" s="205"/>
      <c r="AD35" s="205"/>
      <c r="AE35" s="205"/>
      <c r="AF35" s="39"/>
      <c r="AG35" s="39"/>
      <c r="AH35" s="39"/>
      <c r="AI35" s="39"/>
      <c r="AJ35" s="39"/>
      <c r="AK35" s="206">
        <v>0</v>
      </c>
      <c r="AL35" s="205"/>
      <c r="AM35" s="205"/>
      <c r="AN35" s="205"/>
      <c r="AO35" s="205"/>
      <c r="AP35" s="39"/>
      <c r="AQ35" s="43"/>
    </row>
    <row r="36" spans="2:57" s="1" customFormat="1" ht="7" customHeight="1" x14ac:dyDescent="0.1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6" customHeight="1" x14ac:dyDescent="0.15">
      <c r="B37" s="33"/>
      <c r="C37" s="44"/>
      <c r="D37" s="45" t="s">
        <v>44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45</v>
      </c>
      <c r="U37" s="46"/>
      <c r="V37" s="46"/>
      <c r="W37" s="46"/>
      <c r="X37" s="207" t="s">
        <v>46</v>
      </c>
      <c r="Y37" s="208"/>
      <c r="Z37" s="208"/>
      <c r="AA37" s="208"/>
      <c r="AB37" s="208"/>
      <c r="AC37" s="46"/>
      <c r="AD37" s="46"/>
      <c r="AE37" s="46"/>
      <c r="AF37" s="46"/>
      <c r="AG37" s="46"/>
      <c r="AH37" s="46"/>
      <c r="AI37" s="46"/>
      <c r="AJ37" s="46"/>
      <c r="AK37" s="209">
        <f>SUM(AK29:AK35)</f>
        <v>0</v>
      </c>
      <c r="AL37" s="208"/>
      <c r="AM37" s="208"/>
      <c r="AN37" s="208"/>
      <c r="AO37" s="210"/>
      <c r="AP37" s="44"/>
      <c r="AQ37" s="35"/>
    </row>
    <row r="38" spans="2:57" s="1" customFormat="1" ht="14.5" customHeight="1" x14ac:dyDescent="0.15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 x14ac:dyDescent="0.1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x14ac:dyDescent="0.1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3" x14ac:dyDescent="0.15">
      <c r="B49" s="33"/>
      <c r="C49" s="34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48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x14ac:dyDescent="0.15">
      <c r="B50" s="22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3"/>
    </row>
    <row r="51" spans="2:43" x14ac:dyDescent="0.15">
      <c r="B51" s="22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3"/>
    </row>
    <row r="52" spans="2:43" x14ac:dyDescent="0.15">
      <c r="B52" s="22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3"/>
    </row>
    <row r="53" spans="2:43" x14ac:dyDescent="0.15">
      <c r="B53" s="22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3"/>
    </row>
    <row r="54" spans="2:43" x14ac:dyDescent="0.15">
      <c r="B54" s="22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3"/>
    </row>
    <row r="55" spans="2:43" x14ac:dyDescent="0.15">
      <c r="B55" s="22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3"/>
    </row>
    <row r="56" spans="2:43" x14ac:dyDescent="0.15">
      <c r="B56" s="22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3"/>
    </row>
    <row r="57" spans="2:43" x14ac:dyDescent="0.15">
      <c r="B57" s="22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3"/>
    </row>
    <row r="58" spans="2:43" s="1" customFormat="1" ht="13" x14ac:dyDescent="0.15">
      <c r="B58" s="33"/>
      <c r="C58" s="34"/>
      <c r="D58" s="53" t="s">
        <v>49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50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49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50</v>
      </c>
      <c r="AN58" s="54"/>
      <c r="AO58" s="56"/>
      <c r="AP58" s="34"/>
      <c r="AQ58" s="35"/>
    </row>
    <row r="59" spans="2:43" x14ac:dyDescent="0.1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3" x14ac:dyDescent="0.15">
      <c r="B60" s="33"/>
      <c r="C60" s="34"/>
      <c r="D60" s="48" t="s">
        <v>51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52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x14ac:dyDescent="0.15">
      <c r="B61" s="22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3"/>
    </row>
    <row r="62" spans="2:43" x14ac:dyDescent="0.15">
      <c r="B62" s="22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3"/>
    </row>
    <row r="63" spans="2:43" x14ac:dyDescent="0.15">
      <c r="B63" s="22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3"/>
    </row>
    <row r="64" spans="2:43" x14ac:dyDescent="0.15">
      <c r="B64" s="22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3"/>
    </row>
    <row r="65" spans="2:43" x14ac:dyDescent="0.15">
      <c r="B65" s="22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3"/>
    </row>
    <row r="66" spans="2:43" x14ac:dyDescent="0.15">
      <c r="B66" s="22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3"/>
    </row>
    <row r="67" spans="2:43" x14ac:dyDescent="0.15">
      <c r="B67" s="22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3"/>
    </row>
    <row r="68" spans="2:43" x14ac:dyDescent="0.15">
      <c r="B68" s="22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3"/>
    </row>
    <row r="69" spans="2:43" s="1" customFormat="1" ht="13" x14ac:dyDescent="0.15">
      <c r="B69" s="33"/>
      <c r="C69" s="34"/>
      <c r="D69" s="53" t="s">
        <v>49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50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49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50</v>
      </c>
      <c r="AN69" s="54"/>
      <c r="AO69" s="56"/>
      <c r="AP69" s="34"/>
      <c r="AQ69" s="35"/>
    </row>
    <row r="70" spans="2:43" s="1" customFormat="1" ht="7" customHeight="1" x14ac:dyDescent="0.15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7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7" customHeight="1" x14ac:dyDescent="0.15">
      <c r="B76" s="33"/>
      <c r="C76" s="195" t="s">
        <v>53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5"/>
    </row>
    <row r="77" spans="2:43" s="3" customFormat="1" ht="14.5" customHeight="1" x14ac:dyDescent="0.15">
      <c r="B77" s="63"/>
      <c r="C77" s="29" t="s">
        <v>14</v>
      </c>
      <c r="D77" s="64"/>
      <c r="E77" s="64"/>
      <c r="F77" s="64"/>
      <c r="G77" s="64"/>
      <c r="H77" s="64"/>
      <c r="I77" s="64"/>
      <c r="J77" s="64"/>
      <c r="K77" s="64"/>
      <c r="L77" s="64">
        <f>K5</f>
        <v>202010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7" customHeight="1" x14ac:dyDescent="0.15">
      <c r="B78" s="66"/>
      <c r="C78" s="67" t="s">
        <v>16</v>
      </c>
      <c r="D78" s="68"/>
      <c r="E78" s="68"/>
      <c r="F78" s="68"/>
      <c r="G78" s="68"/>
      <c r="H78" s="68"/>
      <c r="I78" s="68"/>
      <c r="J78" s="68"/>
      <c r="K78" s="68"/>
      <c r="L78" s="197" t="str">
        <f>K6</f>
        <v>RD Biwa</v>
      </c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68"/>
      <c r="AQ78" s="69"/>
    </row>
    <row r="79" spans="2:43" s="1" customFormat="1" ht="7" customHeight="1" x14ac:dyDescent="0.15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2" x14ac:dyDescent="0.15">
      <c r="B80" s="33"/>
      <c r="C80" s="29" t="s">
        <v>19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Chorvátsky Grob - Čierna Voda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21</v>
      </c>
      <c r="AJ80" s="34"/>
      <c r="AK80" s="34"/>
      <c r="AL80" s="34"/>
      <c r="AM80" s="71">
        <f>IF(AN8= "","",AN8)</f>
        <v>43961</v>
      </c>
      <c r="AN80" s="34"/>
      <c r="AO80" s="34"/>
      <c r="AP80" s="34"/>
      <c r="AQ80" s="35"/>
    </row>
    <row r="81" spans="1:76" s="1" customFormat="1" ht="7" customHeight="1" x14ac:dyDescent="0.15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2" x14ac:dyDescent="0.15">
      <c r="B82" s="33"/>
      <c r="C82" s="29" t="s">
        <v>22</v>
      </c>
      <c r="D82" s="34"/>
      <c r="E82" s="34"/>
      <c r="F82" s="34"/>
      <c r="G82" s="34"/>
      <c r="H82" s="34"/>
      <c r="I82" s="34"/>
      <c r="J82" s="34"/>
      <c r="K82" s="34"/>
      <c r="L82" s="64" t="e">
        <f>IF(#REF!= "","",#REF!)</f>
        <v>#REF!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27</v>
      </c>
      <c r="AJ82" s="34"/>
      <c r="AK82" s="34"/>
      <c r="AL82" s="34"/>
      <c r="AM82" s="199" t="str">
        <f>IF(E17="","",E17)</f>
        <v>aphaus s.r.o.</v>
      </c>
      <c r="AN82" s="199"/>
      <c r="AO82" s="199"/>
      <c r="AP82" s="199"/>
      <c r="AQ82" s="35"/>
      <c r="AS82" s="200" t="s">
        <v>54</v>
      </c>
      <c r="AT82" s="201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76" s="1" customFormat="1" ht="12" x14ac:dyDescent="0.15">
      <c r="B83" s="33"/>
      <c r="C83" s="29" t="s">
        <v>25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31</v>
      </c>
      <c r="AJ83" s="34"/>
      <c r="AK83" s="34"/>
      <c r="AL83" s="34"/>
      <c r="AM83" s="199" t="str">
        <f>IF(E20="","",E20)</f>
        <v xml:space="preserve"> </v>
      </c>
      <c r="AN83" s="199"/>
      <c r="AO83" s="199"/>
      <c r="AP83" s="199"/>
      <c r="AQ83" s="35"/>
      <c r="AS83" s="202"/>
      <c r="AT83" s="203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76" s="1" customFormat="1" ht="10.75" customHeight="1" x14ac:dyDescent="0.15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02"/>
      <c r="AT84" s="203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76" s="1" customFormat="1" ht="29.25" customHeight="1" x14ac:dyDescent="0.15">
      <c r="B85" s="33"/>
      <c r="C85" s="191" t="s">
        <v>55</v>
      </c>
      <c r="D85" s="192"/>
      <c r="E85" s="192"/>
      <c r="F85" s="192"/>
      <c r="G85" s="192"/>
      <c r="H85" s="73"/>
      <c r="I85" s="193" t="s">
        <v>56</v>
      </c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3" t="s">
        <v>57</v>
      </c>
      <c r="AH85" s="192"/>
      <c r="AI85" s="192"/>
      <c r="AJ85" s="192"/>
      <c r="AK85" s="192"/>
      <c r="AL85" s="192"/>
      <c r="AM85" s="192"/>
      <c r="AN85" s="193" t="s">
        <v>58</v>
      </c>
      <c r="AO85" s="192"/>
      <c r="AP85" s="194"/>
      <c r="AQ85" s="35"/>
      <c r="AS85" s="74" t="s">
        <v>59</v>
      </c>
      <c r="AT85" s="75" t="s">
        <v>60</v>
      </c>
      <c r="AU85" s="75" t="s">
        <v>61</v>
      </c>
      <c r="AV85" s="75" t="s">
        <v>62</v>
      </c>
      <c r="AW85" s="75" t="s">
        <v>63</v>
      </c>
      <c r="AX85" s="75" t="s">
        <v>64</v>
      </c>
      <c r="AY85" s="75" t="s">
        <v>65</v>
      </c>
      <c r="AZ85" s="75" t="s">
        <v>66</v>
      </c>
      <c r="BA85" s="75" t="s">
        <v>67</v>
      </c>
      <c r="BB85" s="75" t="s">
        <v>68</v>
      </c>
      <c r="BC85" s="75" t="s">
        <v>69</v>
      </c>
      <c r="BD85" s="76" t="s">
        <v>70</v>
      </c>
    </row>
    <row r="86" spans="1:76" s="1" customFormat="1" ht="10.75" customHeight="1" x14ac:dyDescent="0.15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5" customHeight="1" x14ac:dyDescent="0.15">
      <c r="B87" s="66"/>
      <c r="C87" s="78" t="s">
        <v>71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186">
        <f>ROUND(SUM(AG88:AG95),2)</f>
        <v>0</v>
      </c>
      <c r="AH87" s="186"/>
      <c r="AI87" s="186"/>
      <c r="AJ87" s="186"/>
      <c r="AK87" s="186"/>
      <c r="AL87" s="186"/>
      <c r="AM87" s="186"/>
      <c r="AN87" s="187">
        <f t="shared" ref="AN87:AN95" si="0">SUM(AG87,AT87)</f>
        <v>0</v>
      </c>
      <c r="AO87" s="187"/>
      <c r="AP87" s="187"/>
      <c r="AQ87" s="69"/>
      <c r="AS87" s="80">
        <f>ROUND(SUM(AS88:AS95),2)</f>
        <v>0</v>
      </c>
      <c r="AT87" s="81">
        <f t="shared" ref="AT87:AT95" si="1">ROUND(SUM(AV87:AW87),2)</f>
        <v>0</v>
      </c>
      <c r="AU87" s="82">
        <f>ROUND(SUM(AU88:AU95),5)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ROUND(SUM(AZ88:AZ95),2)</f>
        <v>0</v>
      </c>
      <c r="BA87" s="81">
        <f>ROUND(SUM(BA88:BA95),2)</f>
        <v>0</v>
      </c>
      <c r="BB87" s="81">
        <f>ROUND(SUM(BB88:BB95),2)</f>
        <v>0</v>
      </c>
      <c r="BC87" s="81">
        <f>ROUND(SUM(BC88:BC95),2)</f>
        <v>0</v>
      </c>
      <c r="BD87" s="83">
        <f>ROUND(SUM(BD88:BD95),2)</f>
        <v>0</v>
      </c>
      <c r="BS87" s="84" t="s">
        <v>72</v>
      </c>
      <c r="BT87" s="84" t="s">
        <v>73</v>
      </c>
      <c r="BU87" s="85" t="s">
        <v>74</v>
      </c>
      <c r="BV87" s="84" t="s">
        <v>75</v>
      </c>
      <c r="BW87" s="84" t="s">
        <v>76</v>
      </c>
      <c r="BX87" s="84" t="s">
        <v>77</v>
      </c>
    </row>
    <row r="88" spans="1:76" s="5" customFormat="1" ht="16.5" customHeight="1" x14ac:dyDescent="0.15">
      <c r="A88" s="86" t="s">
        <v>78</v>
      </c>
      <c r="B88" s="87"/>
      <c r="C88" s="88"/>
      <c r="D88" s="190" t="s">
        <v>79</v>
      </c>
      <c r="E88" s="190"/>
      <c r="F88" s="190"/>
      <c r="G88" s="190"/>
      <c r="H88" s="190"/>
      <c r="I88" s="89"/>
      <c r="J88" s="190" t="s">
        <v>80</v>
      </c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88">
        <f>'1 - Stavebná časť'!M30</f>
        <v>0</v>
      </c>
      <c r="AH88" s="189"/>
      <c r="AI88" s="189"/>
      <c r="AJ88" s="189"/>
      <c r="AK88" s="189"/>
      <c r="AL88" s="189"/>
      <c r="AM88" s="189"/>
      <c r="AN88" s="188">
        <f t="shared" si="0"/>
        <v>0</v>
      </c>
      <c r="AO88" s="189"/>
      <c r="AP88" s="189"/>
      <c r="AQ88" s="90"/>
      <c r="AS88" s="91">
        <f>'1 - Stavebná časť'!M28</f>
        <v>0</v>
      </c>
      <c r="AT88" s="92">
        <f t="shared" si="1"/>
        <v>0</v>
      </c>
      <c r="AU88" s="93">
        <f>'1 - Stavebná časť'!W140</f>
        <v>0</v>
      </c>
      <c r="AV88" s="92">
        <f>'1 - Stavebná časť'!M32</f>
        <v>0</v>
      </c>
      <c r="AW88" s="92">
        <f>'1 - Stavebná časť'!M33</f>
        <v>0</v>
      </c>
      <c r="AX88" s="92">
        <f>'1 - Stavebná časť'!M34</f>
        <v>0</v>
      </c>
      <c r="AY88" s="92">
        <f>'1 - Stavebná časť'!M35</f>
        <v>0</v>
      </c>
      <c r="AZ88" s="92">
        <f>'1 - Stavebná časť'!H32</f>
        <v>0</v>
      </c>
      <c r="BA88" s="92">
        <f>'1 - Stavebná časť'!H33</f>
        <v>0</v>
      </c>
      <c r="BB88" s="92">
        <f>'1 - Stavebná časť'!H34</f>
        <v>0</v>
      </c>
      <c r="BC88" s="92">
        <f>'1 - Stavebná časť'!H35</f>
        <v>0</v>
      </c>
      <c r="BD88" s="94">
        <f>'1 - Stavebná časť'!H36</f>
        <v>0</v>
      </c>
      <c r="BT88" s="95" t="s">
        <v>79</v>
      </c>
      <c r="BV88" s="95" t="s">
        <v>75</v>
      </c>
      <c r="BW88" s="95" t="s">
        <v>81</v>
      </c>
      <c r="BX88" s="95" t="s">
        <v>76</v>
      </c>
    </row>
    <row r="89" spans="1:76" s="5" customFormat="1" ht="16.5" customHeight="1" x14ac:dyDescent="0.15">
      <c r="A89" s="86" t="s">
        <v>78</v>
      </c>
      <c r="B89" s="87"/>
      <c r="C89" s="88"/>
      <c r="D89" s="190" t="s">
        <v>82</v>
      </c>
      <c r="E89" s="190"/>
      <c r="F89" s="190"/>
      <c r="G89" s="190"/>
      <c r="H89" s="190"/>
      <c r="I89" s="89"/>
      <c r="J89" s="190" t="s">
        <v>83</v>
      </c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88">
        <f>'2 - UK - podlahové vykuro...'!M30</f>
        <v>0</v>
      </c>
      <c r="AH89" s="189"/>
      <c r="AI89" s="189"/>
      <c r="AJ89" s="189"/>
      <c r="AK89" s="189"/>
      <c r="AL89" s="189"/>
      <c r="AM89" s="189"/>
      <c r="AN89" s="188">
        <f t="shared" si="0"/>
        <v>0</v>
      </c>
      <c r="AO89" s="189"/>
      <c r="AP89" s="189"/>
      <c r="AQ89" s="90"/>
      <c r="AS89" s="91">
        <f>'2 - UK - podlahové vykuro...'!M28</f>
        <v>0</v>
      </c>
      <c r="AT89" s="92">
        <f t="shared" si="1"/>
        <v>0</v>
      </c>
      <c r="AU89" s="93">
        <f>'2 - UK - podlahové vykuro...'!W122</f>
        <v>0</v>
      </c>
      <c r="AV89" s="92">
        <f>'2 - UK - podlahové vykuro...'!M32</f>
        <v>0</v>
      </c>
      <c r="AW89" s="92">
        <f>'2 - UK - podlahové vykuro...'!M33</f>
        <v>0</v>
      </c>
      <c r="AX89" s="92">
        <f>'2 - UK - podlahové vykuro...'!M34</f>
        <v>0</v>
      </c>
      <c r="AY89" s="92">
        <f>'2 - UK - podlahové vykuro...'!M35</f>
        <v>0</v>
      </c>
      <c r="AZ89" s="92">
        <f>'2 - UK - podlahové vykuro...'!H32</f>
        <v>0</v>
      </c>
      <c r="BA89" s="92">
        <f>'2 - UK - podlahové vykuro...'!H33</f>
        <v>0</v>
      </c>
      <c r="BB89" s="92">
        <f>'2 - UK - podlahové vykuro...'!H34</f>
        <v>0</v>
      </c>
      <c r="BC89" s="92">
        <f>'2 - UK - podlahové vykuro...'!H35</f>
        <v>0</v>
      </c>
      <c r="BD89" s="94">
        <f>'2 - UK - podlahové vykuro...'!H36</f>
        <v>0</v>
      </c>
      <c r="BT89" s="95" t="s">
        <v>79</v>
      </c>
      <c r="BV89" s="95" t="s">
        <v>75</v>
      </c>
      <c r="BW89" s="95" t="s">
        <v>84</v>
      </c>
      <c r="BX89" s="95" t="s">
        <v>76</v>
      </c>
    </row>
    <row r="90" spans="1:76" s="5" customFormat="1" ht="16.5" customHeight="1" x14ac:dyDescent="0.15">
      <c r="A90" s="86" t="s">
        <v>78</v>
      </c>
      <c r="B90" s="87"/>
      <c r="C90" s="88"/>
      <c r="D90" s="190" t="s">
        <v>85</v>
      </c>
      <c r="E90" s="190"/>
      <c r="F90" s="190"/>
      <c r="G90" s="190"/>
      <c r="H90" s="190"/>
      <c r="I90" s="89"/>
      <c r="J90" s="190" t="s">
        <v>86</v>
      </c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88">
        <f>'3 - UK - kotolňa'!M30</f>
        <v>0</v>
      </c>
      <c r="AH90" s="189"/>
      <c r="AI90" s="189"/>
      <c r="AJ90" s="189"/>
      <c r="AK90" s="189"/>
      <c r="AL90" s="189"/>
      <c r="AM90" s="189"/>
      <c r="AN90" s="188">
        <f t="shared" si="0"/>
        <v>0</v>
      </c>
      <c r="AO90" s="189"/>
      <c r="AP90" s="189"/>
      <c r="AQ90" s="90"/>
      <c r="AS90" s="91">
        <f>'3 - UK - kotolňa'!M28</f>
        <v>0</v>
      </c>
      <c r="AT90" s="92">
        <f t="shared" si="1"/>
        <v>0</v>
      </c>
      <c r="AU90" s="93">
        <f>'3 - UK - kotolňa'!W121</f>
        <v>0</v>
      </c>
      <c r="AV90" s="92">
        <f>'3 - UK - kotolňa'!M32</f>
        <v>0</v>
      </c>
      <c r="AW90" s="92">
        <f>'3 - UK - kotolňa'!M33</f>
        <v>0</v>
      </c>
      <c r="AX90" s="92">
        <f>'3 - UK - kotolňa'!M34</f>
        <v>0</v>
      </c>
      <c r="AY90" s="92">
        <f>'3 - UK - kotolňa'!M35</f>
        <v>0</v>
      </c>
      <c r="AZ90" s="92">
        <f>'3 - UK - kotolňa'!H32</f>
        <v>0</v>
      </c>
      <c r="BA90" s="92">
        <f>'3 - UK - kotolňa'!H33</f>
        <v>0</v>
      </c>
      <c r="BB90" s="92">
        <f>'3 - UK - kotolňa'!H34</f>
        <v>0</v>
      </c>
      <c r="BC90" s="92">
        <f>'3 - UK - kotolňa'!H35</f>
        <v>0</v>
      </c>
      <c r="BD90" s="94">
        <f>'3 - UK - kotolňa'!H36</f>
        <v>0</v>
      </c>
      <c r="BT90" s="95" t="s">
        <v>79</v>
      </c>
      <c r="BV90" s="95" t="s">
        <v>75</v>
      </c>
      <c r="BW90" s="95" t="s">
        <v>87</v>
      </c>
      <c r="BX90" s="95" t="s">
        <v>76</v>
      </c>
    </row>
    <row r="91" spans="1:76" s="5" customFormat="1" ht="16.5" customHeight="1" x14ac:dyDescent="0.15">
      <c r="A91" s="86" t="s">
        <v>78</v>
      </c>
      <c r="B91" s="87"/>
      <c r="C91" s="88"/>
      <c r="D91" s="190" t="s">
        <v>88</v>
      </c>
      <c r="E91" s="190"/>
      <c r="F91" s="190"/>
      <c r="G91" s="190"/>
      <c r="H91" s="190"/>
      <c r="I91" s="89"/>
      <c r="J91" s="190" t="s">
        <v>89</v>
      </c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88">
        <f>'4 - ZTI'!M30</f>
        <v>0</v>
      </c>
      <c r="AH91" s="189"/>
      <c r="AI91" s="189"/>
      <c r="AJ91" s="189"/>
      <c r="AK91" s="189"/>
      <c r="AL91" s="189"/>
      <c r="AM91" s="189"/>
      <c r="AN91" s="188">
        <f t="shared" si="0"/>
        <v>0</v>
      </c>
      <c r="AO91" s="189"/>
      <c r="AP91" s="189"/>
      <c r="AQ91" s="90"/>
      <c r="AS91" s="91">
        <f>'4 - ZTI'!M28</f>
        <v>0</v>
      </c>
      <c r="AT91" s="92">
        <f t="shared" si="1"/>
        <v>0</v>
      </c>
      <c r="AU91" s="93">
        <f>'4 - ZTI'!W125</f>
        <v>0</v>
      </c>
      <c r="AV91" s="92">
        <f>'4 - ZTI'!M32</f>
        <v>0</v>
      </c>
      <c r="AW91" s="92">
        <f>'4 - ZTI'!M33</f>
        <v>0</v>
      </c>
      <c r="AX91" s="92">
        <f>'4 - ZTI'!M34</f>
        <v>0</v>
      </c>
      <c r="AY91" s="92">
        <f>'4 - ZTI'!M35</f>
        <v>0</v>
      </c>
      <c r="AZ91" s="92">
        <f>'4 - ZTI'!H32</f>
        <v>0</v>
      </c>
      <c r="BA91" s="92">
        <f>'4 - ZTI'!H33</f>
        <v>0</v>
      </c>
      <c r="BB91" s="92">
        <f>'4 - ZTI'!H34</f>
        <v>0</v>
      </c>
      <c r="BC91" s="92">
        <f>'4 - ZTI'!H35</f>
        <v>0</v>
      </c>
      <c r="BD91" s="94">
        <f>'4 - ZTI'!H36</f>
        <v>0</v>
      </c>
      <c r="BT91" s="95" t="s">
        <v>79</v>
      </c>
      <c r="BV91" s="95" t="s">
        <v>75</v>
      </c>
      <c r="BW91" s="95" t="s">
        <v>90</v>
      </c>
      <c r="BX91" s="95" t="s">
        <v>76</v>
      </c>
    </row>
    <row r="92" spans="1:76" s="5" customFormat="1" ht="16.5" customHeight="1" x14ac:dyDescent="0.15">
      <c r="A92" s="86" t="s">
        <v>78</v>
      </c>
      <c r="B92" s="87"/>
      <c r="C92" s="88"/>
      <c r="D92" s="190" t="s">
        <v>91</v>
      </c>
      <c r="E92" s="190"/>
      <c r="F92" s="190"/>
      <c r="G92" s="190"/>
      <c r="H92" s="190"/>
      <c r="I92" s="89"/>
      <c r="J92" s="190" t="s">
        <v>92</v>
      </c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88">
        <f>'5 - PLYN'!M30</f>
        <v>0</v>
      </c>
      <c r="AH92" s="189"/>
      <c r="AI92" s="189"/>
      <c r="AJ92" s="189"/>
      <c r="AK92" s="189"/>
      <c r="AL92" s="189"/>
      <c r="AM92" s="189"/>
      <c r="AN92" s="188">
        <f t="shared" si="0"/>
        <v>0</v>
      </c>
      <c r="AO92" s="189"/>
      <c r="AP92" s="189"/>
      <c r="AQ92" s="90"/>
      <c r="AS92" s="91">
        <f>'5 - PLYN'!M28</f>
        <v>0</v>
      </c>
      <c r="AT92" s="92">
        <f t="shared" si="1"/>
        <v>0</v>
      </c>
      <c r="AU92" s="93">
        <f>'5 - PLYN'!W119</f>
        <v>0</v>
      </c>
      <c r="AV92" s="92">
        <f>'5 - PLYN'!M32</f>
        <v>0</v>
      </c>
      <c r="AW92" s="92">
        <f>'5 - PLYN'!M33</f>
        <v>0</v>
      </c>
      <c r="AX92" s="92">
        <f>'5 - PLYN'!M34</f>
        <v>0</v>
      </c>
      <c r="AY92" s="92">
        <f>'5 - PLYN'!M35</f>
        <v>0</v>
      </c>
      <c r="AZ92" s="92">
        <f>'5 - PLYN'!H32</f>
        <v>0</v>
      </c>
      <c r="BA92" s="92">
        <f>'5 - PLYN'!H33</f>
        <v>0</v>
      </c>
      <c r="BB92" s="92">
        <f>'5 - PLYN'!H34</f>
        <v>0</v>
      </c>
      <c r="BC92" s="92">
        <f>'5 - PLYN'!H35</f>
        <v>0</v>
      </c>
      <c r="BD92" s="94">
        <f>'5 - PLYN'!H36</f>
        <v>0</v>
      </c>
      <c r="BT92" s="95" t="s">
        <v>79</v>
      </c>
      <c r="BV92" s="95" t="s">
        <v>75</v>
      </c>
      <c r="BW92" s="95" t="s">
        <v>93</v>
      </c>
      <c r="BX92" s="95" t="s">
        <v>76</v>
      </c>
    </row>
    <row r="93" spans="1:76" s="5" customFormat="1" ht="16.5" customHeight="1" x14ac:dyDescent="0.15">
      <c r="A93" s="86" t="s">
        <v>78</v>
      </c>
      <c r="B93" s="87"/>
      <c r="C93" s="88"/>
      <c r="D93" s="190" t="s">
        <v>94</v>
      </c>
      <c r="E93" s="190"/>
      <c r="F93" s="190"/>
      <c r="G93" s="190"/>
      <c r="H93" s="190"/>
      <c r="I93" s="89"/>
      <c r="J93" s="190" t="s">
        <v>95</v>
      </c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88">
        <f>'6 - Bleskozvod'!M30</f>
        <v>0</v>
      </c>
      <c r="AH93" s="189"/>
      <c r="AI93" s="189"/>
      <c r="AJ93" s="189"/>
      <c r="AK93" s="189"/>
      <c r="AL93" s="189"/>
      <c r="AM93" s="189"/>
      <c r="AN93" s="188">
        <f t="shared" si="0"/>
        <v>0</v>
      </c>
      <c r="AO93" s="189"/>
      <c r="AP93" s="189"/>
      <c r="AQ93" s="90"/>
      <c r="AS93" s="91">
        <f>'6 - Bleskozvod'!M28</f>
        <v>0</v>
      </c>
      <c r="AT93" s="92">
        <f t="shared" si="1"/>
        <v>0</v>
      </c>
      <c r="AU93" s="93">
        <f>'6 - Bleskozvod'!W119</f>
        <v>0</v>
      </c>
      <c r="AV93" s="92">
        <f>'6 - Bleskozvod'!M32</f>
        <v>0</v>
      </c>
      <c r="AW93" s="92">
        <f>'6 - Bleskozvod'!M33</f>
        <v>0</v>
      </c>
      <c r="AX93" s="92">
        <f>'6 - Bleskozvod'!M34</f>
        <v>0</v>
      </c>
      <c r="AY93" s="92">
        <f>'6 - Bleskozvod'!M35</f>
        <v>0</v>
      </c>
      <c r="AZ93" s="92">
        <f>'6 - Bleskozvod'!H32</f>
        <v>0</v>
      </c>
      <c r="BA93" s="92">
        <f>'6 - Bleskozvod'!H33</f>
        <v>0</v>
      </c>
      <c r="BB93" s="92">
        <f>'6 - Bleskozvod'!H34</f>
        <v>0</v>
      </c>
      <c r="BC93" s="92">
        <f>'6 - Bleskozvod'!H35</f>
        <v>0</v>
      </c>
      <c r="BD93" s="94">
        <f>'6 - Bleskozvod'!H36</f>
        <v>0</v>
      </c>
      <c r="BT93" s="95" t="s">
        <v>79</v>
      </c>
      <c r="BV93" s="95" t="s">
        <v>75</v>
      </c>
      <c r="BW93" s="95" t="s">
        <v>96</v>
      </c>
      <c r="BX93" s="95" t="s">
        <v>76</v>
      </c>
    </row>
    <row r="94" spans="1:76" s="5" customFormat="1" ht="16.5" customHeight="1" x14ac:dyDescent="0.15">
      <c r="A94" s="86" t="s">
        <v>78</v>
      </c>
      <c r="B94" s="87"/>
      <c r="C94" s="88"/>
      <c r="D94" s="190" t="s">
        <v>97</v>
      </c>
      <c r="E94" s="190"/>
      <c r="F94" s="190"/>
      <c r="G94" s="190"/>
      <c r="H94" s="190"/>
      <c r="I94" s="89"/>
      <c r="J94" s="190" t="s">
        <v>98</v>
      </c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88">
        <f>'7 - Silnoprúd'!M30</f>
        <v>0</v>
      </c>
      <c r="AH94" s="189"/>
      <c r="AI94" s="189"/>
      <c r="AJ94" s="189"/>
      <c r="AK94" s="189"/>
      <c r="AL94" s="189"/>
      <c r="AM94" s="189"/>
      <c r="AN94" s="188">
        <f t="shared" si="0"/>
        <v>0</v>
      </c>
      <c r="AO94" s="189"/>
      <c r="AP94" s="189"/>
      <c r="AQ94" s="90"/>
      <c r="AS94" s="91">
        <f>'7 - Silnoprúd'!M28</f>
        <v>0</v>
      </c>
      <c r="AT94" s="92">
        <f t="shared" si="1"/>
        <v>0</v>
      </c>
      <c r="AU94" s="93">
        <f>'7 - Silnoprúd'!W123</f>
        <v>0</v>
      </c>
      <c r="AV94" s="92">
        <f>'7 - Silnoprúd'!M32</f>
        <v>0</v>
      </c>
      <c r="AW94" s="92">
        <f>'7 - Silnoprúd'!M33</f>
        <v>0</v>
      </c>
      <c r="AX94" s="92">
        <f>'7 - Silnoprúd'!M34</f>
        <v>0</v>
      </c>
      <c r="AY94" s="92">
        <f>'7 - Silnoprúd'!M35</f>
        <v>0</v>
      </c>
      <c r="AZ94" s="92">
        <f>'7 - Silnoprúd'!H32</f>
        <v>0</v>
      </c>
      <c r="BA94" s="92">
        <f>'7 - Silnoprúd'!H33</f>
        <v>0</v>
      </c>
      <c r="BB94" s="92">
        <f>'7 - Silnoprúd'!H34</f>
        <v>0</v>
      </c>
      <c r="BC94" s="92">
        <f>'7 - Silnoprúd'!H35</f>
        <v>0</v>
      </c>
      <c r="BD94" s="94">
        <f>'7 - Silnoprúd'!H36</f>
        <v>0</v>
      </c>
      <c r="BT94" s="95" t="s">
        <v>79</v>
      </c>
      <c r="BV94" s="95" t="s">
        <v>75</v>
      </c>
      <c r="BW94" s="95" t="s">
        <v>99</v>
      </c>
      <c r="BX94" s="95" t="s">
        <v>76</v>
      </c>
    </row>
    <row r="95" spans="1:76" s="5" customFormat="1" ht="16.5" customHeight="1" x14ac:dyDescent="0.15">
      <c r="A95" s="86" t="s">
        <v>78</v>
      </c>
      <c r="B95" s="87"/>
      <c r="C95" s="88"/>
      <c r="D95" s="190" t="s">
        <v>100</v>
      </c>
      <c r="E95" s="190"/>
      <c r="F95" s="190"/>
      <c r="G95" s="190"/>
      <c r="H95" s="190"/>
      <c r="I95" s="89"/>
      <c r="J95" s="190" t="s">
        <v>101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'8 - Slaboprúd'!M30</f>
        <v>0</v>
      </c>
      <c r="AH95" s="189"/>
      <c r="AI95" s="189"/>
      <c r="AJ95" s="189"/>
      <c r="AK95" s="189"/>
      <c r="AL95" s="189"/>
      <c r="AM95" s="189"/>
      <c r="AN95" s="188">
        <f t="shared" si="0"/>
        <v>0</v>
      </c>
      <c r="AO95" s="189"/>
      <c r="AP95" s="189"/>
      <c r="AQ95" s="90"/>
      <c r="AS95" s="96">
        <f>'8 - Slaboprúd'!M28</f>
        <v>0</v>
      </c>
      <c r="AT95" s="97">
        <f t="shared" si="1"/>
        <v>0</v>
      </c>
      <c r="AU95" s="98">
        <f>'8 - Slaboprúd'!W121</f>
        <v>0</v>
      </c>
      <c r="AV95" s="97">
        <f>'8 - Slaboprúd'!M32</f>
        <v>0</v>
      </c>
      <c r="AW95" s="97">
        <f>'8 - Slaboprúd'!M33</f>
        <v>0</v>
      </c>
      <c r="AX95" s="97">
        <f>'8 - Slaboprúd'!M34</f>
        <v>0</v>
      </c>
      <c r="AY95" s="97">
        <f>'8 - Slaboprúd'!M35</f>
        <v>0</v>
      </c>
      <c r="AZ95" s="97">
        <f>'8 - Slaboprúd'!H32</f>
        <v>0</v>
      </c>
      <c r="BA95" s="97">
        <f>'8 - Slaboprúd'!H33</f>
        <v>0</v>
      </c>
      <c r="BB95" s="97">
        <f>'8 - Slaboprúd'!H34</f>
        <v>0</v>
      </c>
      <c r="BC95" s="97">
        <f>'8 - Slaboprúd'!H35</f>
        <v>0</v>
      </c>
      <c r="BD95" s="99">
        <f>'8 - Slaboprúd'!H36</f>
        <v>0</v>
      </c>
      <c r="BT95" s="95" t="s">
        <v>79</v>
      </c>
      <c r="BV95" s="95" t="s">
        <v>75</v>
      </c>
      <c r="BW95" s="95" t="s">
        <v>102</v>
      </c>
      <c r="BX95" s="95" t="s">
        <v>76</v>
      </c>
    </row>
    <row r="96" spans="1:76" x14ac:dyDescent="0.15">
      <c r="B96" s="22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3"/>
    </row>
    <row r="97" spans="2:89" s="1" customFormat="1" ht="30" customHeight="1" x14ac:dyDescent="0.15">
      <c r="B97" s="33"/>
      <c r="C97" s="78" t="s">
        <v>103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187">
        <f>ROUND(SUM(AG98:AG101),2)</f>
        <v>0</v>
      </c>
      <c r="AH97" s="187"/>
      <c r="AI97" s="187"/>
      <c r="AJ97" s="187"/>
      <c r="AK97" s="187"/>
      <c r="AL97" s="187"/>
      <c r="AM97" s="187"/>
      <c r="AN97" s="187">
        <f>ROUND(SUM(AN98:AN101),2)</f>
        <v>0</v>
      </c>
      <c r="AO97" s="187"/>
      <c r="AP97" s="187"/>
      <c r="AQ97" s="35"/>
      <c r="AS97" s="74" t="s">
        <v>104</v>
      </c>
      <c r="AT97" s="75" t="s">
        <v>105</v>
      </c>
      <c r="AU97" s="75" t="s">
        <v>37</v>
      </c>
      <c r="AV97" s="76" t="s">
        <v>60</v>
      </c>
    </row>
    <row r="98" spans="2:89" s="1" customFormat="1" ht="20" customHeight="1" x14ac:dyDescent="0.15">
      <c r="B98" s="33"/>
      <c r="C98" s="34"/>
      <c r="D98" s="100" t="s">
        <v>106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184">
        <f>ROUND(AG87*AS98,2)</f>
        <v>0</v>
      </c>
      <c r="AH98" s="185"/>
      <c r="AI98" s="185"/>
      <c r="AJ98" s="185"/>
      <c r="AK98" s="185"/>
      <c r="AL98" s="185"/>
      <c r="AM98" s="185"/>
      <c r="AN98" s="185">
        <f>ROUND(AG98+AV98,2)</f>
        <v>0</v>
      </c>
      <c r="AO98" s="185"/>
      <c r="AP98" s="185"/>
      <c r="AQ98" s="35"/>
      <c r="AS98" s="101">
        <v>0</v>
      </c>
      <c r="AT98" s="102" t="s">
        <v>107</v>
      </c>
      <c r="AU98" s="102" t="s">
        <v>38</v>
      </c>
      <c r="AV98" s="103">
        <f>ROUND(IF(AU98="základná",AG98*L31,IF(AU98="znížená",AG98*L32,0)),2)</f>
        <v>0</v>
      </c>
      <c r="BV98" s="18" t="s">
        <v>108</v>
      </c>
      <c r="BY98" s="104">
        <f>IF(AU98="základná",AV98,0)</f>
        <v>0</v>
      </c>
      <c r="BZ98" s="104">
        <f>IF(AU98="znížená",AV98,0)</f>
        <v>0</v>
      </c>
      <c r="CA98" s="104">
        <v>0</v>
      </c>
      <c r="CB98" s="104">
        <v>0</v>
      </c>
      <c r="CC98" s="104">
        <v>0</v>
      </c>
      <c r="CD98" s="104">
        <f>IF(AU98="základná",AG98,0)</f>
        <v>0</v>
      </c>
      <c r="CE98" s="104">
        <f>IF(AU98="znížená",AG98,0)</f>
        <v>0</v>
      </c>
      <c r="CF98" s="104">
        <f>IF(AU98="zákl. prenesená",AG98,0)</f>
        <v>0</v>
      </c>
      <c r="CG98" s="104">
        <f>IF(AU98="zníž. prenesená",AG98,0)</f>
        <v>0</v>
      </c>
      <c r="CH98" s="104">
        <f>IF(AU98="nulová",AG98,0)</f>
        <v>0</v>
      </c>
      <c r="CI98" s="18">
        <f>IF(AU98="základná",1,IF(AU98="znížená",2,IF(AU98="zákl. prenesená",4,IF(AU98="zníž. prenesená",5,3))))</f>
        <v>1</v>
      </c>
      <c r="CJ98" s="18">
        <f>IF(AT98="stavebná časť",1,IF(8898="investičná časť",2,3))</f>
        <v>1</v>
      </c>
      <c r="CK98" s="18" t="str">
        <f>IF(D98="Vyplň vlastné","","x")</f>
        <v>x</v>
      </c>
    </row>
    <row r="99" spans="2:89" s="1" customFormat="1" ht="20" customHeight="1" x14ac:dyDescent="0.15">
      <c r="B99" s="33"/>
      <c r="C99" s="34"/>
      <c r="D99" s="182" t="s">
        <v>109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34"/>
      <c r="AD99" s="34"/>
      <c r="AE99" s="34"/>
      <c r="AF99" s="34"/>
      <c r="AG99" s="184">
        <f>AG87*AS99</f>
        <v>0</v>
      </c>
      <c r="AH99" s="185"/>
      <c r="AI99" s="185"/>
      <c r="AJ99" s="185"/>
      <c r="AK99" s="185"/>
      <c r="AL99" s="185"/>
      <c r="AM99" s="185"/>
      <c r="AN99" s="185">
        <f>AG99+AV99</f>
        <v>0</v>
      </c>
      <c r="AO99" s="185"/>
      <c r="AP99" s="185"/>
      <c r="AQ99" s="35"/>
      <c r="AS99" s="105">
        <v>0</v>
      </c>
      <c r="AT99" s="106" t="s">
        <v>107</v>
      </c>
      <c r="AU99" s="106" t="s">
        <v>38</v>
      </c>
      <c r="AV99" s="107">
        <f>ROUND(IF(AU99="nulová",0,IF(OR(AU99="základná",AU99="zákl. prenesená"),AG99*L31,AG99*L32)),2)</f>
        <v>0</v>
      </c>
      <c r="BV99" s="18" t="s">
        <v>110</v>
      </c>
      <c r="BY99" s="104">
        <f>IF(AU99="základná",AV99,0)</f>
        <v>0</v>
      </c>
      <c r="BZ99" s="104">
        <f>IF(AU99="znížená",AV99,0)</f>
        <v>0</v>
      </c>
      <c r="CA99" s="104">
        <f>IF(AU99="zákl. prenesená",AV99,0)</f>
        <v>0</v>
      </c>
      <c r="CB99" s="104">
        <f>IF(AU99="zníž. prenesená",AV99,0)</f>
        <v>0</v>
      </c>
      <c r="CC99" s="104">
        <f>IF(AU99="nulová",AV99,0)</f>
        <v>0</v>
      </c>
      <c r="CD99" s="104">
        <f>IF(AU99="základná",AG99,0)</f>
        <v>0</v>
      </c>
      <c r="CE99" s="104">
        <f>IF(AU99="znížená",AG99,0)</f>
        <v>0</v>
      </c>
      <c r="CF99" s="104">
        <f>IF(AU99="zákl. prenesená",AG99,0)</f>
        <v>0</v>
      </c>
      <c r="CG99" s="104">
        <f>IF(AU99="zníž. prenesená",AG99,0)</f>
        <v>0</v>
      </c>
      <c r="CH99" s="104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časť",1,IF(8899="investičná časť",2,3))</f>
        <v>1</v>
      </c>
      <c r="CK99" s="18" t="str">
        <f>IF(D99="Vyplň vlastné","","x")</f>
        <v/>
      </c>
    </row>
    <row r="100" spans="2:89" s="1" customFormat="1" ht="20" customHeight="1" x14ac:dyDescent="0.15">
      <c r="B100" s="33"/>
      <c r="C100" s="34"/>
      <c r="D100" s="182" t="s">
        <v>109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34"/>
      <c r="AD100" s="34"/>
      <c r="AE100" s="34"/>
      <c r="AF100" s="34"/>
      <c r="AG100" s="184">
        <f>AG87*AS100</f>
        <v>0</v>
      </c>
      <c r="AH100" s="185"/>
      <c r="AI100" s="185"/>
      <c r="AJ100" s="185"/>
      <c r="AK100" s="185"/>
      <c r="AL100" s="185"/>
      <c r="AM100" s="185"/>
      <c r="AN100" s="185">
        <f>AG100+AV100</f>
        <v>0</v>
      </c>
      <c r="AO100" s="185"/>
      <c r="AP100" s="185"/>
      <c r="AQ100" s="35"/>
      <c r="AS100" s="105">
        <v>0</v>
      </c>
      <c r="AT100" s="106" t="s">
        <v>107</v>
      </c>
      <c r="AU100" s="106" t="s">
        <v>38</v>
      </c>
      <c r="AV100" s="107">
        <f>ROUND(IF(AU100="nulová",0,IF(OR(AU100="základná",AU100="zákl. prenesená"),AG100*L31,AG100*L32)),2)</f>
        <v>0</v>
      </c>
      <c r="BV100" s="18" t="s">
        <v>110</v>
      </c>
      <c r="BY100" s="104">
        <f>IF(AU100="základná",AV100,0)</f>
        <v>0</v>
      </c>
      <c r="BZ100" s="104">
        <f>IF(AU100="znížená",AV100,0)</f>
        <v>0</v>
      </c>
      <c r="CA100" s="104">
        <f>IF(AU100="zákl. prenesená",AV100,0)</f>
        <v>0</v>
      </c>
      <c r="CB100" s="104">
        <f>IF(AU100="zníž. prenesená",AV100,0)</f>
        <v>0</v>
      </c>
      <c r="CC100" s="104">
        <f>IF(AU100="nulová",AV100,0)</f>
        <v>0</v>
      </c>
      <c r="CD100" s="104">
        <f>IF(AU100="základná",AG100,0)</f>
        <v>0</v>
      </c>
      <c r="CE100" s="104">
        <f>IF(AU100="znížená",AG100,0)</f>
        <v>0</v>
      </c>
      <c r="CF100" s="104">
        <f>IF(AU100="zákl. prenesená",AG100,0)</f>
        <v>0</v>
      </c>
      <c r="CG100" s="104">
        <f>IF(AU100="zníž. prenesená",AG100,0)</f>
        <v>0</v>
      </c>
      <c r="CH100" s="104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časť",1,IF(88100="investičná časť",2,3))</f>
        <v>1</v>
      </c>
      <c r="CK100" s="18" t="str">
        <f>IF(D100="Vyplň vlastné","","x")</f>
        <v/>
      </c>
    </row>
    <row r="101" spans="2:89" s="1" customFormat="1" ht="20" customHeight="1" x14ac:dyDescent="0.15">
      <c r="B101" s="33"/>
      <c r="C101" s="34"/>
      <c r="D101" s="182" t="s">
        <v>109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34"/>
      <c r="AD101" s="34"/>
      <c r="AE101" s="34"/>
      <c r="AF101" s="34"/>
      <c r="AG101" s="184">
        <f>AG87*AS101</f>
        <v>0</v>
      </c>
      <c r="AH101" s="185"/>
      <c r="AI101" s="185"/>
      <c r="AJ101" s="185"/>
      <c r="AK101" s="185"/>
      <c r="AL101" s="185"/>
      <c r="AM101" s="185"/>
      <c r="AN101" s="185">
        <f>AG101+AV101</f>
        <v>0</v>
      </c>
      <c r="AO101" s="185"/>
      <c r="AP101" s="185"/>
      <c r="AQ101" s="35"/>
      <c r="AS101" s="108">
        <v>0</v>
      </c>
      <c r="AT101" s="109" t="s">
        <v>107</v>
      </c>
      <c r="AU101" s="109" t="s">
        <v>38</v>
      </c>
      <c r="AV101" s="110">
        <f>ROUND(IF(AU101="nulová",0,IF(OR(AU101="základná",AU101="zákl. prenesená"),AG101*L31,AG101*L32)),2)</f>
        <v>0</v>
      </c>
      <c r="BV101" s="18" t="s">
        <v>110</v>
      </c>
      <c r="BY101" s="104">
        <f>IF(AU101="základná",AV101,0)</f>
        <v>0</v>
      </c>
      <c r="BZ101" s="104">
        <f>IF(AU101="znížená",AV101,0)</f>
        <v>0</v>
      </c>
      <c r="CA101" s="104">
        <f>IF(AU101="zákl. prenesená",AV101,0)</f>
        <v>0</v>
      </c>
      <c r="CB101" s="104">
        <f>IF(AU101="zníž. prenesená",AV101,0)</f>
        <v>0</v>
      </c>
      <c r="CC101" s="104">
        <f>IF(AU101="nulová",AV101,0)</f>
        <v>0</v>
      </c>
      <c r="CD101" s="104">
        <f>IF(AU101="základná",AG101,0)</f>
        <v>0</v>
      </c>
      <c r="CE101" s="104">
        <f>IF(AU101="znížená",AG101,0)</f>
        <v>0</v>
      </c>
      <c r="CF101" s="104">
        <f>IF(AU101="zákl. prenesená",AG101,0)</f>
        <v>0</v>
      </c>
      <c r="CG101" s="104">
        <f>IF(AU101="zníž. prenesená",AG101,0)</f>
        <v>0</v>
      </c>
      <c r="CH101" s="104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časť",1,IF(88101="investičná časť",2,3))</f>
        <v>1</v>
      </c>
      <c r="CK101" s="18" t="str">
        <f>IF(D101="Vyplň vlastné","","x")</f>
        <v/>
      </c>
    </row>
    <row r="102" spans="2:89" s="1" customFormat="1" ht="10.75" customHeight="1" x14ac:dyDescent="0.15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5"/>
    </row>
    <row r="103" spans="2:89" s="1" customFormat="1" ht="30" customHeight="1" x14ac:dyDescent="0.15">
      <c r="B103" s="33"/>
      <c r="C103" s="111" t="s">
        <v>111</v>
      </c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79">
        <f>ROUND(AG87+AG97,2)</f>
        <v>0</v>
      </c>
      <c r="AH103" s="179"/>
      <c r="AI103" s="179"/>
      <c r="AJ103" s="179"/>
      <c r="AK103" s="179"/>
      <c r="AL103" s="179"/>
      <c r="AM103" s="179"/>
      <c r="AN103" s="179">
        <f>AN87+AN97</f>
        <v>0</v>
      </c>
      <c r="AO103" s="179"/>
      <c r="AP103" s="179"/>
      <c r="AQ103" s="35"/>
    </row>
    <row r="104" spans="2:89" s="1" customFormat="1" ht="7" customHeight="1" x14ac:dyDescent="0.15"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9"/>
    </row>
  </sheetData>
  <mergeCells count="8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G98:AM98"/>
    <mergeCell ref="AN98:AP98"/>
    <mergeCell ref="AG103:AM103"/>
    <mergeCell ref="AN103:AP103"/>
    <mergeCell ref="AR2:BE2"/>
    <mergeCell ref="D101:AB101"/>
    <mergeCell ref="AG101:AM101"/>
    <mergeCell ref="AN101:AP101"/>
    <mergeCell ref="AG87:AM87"/>
    <mergeCell ref="AN87:AP87"/>
    <mergeCell ref="AG97:AM97"/>
    <mergeCell ref="AN97:AP97"/>
    <mergeCell ref="D99:AB99"/>
    <mergeCell ref="AG99:AM99"/>
    <mergeCell ref="AN99:AP99"/>
    <mergeCell ref="D100:AB100"/>
    <mergeCell ref="AG100:AM100"/>
    <mergeCell ref="AN100:AP100"/>
  </mergeCells>
  <dataValidations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1 - Stavebná časť'!C2" display="/" xr:uid="{00000000-0004-0000-0000-000002000000}"/>
    <hyperlink ref="A89" location="'2 - UK - podlahové vykuro...'!C2" display="/" xr:uid="{00000000-0004-0000-0000-000003000000}"/>
    <hyperlink ref="A90" location="'3 - UK - kotolňa'!C2" display="/" xr:uid="{00000000-0004-0000-0000-000004000000}"/>
    <hyperlink ref="A91" location="'4 - ZTI'!C2" display="/" xr:uid="{00000000-0004-0000-0000-000005000000}"/>
    <hyperlink ref="A92" location="'5 - PLYN'!C2" display="/" xr:uid="{00000000-0004-0000-0000-000006000000}"/>
    <hyperlink ref="A93" location="'6 - Bleskozvod'!C2" display="/" xr:uid="{00000000-0004-0000-0000-000007000000}"/>
    <hyperlink ref="A94" location="'7 - Silnoprúd'!C2" display="/" xr:uid="{00000000-0004-0000-0000-000008000000}"/>
    <hyperlink ref="A95" location="'8 - Slaboprúd'!C2" display="/" xr:uid="{00000000-0004-0000-0000-000009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374"/>
  <sheetViews>
    <sheetView showGridLines="0" workbookViewId="0">
      <pane ySplit="1" topLeftCell="A2" activePane="bottomLeft" state="frozen"/>
      <selection pane="bottomLeft" activeCell="H21" sqref="H21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81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119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N115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ROUND((((SUM(BE115:BE122)+SUM(BE140:BE367))+SUM(BE369:BE373))),2)</f>
        <v>0</v>
      </c>
      <c r="I32" s="245"/>
      <c r="J32" s="245"/>
      <c r="K32" s="34"/>
      <c r="L32" s="34"/>
      <c r="M32" s="260">
        <f>ROUND(((ROUND((SUM(BE115:BE122)+SUM(BE140:BE367)), 2)*F32)+SUM(BE369:BE373)*F32),2)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ROUND((((SUM(BF115:BF122)+SUM(BF140:BF367))+SUM(BF369:BF373))),2)</f>
        <v>0</v>
      </c>
      <c r="I33" s="245"/>
      <c r="J33" s="245"/>
      <c r="K33" s="34"/>
      <c r="L33" s="34"/>
      <c r="M33" s="260">
        <f>ROUND(((ROUND((SUM(BF115:BF122)+SUM(BF140:BF367)), 2)*F33)+SUM(BF369:BF373)*F33),2)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ROUND((((SUM(BG115:BG122)+SUM(BG140:BG367))+SUM(BG369:BG373))),2)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ROUND((((SUM(BH115:BH122)+SUM(BH140:BH367))+SUM(BH369:BH373))),2)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ROUND((((SUM(BI115:BI122)+SUM(BI140:BI367))+SUM(BI369:BI373))),2)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1 - Stavebná časť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N140</f>
        <v>0</v>
      </c>
      <c r="O88" s="255"/>
      <c r="P88" s="255"/>
      <c r="Q88" s="255"/>
      <c r="R88" s="35"/>
      <c r="AU88" s="18" t="s">
        <v>125</v>
      </c>
    </row>
    <row r="89" spans="2:47" s="6" customFormat="1" ht="25" customHeight="1" x14ac:dyDescent="0.15">
      <c r="B89" s="121"/>
      <c r="C89" s="122"/>
      <c r="D89" s="123" t="s">
        <v>126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N141</f>
        <v>0</v>
      </c>
      <c r="O89" s="254"/>
      <c r="P89" s="254"/>
      <c r="Q89" s="254"/>
      <c r="R89" s="124"/>
    </row>
    <row r="90" spans="2:47" s="7" customFormat="1" ht="20" customHeight="1" x14ac:dyDescent="0.15">
      <c r="B90" s="125"/>
      <c r="C90" s="126"/>
      <c r="D90" s="100" t="s">
        <v>127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85">
        <f>N142</f>
        <v>0</v>
      </c>
      <c r="O90" s="253"/>
      <c r="P90" s="253"/>
      <c r="Q90" s="253"/>
      <c r="R90" s="127"/>
    </row>
    <row r="91" spans="2:47" s="7" customFormat="1" ht="20" customHeight="1" x14ac:dyDescent="0.15">
      <c r="B91" s="125"/>
      <c r="C91" s="126"/>
      <c r="D91" s="100" t="s">
        <v>128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85">
        <f>N151</f>
        <v>0</v>
      </c>
      <c r="O91" s="253"/>
      <c r="P91" s="253"/>
      <c r="Q91" s="253"/>
      <c r="R91" s="127"/>
    </row>
    <row r="92" spans="2:47" s="7" customFormat="1" ht="20" customHeight="1" x14ac:dyDescent="0.15">
      <c r="B92" s="125"/>
      <c r="C92" s="126"/>
      <c r="D92" s="100" t="s">
        <v>129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85">
        <f>N161</f>
        <v>0</v>
      </c>
      <c r="O92" s="253"/>
      <c r="P92" s="253"/>
      <c r="Q92" s="253"/>
      <c r="R92" s="127"/>
    </row>
    <row r="93" spans="2:47" s="7" customFormat="1" ht="20" customHeight="1" x14ac:dyDescent="0.15">
      <c r="B93" s="125"/>
      <c r="C93" s="126"/>
      <c r="D93" s="100" t="s">
        <v>130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85">
        <f>N177</f>
        <v>0</v>
      </c>
      <c r="O93" s="253"/>
      <c r="P93" s="253"/>
      <c r="Q93" s="253"/>
      <c r="R93" s="127"/>
    </row>
    <row r="94" spans="2:47" s="7" customFormat="1" ht="20" customHeight="1" x14ac:dyDescent="0.15">
      <c r="B94" s="125"/>
      <c r="C94" s="126"/>
      <c r="D94" s="100" t="s">
        <v>131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85">
        <f>N197</f>
        <v>0</v>
      </c>
      <c r="O94" s="253"/>
      <c r="P94" s="253"/>
      <c r="Q94" s="253"/>
      <c r="R94" s="127"/>
    </row>
    <row r="95" spans="2:47" s="7" customFormat="1" ht="20" customHeight="1" x14ac:dyDescent="0.15">
      <c r="B95" s="125"/>
      <c r="C95" s="126"/>
      <c r="D95" s="100" t="s">
        <v>132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85">
        <f>N219</f>
        <v>0</v>
      </c>
      <c r="O95" s="253"/>
      <c r="P95" s="253"/>
      <c r="Q95" s="253"/>
      <c r="R95" s="127"/>
    </row>
    <row r="96" spans="2:47" s="7" customFormat="1" ht="20" customHeight="1" x14ac:dyDescent="0.15">
      <c r="B96" s="125"/>
      <c r="C96" s="126"/>
      <c r="D96" s="100" t="s">
        <v>133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85">
        <f>N226</f>
        <v>0</v>
      </c>
      <c r="O96" s="253"/>
      <c r="P96" s="253"/>
      <c r="Q96" s="253"/>
      <c r="R96" s="127"/>
    </row>
    <row r="97" spans="2:18" s="6" customFormat="1" ht="25" customHeight="1" x14ac:dyDescent="0.15">
      <c r="B97" s="121"/>
      <c r="C97" s="122"/>
      <c r="D97" s="123" t="s">
        <v>134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57">
        <f>N228</f>
        <v>0</v>
      </c>
      <c r="O97" s="254"/>
      <c r="P97" s="254"/>
      <c r="Q97" s="254"/>
      <c r="R97" s="124"/>
    </row>
    <row r="98" spans="2:18" s="7" customFormat="1" ht="20" customHeight="1" x14ac:dyDescent="0.15">
      <c r="B98" s="125"/>
      <c r="C98" s="126"/>
      <c r="D98" s="100" t="s">
        <v>135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85">
        <f>N229</f>
        <v>0</v>
      </c>
      <c r="O98" s="253"/>
      <c r="P98" s="253"/>
      <c r="Q98" s="253"/>
      <c r="R98" s="127"/>
    </row>
    <row r="99" spans="2:18" s="7" customFormat="1" ht="20" customHeight="1" x14ac:dyDescent="0.15">
      <c r="B99" s="125"/>
      <c r="C99" s="126"/>
      <c r="D99" s="100" t="s">
        <v>136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85">
        <f>N247</f>
        <v>0</v>
      </c>
      <c r="O99" s="253"/>
      <c r="P99" s="253"/>
      <c r="Q99" s="253"/>
      <c r="R99" s="127"/>
    </row>
    <row r="100" spans="2:18" s="7" customFormat="1" ht="20" customHeight="1" x14ac:dyDescent="0.15">
      <c r="B100" s="125"/>
      <c r="C100" s="126"/>
      <c r="D100" s="100" t="s">
        <v>137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85">
        <f>N260</f>
        <v>0</v>
      </c>
      <c r="O100" s="253"/>
      <c r="P100" s="253"/>
      <c r="Q100" s="253"/>
      <c r="R100" s="127"/>
    </row>
    <row r="101" spans="2:18" s="7" customFormat="1" ht="20" customHeight="1" x14ac:dyDescent="0.15">
      <c r="B101" s="125"/>
      <c r="C101" s="126"/>
      <c r="D101" s="100" t="s">
        <v>138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85">
        <f>N282</f>
        <v>0</v>
      </c>
      <c r="O101" s="253"/>
      <c r="P101" s="253"/>
      <c r="Q101" s="253"/>
      <c r="R101" s="127"/>
    </row>
    <row r="102" spans="2:18" s="7" customFormat="1" ht="20" customHeight="1" x14ac:dyDescent="0.15">
      <c r="B102" s="125"/>
      <c r="C102" s="126"/>
      <c r="D102" s="100" t="s">
        <v>139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185">
        <f>N284</f>
        <v>0</v>
      </c>
      <c r="O102" s="253"/>
      <c r="P102" s="253"/>
      <c r="Q102" s="253"/>
      <c r="R102" s="127"/>
    </row>
    <row r="103" spans="2:18" s="7" customFormat="1" ht="20" customHeight="1" x14ac:dyDescent="0.15">
      <c r="B103" s="125"/>
      <c r="C103" s="126"/>
      <c r="D103" s="100" t="s">
        <v>140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185">
        <f>N287</f>
        <v>0</v>
      </c>
      <c r="O103" s="253"/>
      <c r="P103" s="253"/>
      <c r="Q103" s="253"/>
      <c r="R103" s="127"/>
    </row>
    <row r="104" spans="2:18" s="7" customFormat="1" ht="20" customHeight="1" x14ac:dyDescent="0.15">
      <c r="B104" s="125"/>
      <c r="C104" s="126"/>
      <c r="D104" s="100" t="s">
        <v>141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185">
        <f>N291</f>
        <v>0</v>
      </c>
      <c r="O104" s="253"/>
      <c r="P104" s="253"/>
      <c r="Q104" s="253"/>
      <c r="R104" s="127"/>
    </row>
    <row r="105" spans="2:18" s="7" customFormat="1" ht="20" customHeight="1" x14ac:dyDescent="0.15">
      <c r="B105" s="125"/>
      <c r="C105" s="126"/>
      <c r="D105" s="100" t="s">
        <v>142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185">
        <f>N299</f>
        <v>0</v>
      </c>
      <c r="O105" s="253"/>
      <c r="P105" s="253"/>
      <c r="Q105" s="253"/>
      <c r="R105" s="127"/>
    </row>
    <row r="106" spans="2:18" s="7" customFormat="1" ht="20" customHeight="1" x14ac:dyDescent="0.15">
      <c r="B106" s="125"/>
      <c r="C106" s="126"/>
      <c r="D106" s="100" t="s">
        <v>143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185">
        <f>N331</f>
        <v>0</v>
      </c>
      <c r="O106" s="253"/>
      <c r="P106" s="253"/>
      <c r="Q106" s="253"/>
      <c r="R106" s="127"/>
    </row>
    <row r="107" spans="2:18" s="7" customFormat="1" ht="20" customHeight="1" x14ac:dyDescent="0.15">
      <c r="B107" s="125"/>
      <c r="C107" s="126"/>
      <c r="D107" s="100" t="s">
        <v>144</v>
      </c>
      <c r="E107" s="126"/>
      <c r="F107" s="126"/>
      <c r="G107" s="126"/>
      <c r="H107" s="126"/>
      <c r="I107" s="126"/>
      <c r="J107" s="126"/>
      <c r="K107" s="126"/>
      <c r="L107" s="126"/>
      <c r="M107" s="126"/>
      <c r="N107" s="185">
        <f>N337</f>
        <v>0</v>
      </c>
      <c r="O107" s="253"/>
      <c r="P107" s="253"/>
      <c r="Q107" s="253"/>
      <c r="R107" s="127"/>
    </row>
    <row r="108" spans="2:18" s="7" customFormat="1" ht="20" customHeight="1" x14ac:dyDescent="0.15">
      <c r="B108" s="125"/>
      <c r="C108" s="126"/>
      <c r="D108" s="100" t="s">
        <v>145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85">
        <f>N343</f>
        <v>0</v>
      </c>
      <c r="O108" s="253"/>
      <c r="P108" s="253"/>
      <c r="Q108" s="253"/>
      <c r="R108" s="127"/>
    </row>
    <row r="109" spans="2:18" s="7" customFormat="1" ht="20" customHeight="1" x14ac:dyDescent="0.15">
      <c r="B109" s="125"/>
      <c r="C109" s="126"/>
      <c r="D109" s="100" t="s">
        <v>146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185">
        <f>N353</f>
        <v>0</v>
      </c>
      <c r="O109" s="253"/>
      <c r="P109" s="253"/>
      <c r="Q109" s="253"/>
      <c r="R109" s="127"/>
    </row>
    <row r="110" spans="2:18" s="7" customFormat="1" ht="20" customHeight="1" x14ac:dyDescent="0.15">
      <c r="B110" s="125"/>
      <c r="C110" s="126"/>
      <c r="D110" s="100" t="s">
        <v>147</v>
      </c>
      <c r="E110" s="126"/>
      <c r="F110" s="126"/>
      <c r="G110" s="126"/>
      <c r="H110" s="126"/>
      <c r="I110" s="126"/>
      <c r="J110" s="126"/>
      <c r="K110" s="126"/>
      <c r="L110" s="126"/>
      <c r="M110" s="126"/>
      <c r="N110" s="185">
        <f>N357</f>
        <v>0</v>
      </c>
      <c r="O110" s="253"/>
      <c r="P110" s="253"/>
      <c r="Q110" s="253"/>
      <c r="R110" s="127"/>
    </row>
    <row r="111" spans="2:18" s="7" customFormat="1" ht="20" customHeight="1" x14ac:dyDescent="0.15">
      <c r="B111" s="125"/>
      <c r="C111" s="126"/>
      <c r="D111" s="100" t="s">
        <v>148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85">
        <f>N361</f>
        <v>0</v>
      </c>
      <c r="O111" s="253"/>
      <c r="P111" s="253"/>
      <c r="Q111" s="253"/>
      <c r="R111" s="127"/>
    </row>
    <row r="112" spans="2:18" s="7" customFormat="1" ht="20" customHeight="1" x14ac:dyDescent="0.15">
      <c r="B112" s="125"/>
      <c r="C112" s="126"/>
      <c r="D112" s="100" t="s">
        <v>149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85">
        <f>N365</f>
        <v>0</v>
      </c>
      <c r="O112" s="253"/>
      <c r="P112" s="253"/>
      <c r="Q112" s="253"/>
      <c r="R112" s="127"/>
    </row>
    <row r="113" spans="2:65" s="6" customFormat="1" ht="21.75" customHeight="1" x14ac:dyDescent="0.2">
      <c r="B113" s="121"/>
      <c r="C113" s="122"/>
      <c r="D113" s="123" t="s">
        <v>150</v>
      </c>
      <c r="E113" s="122"/>
      <c r="F113" s="122"/>
      <c r="G113" s="122"/>
      <c r="H113" s="122"/>
      <c r="I113" s="122"/>
      <c r="J113" s="122"/>
      <c r="K113" s="122"/>
      <c r="L113" s="122"/>
      <c r="M113" s="122"/>
      <c r="N113" s="234">
        <f>N368</f>
        <v>0</v>
      </c>
      <c r="O113" s="254"/>
      <c r="P113" s="254"/>
      <c r="Q113" s="254"/>
      <c r="R113" s="124"/>
    </row>
    <row r="114" spans="2:65" s="1" customFormat="1" ht="21.75" customHeight="1" x14ac:dyDescent="0.1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29.25" customHeight="1" x14ac:dyDescent="0.15">
      <c r="B115" s="33"/>
      <c r="C115" s="120" t="s">
        <v>151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255">
        <f>ROUND(N116+N117+N118+N119+N120+N121,2)</f>
        <v>0</v>
      </c>
      <c r="O115" s="256"/>
      <c r="P115" s="256"/>
      <c r="Q115" s="256"/>
      <c r="R115" s="35"/>
      <c r="T115" s="128"/>
      <c r="U115" s="129" t="s">
        <v>37</v>
      </c>
    </row>
    <row r="116" spans="2:65" s="1" customFormat="1" ht="18" customHeight="1" x14ac:dyDescent="0.15">
      <c r="B116" s="130"/>
      <c r="C116" s="131"/>
      <c r="D116" s="182" t="s">
        <v>152</v>
      </c>
      <c r="E116" s="251"/>
      <c r="F116" s="251"/>
      <c r="G116" s="251"/>
      <c r="H116" s="251"/>
      <c r="I116" s="131"/>
      <c r="J116" s="131"/>
      <c r="K116" s="131"/>
      <c r="L116" s="131"/>
      <c r="M116" s="131"/>
      <c r="N116" s="184">
        <f>ROUND(N88*T116,2)</f>
        <v>0</v>
      </c>
      <c r="O116" s="252"/>
      <c r="P116" s="252"/>
      <c r="Q116" s="252"/>
      <c r="R116" s="133"/>
      <c r="S116" s="134"/>
      <c r="T116" s="135"/>
      <c r="U116" s="136" t="s">
        <v>40</v>
      </c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7" t="s">
        <v>153</v>
      </c>
      <c r="AZ116" s="134"/>
      <c r="BA116" s="134"/>
      <c r="BB116" s="134"/>
      <c r="BC116" s="134"/>
      <c r="BD116" s="134"/>
      <c r="BE116" s="138">
        <f t="shared" ref="BE116:BE121" si="0">IF(U116="základná",N116,0)</f>
        <v>0</v>
      </c>
      <c r="BF116" s="138">
        <f t="shared" ref="BF116:BF121" si="1">IF(U116="znížená",N116,0)</f>
        <v>0</v>
      </c>
      <c r="BG116" s="138">
        <f t="shared" ref="BG116:BG121" si="2">IF(U116="zákl. prenesená",N116,0)</f>
        <v>0</v>
      </c>
      <c r="BH116" s="138">
        <f t="shared" ref="BH116:BH121" si="3">IF(U116="zníž. prenesená",N116,0)</f>
        <v>0</v>
      </c>
      <c r="BI116" s="138">
        <f t="shared" ref="BI116:BI121" si="4">IF(U116="nulová",N116,0)</f>
        <v>0</v>
      </c>
      <c r="BJ116" s="137" t="s">
        <v>82</v>
      </c>
      <c r="BK116" s="134"/>
      <c r="BL116" s="134"/>
      <c r="BM116" s="134"/>
    </row>
    <row r="117" spans="2:65" s="1" customFormat="1" ht="18" customHeight="1" x14ac:dyDescent="0.15">
      <c r="B117" s="130"/>
      <c r="C117" s="131"/>
      <c r="D117" s="182" t="s">
        <v>154</v>
      </c>
      <c r="E117" s="251"/>
      <c r="F117" s="251"/>
      <c r="G117" s="251"/>
      <c r="H117" s="251"/>
      <c r="I117" s="131"/>
      <c r="J117" s="131"/>
      <c r="K117" s="131"/>
      <c r="L117" s="131"/>
      <c r="M117" s="131"/>
      <c r="N117" s="184">
        <f>ROUND(N88*T117,2)</f>
        <v>0</v>
      </c>
      <c r="O117" s="252"/>
      <c r="P117" s="252"/>
      <c r="Q117" s="252"/>
      <c r="R117" s="133"/>
      <c r="S117" s="134"/>
      <c r="T117" s="135"/>
      <c r="U117" s="136" t="s">
        <v>40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7" t="s">
        <v>153</v>
      </c>
      <c r="AZ117" s="134"/>
      <c r="BA117" s="134"/>
      <c r="BB117" s="134"/>
      <c r="BC117" s="134"/>
      <c r="BD117" s="134"/>
      <c r="BE117" s="138">
        <f t="shared" si="0"/>
        <v>0</v>
      </c>
      <c r="BF117" s="138">
        <f t="shared" si="1"/>
        <v>0</v>
      </c>
      <c r="BG117" s="138">
        <f t="shared" si="2"/>
        <v>0</v>
      </c>
      <c r="BH117" s="138">
        <f t="shared" si="3"/>
        <v>0</v>
      </c>
      <c r="BI117" s="138">
        <f t="shared" si="4"/>
        <v>0</v>
      </c>
      <c r="BJ117" s="137" t="s">
        <v>82</v>
      </c>
      <c r="BK117" s="134"/>
      <c r="BL117" s="134"/>
      <c r="BM117" s="134"/>
    </row>
    <row r="118" spans="2:65" s="1" customFormat="1" ht="18" customHeight="1" x14ac:dyDescent="0.15">
      <c r="B118" s="130"/>
      <c r="C118" s="131"/>
      <c r="D118" s="182" t="s">
        <v>155</v>
      </c>
      <c r="E118" s="251"/>
      <c r="F118" s="251"/>
      <c r="G118" s="251"/>
      <c r="H118" s="251"/>
      <c r="I118" s="131"/>
      <c r="J118" s="131"/>
      <c r="K118" s="131"/>
      <c r="L118" s="131"/>
      <c r="M118" s="131"/>
      <c r="N118" s="184">
        <f>ROUND(N88*T118,2)</f>
        <v>0</v>
      </c>
      <c r="O118" s="252"/>
      <c r="P118" s="252"/>
      <c r="Q118" s="252"/>
      <c r="R118" s="133"/>
      <c r="S118" s="134"/>
      <c r="T118" s="135"/>
      <c r="U118" s="136" t="s">
        <v>40</v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7" t="s">
        <v>153</v>
      </c>
      <c r="AZ118" s="134"/>
      <c r="BA118" s="134"/>
      <c r="BB118" s="134"/>
      <c r="BC118" s="134"/>
      <c r="BD118" s="134"/>
      <c r="BE118" s="138">
        <f t="shared" si="0"/>
        <v>0</v>
      </c>
      <c r="BF118" s="138">
        <f t="shared" si="1"/>
        <v>0</v>
      </c>
      <c r="BG118" s="138">
        <f t="shared" si="2"/>
        <v>0</v>
      </c>
      <c r="BH118" s="138">
        <f t="shared" si="3"/>
        <v>0</v>
      </c>
      <c r="BI118" s="138">
        <f t="shared" si="4"/>
        <v>0</v>
      </c>
      <c r="BJ118" s="137" t="s">
        <v>82</v>
      </c>
      <c r="BK118" s="134"/>
      <c r="BL118" s="134"/>
      <c r="BM118" s="134"/>
    </row>
    <row r="119" spans="2:65" s="1" customFormat="1" ht="18" customHeight="1" x14ac:dyDescent="0.15">
      <c r="B119" s="130"/>
      <c r="C119" s="131"/>
      <c r="D119" s="182" t="s">
        <v>156</v>
      </c>
      <c r="E119" s="251"/>
      <c r="F119" s="251"/>
      <c r="G119" s="251"/>
      <c r="H119" s="251"/>
      <c r="I119" s="131"/>
      <c r="J119" s="131"/>
      <c r="K119" s="131"/>
      <c r="L119" s="131"/>
      <c r="M119" s="131"/>
      <c r="N119" s="184">
        <f>ROUND(N88*T119,2)</f>
        <v>0</v>
      </c>
      <c r="O119" s="252"/>
      <c r="P119" s="252"/>
      <c r="Q119" s="252"/>
      <c r="R119" s="133"/>
      <c r="S119" s="134"/>
      <c r="T119" s="135"/>
      <c r="U119" s="136" t="s">
        <v>40</v>
      </c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7" t="s">
        <v>153</v>
      </c>
      <c r="AZ119" s="134"/>
      <c r="BA119" s="134"/>
      <c r="BB119" s="134"/>
      <c r="BC119" s="134"/>
      <c r="BD119" s="134"/>
      <c r="BE119" s="138">
        <f t="shared" si="0"/>
        <v>0</v>
      </c>
      <c r="BF119" s="138">
        <f t="shared" si="1"/>
        <v>0</v>
      </c>
      <c r="BG119" s="138">
        <f t="shared" si="2"/>
        <v>0</v>
      </c>
      <c r="BH119" s="138">
        <f t="shared" si="3"/>
        <v>0</v>
      </c>
      <c r="BI119" s="138">
        <f t="shared" si="4"/>
        <v>0</v>
      </c>
      <c r="BJ119" s="137" t="s">
        <v>82</v>
      </c>
      <c r="BK119" s="134"/>
      <c r="BL119" s="134"/>
      <c r="BM119" s="134"/>
    </row>
    <row r="120" spans="2:65" s="1" customFormat="1" ht="18" customHeight="1" x14ac:dyDescent="0.15">
      <c r="B120" s="130"/>
      <c r="C120" s="131"/>
      <c r="D120" s="182" t="s">
        <v>157</v>
      </c>
      <c r="E120" s="251"/>
      <c r="F120" s="251"/>
      <c r="G120" s="251"/>
      <c r="H120" s="251"/>
      <c r="I120" s="131"/>
      <c r="J120" s="131"/>
      <c r="K120" s="131"/>
      <c r="L120" s="131"/>
      <c r="M120" s="131"/>
      <c r="N120" s="184">
        <f>ROUND(N88*T120,2)</f>
        <v>0</v>
      </c>
      <c r="O120" s="252"/>
      <c r="P120" s="252"/>
      <c r="Q120" s="252"/>
      <c r="R120" s="133"/>
      <c r="S120" s="134"/>
      <c r="T120" s="135"/>
      <c r="U120" s="136" t="s">
        <v>40</v>
      </c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7" t="s">
        <v>153</v>
      </c>
      <c r="AZ120" s="134"/>
      <c r="BA120" s="134"/>
      <c r="BB120" s="134"/>
      <c r="BC120" s="134"/>
      <c r="BD120" s="134"/>
      <c r="BE120" s="138">
        <f t="shared" si="0"/>
        <v>0</v>
      </c>
      <c r="BF120" s="138">
        <f t="shared" si="1"/>
        <v>0</v>
      </c>
      <c r="BG120" s="138">
        <f t="shared" si="2"/>
        <v>0</v>
      </c>
      <c r="BH120" s="138">
        <f t="shared" si="3"/>
        <v>0</v>
      </c>
      <c r="BI120" s="138">
        <f t="shared" si="4"/>
        <v>0</v>
      </c>
      <c r="BJ120" s="137" t="s">
        <v>82</v>
      </c>
      <c r="BK120" s="134"/>
      <c r="BL120" s="134"/>
      <c r="BM120" s="134"/>
    </row>
    <row r="121" spans="2:65" s="1" customFormat="1" ht="18" customHeight="1" x14ac:dyDescent="0.15">
      <c r="B121" s="130"/>
      <c r="C121" s="131"/>
      <c r="D121" s="132" t="s">
        <v>158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184">
        <f>ROUND(N88*T121,2)</f>
        <v>0</v>
      </c>
      <c r="O121" s="252"/>
      <c r="P121" s="252"/>
      <c r="Q121" s="252"/>
      <c r="R121" s="133"/>
      <c r="S121" s="134"/>
      <c r="T121" s="139"/>
      <c r="U121" s="140" t="s">
        <v>40</v>
      </c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7" t="s">
        <v>159</v>
      </c>
      <c r="AZ121" s="134"/>
      <c r="BA121" s="134"/>
      <c r="BB121" s="134"/>
      <c r="BC121" s="134"/>
      <c r="BD121" s="134"/>
      <c r="BE121" s="138">
        <f t="shared" si="0"/>
        <v>0</v>
      </c>
      <c r="BF121" s="138">
        <f t="shared" si="1"/>
        <v>0</v>
      </c>
      <c r="BG121" s="138">
        <f t="shared" si="2"/>
        <v>0</v>
      </c>
      <c r="BH121" s="138">
        <f t="shared" si="3"/>
        <v>0</v>
      </c>
      <c r="BI121" s="138">
        <f t="shared" si="4"/>
        <v>0</v>
      </c>
      <c r="BJ121" s="137" t="s">
        <v>82</v>
      </c>
      <c r="BK121" s="134"/>
      <c r="BL121" s="134"/>
      <c r="BM121" s="134"/>
    </row>
    <row r="122" spans="2:65" s="1" customFormat="1" x14ac:dyDescent="0.15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</row>
    <row r="123" spans="2:65" s="1" customFormat="1" ht="29.25" customHeight="1" x14ac:dyDescent="0.15">
      <c r="B123" s="33"/>
      <c r="C123" s="111" t="s">
        <v>111</v>
      </c>
      <c r="D123" s="112"/>
      <c r="E123" s="112"/>
      <c r="F123" s="112"/>
      <c r="G123" s="112"/>
      <c r="H123" s="112"/>
      <c r="I123" s="112"/>
      <c r="J123" s="112"/>
      <c r="K123" s="112"/>
      <c r="L123" s="179">
        <f>ROUND(SUM(N88+N115),2)</f>
        <v>0</v>
      </c>
      <c r="M123" s="179"/>
      <c r="N123" s="179"/>
      <c r="O123" s="179"/>
      <c r="P123" s="179"/>
      <c r="Q123" s="179"/>
      <c r="R123" s="35"/>
    </row>
    <row r="124" spans="2:65" s="1" customFormat="1" ht="7" customHeight="1" x14ac:dyDescent="0.15"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9"/>
    </row>
    <row r="128" spans="2:65" s="1" customFormat="1" ht="7" customHeight="1" x14ac:dyDescent="0.15"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</row>
    <row r="129" spans="2:65" s="1" customFormat="1" ht="37" customHeight="1" x14ac:dyDescent="0.15">
      <c r="B129" s="33"/>
      <c r="C129" s="195" t="s">
        <v>160</v>
      </c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35"/>
    </row>
    <row r="130" spans="2:65" s="1" customFormat="1" ht="7" customHeight="1" x14ac:dyDescent="0.15"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</row>
    <row r="131" spans="2:65" s="1" customFormat="1" ht="30" customHeight="1" x14ac:dyDescent="0.15">
      <c r="B131" s="33"/>
      <c r="C131" s="29" t="s">
        <v>16</v>
      </c>
      <c r="D131" s="34"/>
      <c r="E131" s="34"/>
      <c r="F131" s="246" t="str">
        <f>F6</f>
        <v>RD Biwa</v>
      </c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34"/>
      <c r="R131" s="35"/>
    </row>
    <row r="132" spans="2:65" s="1" customFormat="1" ht="37" customHeight="1" x14ac:dyDescent="0.15">
      <c r="B132" s="33"/>
      <c r="C132" s="67" t="s">
        <v>118</v>
      </c>
      <c r="D132" s="34"/>
      <c r="E132" s="34"/>
      <c r="F132" s="197" t="str">
        <f>F7</f>
        <v>1 - Stavebná časť</v>
      </c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34"/>
      <c r="R132" s="35"/>
    </row>
    <row r="133" spans="2:65" s="1" customFormat="1" ht="7" customHeight="1" x14ac:dyDescent="0.15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</row>
    <row r="134" spans="2:65" s="1" customFormat="1" ht="18" customHeight="1" x14ac:dyDescent="0.15">
      <c r="B134" s="33"/>
      <c r="C134" s="29" t="s">
        <v>19</v>
      </c>
      <c r="D134" s="34"/>
      <c r="E134" s="34"/>
      <c r="F134" s="27" t="str">
        <f>F9</f>
        <v>Chorvátsky Grob - Čierna Voda</v>
      </c>
      <c r="G134" s="34"/>
      <c r="H134" s="34"/>
      <c r="I134" s="34"/>
      <c r="J134" s="34"/>
      <c r="K134" s="29" t="s">
        <v>21</v>
      </c>
      <c r="L134" s="34"/>
      <c r="M134" s="248">
        <f>IF(O9="","",O9)</f>
        <v>43961</v>
      </c>
      <c r="N134" s="248"/>
      <c r="O134" s="248"/>
      <c r="P134" s="248"/>
      <c r="Q134" s="34"/>
      <c r="R134" s="35"/>
    </row>
    <row r="135" spans="2:65" s="1" customFormat="1" ht="7" customHeight="1" x14ac:dyDescent="0.15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</row>
    <row r="136" spans="2:65" s="1" customFormat="1" ht="12" x14ac:dyDescent="0.15">
      <c r="B136" s="33"/>
      <c r="C136" s="29" t="s">
        <v>22</v>
      </c>
      <c r="D136" s="34"/>
      <c r="E136" s="34"/>
      <c r="F136" s="27" t="str">
        <f>E12</f>
        <v>Mgr. Marcela Mišíková Guzmická</v>
      </c>
      <c r="G136" s="34"/>
      <c r="H136" s="34"/>
      <c r="I136" s="34"/>
      <c r="J136" s="34"/>
      <c r="K136" s="29" t="s">
        <v>27</v>
      </c>
      <c r="L136" s="34"/>
      <c r="M136" s="215" t="str">
        <f>E18</f>
        <v>aphaus s.r.o.</v>
      </c>
      <c r="N136" s="215"/>
      <c r="O136" s="215"/>
      <c r="P136" s="215"/>
      <c r="Q136" s="215"/>
      <c r="R136" s="35"/>
    </row>
    <row r="137" spans="2:65" s="1" customFormat="1" ht="14.5" customHeight="1" x14ac:dyDescent="0.15">
      <c r="B137" s="33"/>
      <c r="C137" s="29" t="s">
        <v>25</v>
      </c>
      <c r="D137" s="34"/>
      <c r="E137" s="34"/>
      <c r="F137" s="27" t="str">
        <f>IF(E15="","",E15)</f>
        <v>Vyplň údaj</v>
      </c>
      <c r="G137" s="34"/>
      <c r="H137" s="34"/>
      <c r="I137" s="34"/>
      <c r="J137" s="34"/>
      <c r="K137" s="29" t="s">
        <v>31</v>
      </c>
      <c r="L137" s="34"/>
      <c r="M137" s="215" t="str">
        <f>E21</f>
        <v xml:space="preserve"> </v>
      </c>
      <c r="N137" s="215"/>
      <c r="O137" s="215"/>
      <c r="P137" s="215"/>
      <c r="Q137" s="215"/>
      <c r="R137" s="35"/>
    </row>
    <row r="138" spans="2:65" s="1" customFormat="1" ht="10.25" customHeight="1" x14ac:dyDescent="0.15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</row>
    <row r="139" spans="2:65" s="8" customFormat="1" ht="29.25" customHeight="1" x14ac:dyDescent="0.15">
      <c r="B139" s="141"/>
      <c r="C139" s="142" t="s">
        <v>161</v>
      </c>
      <c r="D139" s="143" t="s">
        <v>162</v>
      </c>
      <c r="E139" s="143" t="s">
        <v>55</v>
      </c>
      <c r="F139" s="249" t="s">
        <v>163</v>
      </c>
      <c r="G139" s="249"/>
      <c r="H139" s="249"/>
      <c r="I139" s="249"/>
      <c r="J139" s="143" t="s">
        <v>164</v>
      </c>
      <c r="K139" s="143" t="s">
        <v>165</v>
      </c>
      <c r="L139" s="249" t="s">
        <v>166</v>
      </c>
      <c r="M139" s="249"/>
      <c r="N139" s="249" t="s">
        <v>123</v>
      </c>
      <c r="O139" s="249"/>
      <c r="P139" s="249"/>
      <c r="Q139" s="250"/>
      <c r="R139" s="144"/>
      <c r="T139" s="74" t="s">
        <v>167</v>
      </c>
      <c r="U139" s="75" t="s">
        <v>37</v>
      </c>
      <c r="V139" s="75" t="s">
        <v>168</v>
      </c>
      <c r="W139" s="75" t="s">
        <v>169</v>
      </c>
      <c r="X139" s="75" t="s">
        <v>170</v>
      </c>
      <c r="Y139" s="75" t="s">
        <v>171</v>
      </c>
      <c r="Z139" s="75" t="s">
        <v>172</v>
      </c>
      <c r="AA139" s="76" t="s">
        <v>173</v>
      </c>
    </row>
    <row r="140" spans="2:65" s="1" customFormat="1" ht="29.25" customHeight="1" x14ac:dyDescent="0.2">
      <c r="B140" s="33"/>
      <c r="C140" s="78" t="s">
        <v>120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232">
        <f>BK140</f>
        <v>0</v>
      </c>
      <c r="O140" s="233"/>
      <c r="P140" s="233"/>
      <c r="Q140" s="233"/>
      <c r="R140" s="35"/>
      <c r="T140" s="77"/>
      <c r="U140" s="49"/>
      <c r="V140" s="49"/>
      <c r="W140" s="145">
        <f>W141+W228+W368</f>
        <v>0</v>
      </c>
      <c r="X140" s="49"/>
      <c r="Y140" s="145">
        <f>Y141+Y228+Y368</f>
        <v>552.09562456999993</v>
      </c>
      <c r="Z140" s="49"/>
      <c r="AA140" s="146">
        <f>AA141+AA228+AA368</f>
        <v>0</v>
      </c>
      <c r="AT140" s="18" t="s">
        <v>72</v>
      </c>
      <c r="AU140" s="18" t="s">
        <v>125</v>
      </c>
      <c r="BK140" s="147">
        <f>BK141+BK228+BK368</f>
        <v>0</v>
      </c>
    </row>
    <row r="141" spans="2:65" s="9" customFormat="1" ht="37.5" customHeight="1" x14ac:dyDescent="0.2">
      <c r="B141" s="148"/>
      <c r="C141" s="149"/>
      <c r="D141" s="150" t="s">
        <v>126</v>
      </c>
      <c r="E141" s="150"/>
      <c r="F141" s="150"/>
      <c r="G141" s="150"/>
      <c r="H141" s="150"/>
      <c r="I141" s="150"/>
      <c r="J141" s="150"/>
      <c r="K141" s="150"/>
      <c r="L141" s="150"/>
      <c r="M141" s="150"/>
      <c r="N141" s="234">
        <f>BK141</f>
        <v>0</v>
      </c>
      <c r="O141" s="235"/>
      <c r="P141" s="235"/>
      <c r="Q141" s="235"/>
      <c r="R141" s="151"/>
      <c r="T141" s="152"/>
      <c r="U141" s="149"/>
      <c r="V141" s="149"/>
      <c r="W141" s="153">
        <f>W142+W151+W161+W177+W197+W219+W226</f>
        <v>0</v>
      </c>
      <c r="X141" s="149"/>
      <c r="Y141" s="153">
        <f>Y142+Y151+Y161+Y177+Y197+Y219+Y226</f>
        <v>517.09508892999997</v>
      </c>
      <c r="Z141" s="149"/>
      <c r="AA141" s="154">
        <f>AA142+AA151+AA161+AA177+AA197+AA219+AA226</f>
        <v>0</v>
      </c>
      <c r="AR141" s="155" t="s">
        <v>79</v>
      </c>
      <c r="AT141" s="156" t="s">
        <v>72</v>
      </c>
      <c r="AU141" s="156" t="s">
        <v>73</v>
      </c>
      <c r="AY141" s="155" t="s">
        <v>174</v>
      </c>
      <c r="BK141" s="157">
        <f>BK142+BK151+BK161+BK177+BK197+BK219+BK226</f>
        <v>0</v>
      </c>
    </row>
    <row r="142" spans="2:65" s="9" customFormat="1" ht="20" customHeight="1" x14ac:dyDescent="0.15">
      <c r="B142" s="148"/>
      <c r="C142" s="149"/>
      <c r="D142" s="158" t="s">
        <v>127</v>
      </c>
      <c r="E142" s="158"/>
      <c r="F142" s="158"/>
      <c r="G142" s="158"/>
      <c r="H142" s="158"/>
      <c r="I142" s="158"/>
      <c r="J142" s="158"/>
      <c r="K142" s="158"/>
      <c r="L142" s="158"/>
      <c r="M142" s="158"/>
      <c r="N142" s="236">
        <f>BK142</f>
        <v>0</v>
      </c>
      <c r="O142" s="237"/>
      <c r="P142" s="237"/>
      <c r="Q142" s="237"/>
      <c r="R142" s="151"/>
      <c r="T142" s="152"/>
      <c r="U142" s="149"/>
      <c r="V142" s="149"/>
      <c r="W142" s="153">
        <f>SUM(W143:W150)</f>
        <v>0</v>
      </c>
      <c r="X142" s="149"/>
      <c r="Y142" s="153">
        <f>SUM(Y143:Y150)</f>
        <v>0</v>
      </c>
      <c r="Z142" s="149"/>
      <c r="AA142" s="154">
        <f>SUM(AA143:AA150)</f>
        <v>0</v>
      </c>
      <c r="AR142" s="155" t="s">
        <v>79</v>
      </c>
      <c r="AT142" s="156" t="s">
        <v>72</v>
      </c>
      <c r="AU142" s="156" t="s">
        <v>79</v>
      </c>
      <c r="AY142" s="155" t="s">
        <v>174</v>
      </c>
      <c r="BK142" s="157">
        <f>SUM(BK143:BK150)</f>
        <v>0</v>
      </c>
    </row>
    <row r="143" spans="2:65" s="1" customFormat="1" ht="38.25" customHeight="1" x14ac:dyDescent="0.15">
      <c r="B143" s="130"/>
      <c r="C143" s="159" t="s">
        <v>79</v>
      </c>
      <c r="D143" s="159" t="s">
        <v>175</v>
      </c>
      <c r="E143" s="160" t="s">
        <v>176</v>
      </c>
      <c r="F143" s="240" t="s">
        <v>177</v>
      </c>
      <c r="G143" s="240"/>
      <c r="H143" s="240"/>
      <c r="I143" s="240"/>
      <c r="J143" s="161" t="s">
        <v>178</v>
      </c>
      <c r="K143" s="162">
        <v>45.412999999999997</v>
      </c>
      <c r="L143" s="230">
        <v>0</v>
      </c>
      <c r="M143" s="230"/>
      <c r="N143" s="241">
        <f t="shared" ref="N143:N150" si="5">ROUND(L143*K143,3)</f>
        <v>0</v>
      </c>
      <c r="O143" s="241"/>
      <c r="P143" s="241"/>
      <c r="Q143" s="241"/>
      <c r="R143" s="133"/>
      <c r="T143" s="164" t="s">
        <v>5</v>
      </c>
      <c r="U143" s="42" t="s">
        <v>40</v>
      </c>
      <c r="V143" s="34"/>
      <c r="W143" s="165">
        <f t="shared" ref="W143:W150" si="6">V143*K143</f>
        <v>0</v>
      </c>
      <c r="X143" s="165">
        <v>0</v>
      </c>
      <c r="Y143" s="165">
        <f t="shared" ref="Y143:Y150" si="7">X143*K143</f>
        <v>0</v>
      </c>
      <c r="Z143" s="165">
        <v>0</v>
      </c>
      <c r="AA143" s="166">
        <f t="shared" ref="AA143:AA150" si="8">Z143*K143</f>
        <v>0</v>
      </c>
      <c r="AR143" s="18" t="s">
        <v>88</v>
      </c>
      <c r="AT143" s="18" t="s">
        <v>175</v>
      </c>
      <c r="AU143" s="18" t="s">
        <v>82</v>
      </c>
      <c r="AY143" s="18" t="s">
        <v>174</v>
      </c>
      <c r="BE143" s="104">
        <f t="shared" ref="BE143:BE150" si="9">IF(U143="základná",N143,0)</f>
        <v>0</v>
      </c>
      <c r="BF143" s="104">
        <f t="shared" ref="BF143:BF150" si="10">IF(U143="znížená",N143,0)</f>
        <v>0</v>
      </c>
      <c r="BG143" s="104">
        <f t="shared" ref="BG143:BG150" si="11">IF(U143="zákl. prenesená",N143,0)</f>
        <v>0</v>
      </c>
      <c r="BH143" s="104">
        <f t="shared" ref="BH143:BH150" si="12">IF(U143="zníž. prenesená",N143,0)</f>
        <v>0</v>
      </c>
      <c r="BI143" s="104">
        <f t="shared" ref="BI143:BI150" si="13">IF(U143="nulová",N143,0)</f>
        <v>0</v>
      </c>
      <c r="BJ143" s="18" t="s">
        <v>82</v>
      </c>
      <c r="BK143" s="167">
        <f t="shared" ref="BK143:BK150" si="14">ROUND(L143*K143,3)</f>
        <v>0</v>
      </c>
      <c r="BL143" s="18" t="s">
        <v>88</v>
      </c>
      <c r="BM143" s="18" t="s">
        <v>179</v>
      </c>
    </row>
    <row r="144" spans="2:65" s="1" customFormat="1" ht="25.5" customHeight="1" x14ac:dyDescent="0.15">
      <c r="B144" s="130"/>
      <c r="C144" s="159" t="s">
        <v>82</v>
      </c>
      <c r="D144" s="159" t="s">
        <v>175</v>
      </c>
      <c r="E144" s="160" t="s">
        <v>180</v>
      </c>
      <c r="F144" s="240" t="s">
        <v>181</v>
      </c>
      <c r="G144" s="240"/>
      <c r="H144" s="240"/>
      <c r="I144" s="240"/>
      <c r="J144" s="161" t="s">
        <v>178</v>
      </c>
      <c r="K144" s="162">
        <v>18.544</v>
      </c>
      <c r="L144" s="230">
        <v>0</v>
      </c>
      <c r="M144" s="230"/>
      <c r="N144" s="241">
        <f t="shared" si="5"/>
        <v>0</v>
      </c>
      <c r="O144" s="241"/>
      <c r="P144" s="241"/>
      <c r="Q144" s="241"/>
      <c r="R144" s="133"/>
      <c r="T144" s="164" t="s">
        <v>5</v>
      </c>
      <c r="U144" s="42" t="s">
        <v>40</v>
      </c>
      <c r="V144" s="34"/>
      <c r="W144" s="165">
        <f t="shared" si="6"/>
        <v>0</v>
      </c>
      <c r="X144" s="165">
        <v>0</v>
      </c>
      <c r="Y144" s="165">
        <f t="shared" si="7"/>
        <v>0</v>
      </c>
      <c r="Z144" s="165">
        <v>0</v>
      </c>
      <c r="AA144" s="166">
        <f t="shared" si="8"/>
        <v>0</v>
      </c>
      <c r="AR144" s="18" t="s">
        <v>88</v>
      </c>
      <c r="AT144" s="18" t="s">
        <v>175</v>
      </c>
      <c r="AU144" s="18" t="s">
        <v>82</v>
      </c>
      <c r="AY144" s="18" t="s">
        <v>174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82</v>
      </c>
      <c r="BK144" s="167">
        <f t="shared" si="14"/>
        <v>0</v>
      </c>
      <c r="BL144" s="18" t="s">
        <v>88</v>
      </c>
      <c r="BM144" s="18" t="s">
        <v>182</v>
      </c>
    </row>
    <row r="145" spans="2:65" s="1" customFormat="1" ht="51" customHeight="1" x14ac:dyDescent="0.15">
      <c r="B145" s="130"/>
      <c r="C145" s="159" t="s">
        <v>85</v>
      </c>
      <c r="D145" s="159" t="s">
        <v>175</v>
      </c>
      <c r="E145" s="160" t="s">
        <v>183</v>
      </c>
      <c r="F145" s="240" t="s">
        <v>184</v>
      </c>
      <c r="G145" s="240"/>
      <c r="H145" s="240"/>
      <c r="I145" s="240"/>
      <c r="J145" s="161" t="s">
        <v>178</v>
      </c>
      <c r="K145" s="162">
        <v>5.5629999999999997</v>
      </c>
      <c r="L145" s="230">
        <v>0</v>
      </c>
      <c r="M145" s="230"/>
      <c r="N145" s="241">
        <f t="shared" si="5"/>
        <v>0</v>
      </c>
      <c r="O145" s="241"/>
      <c r="P145" s="241"/>
      <c r="Q145" s="241"/>
      <c r="R145" s="133"/>
      <c r="T145" s="164" t="s">
        <v>5</v>
      </c>
      <c r="U145" s="42" t="s">
        <v>40</v>
      </c>
      <c r="V145" s="34"/>
      <c r="W145" s="165">
        <f t="shared" si="6"/>
        <v>0</v>
      </c>
      <c r="X145" s="165">
        <v>0</v>
      </c>
      <c r="Y145" s="165">
        <f t="shared" si="7"/>
        <v>0</v>
      </c>
      <c r="Z145" s="165">
        <v>0</v>
      </c>
      <c r="AA145" s="166">
        <f t="shared" si="8"/>
        <v>0</v>
      </c>
      <c r="AR145" s="18" t="s">
        <v>88</v>
      </c>
      <c r="AT145" s="18" t="s">
        <v>175</v>
      </c>
      <c r="AU145" s="18" t="s">
        <v>82</v>
      </c>
      <c r="AY145" s="18" t="s">
        <v>174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82</v>
      </c>
      <c r="BK145" s="167">
        <f t="shared" si="14"/>
        <v>0</v>
      </c>
      <c r="BL145" s="18" t="s">
        <v>88</v>
      </c>
      <c r="BM145" s="18" t="s">
        <v>185</v>
      </c>
    </row>
    <row r="146" spans="2:65" s="1" customFormat="1" ht="25.5" customHeight="1" x14ac:dyDescent="0.15">
      <c r="B146" s="130"/>
      <c r="C146" s="159" t="s">
        <v>88</v>
      </c>
      <c r="D146" s="159" t="s">
        <v>175</v>
      </c>
      <c r="E146" s="160" t="s">
        <v>186</v>
      </c>
      <c r="F146" s="240" t="s">
        <v>187</v>
      </c>
      <c r="G146" s="240"/>
      <c r="H146" s="240"/>
      <c r="I146" s="240"/>
      <c r="J146" s="161" t="s">
        <v>178</v>
      </c>
      <c r="K146" s="162">
        <v>32.743000000000002</v>
      </c>
      <c r="L146" s="230">
        <v>0</v>
      </c>
      <c r="M146" s="230"/>
      <c r="N146" s="241">
        <f t="shared" si="5"/>
        <v>0</v>
      </c>
      <c r="O146" s="241"/>
      <c r="P146" s="241"/>
      <c r="Q146" s="241"/>
      <c r="R146" s="133"/>
      <c r="T146" s="164" t="s">
        <v>5</v>
      </c>
      <c r="U146" s="42" t="s">
        <v>40</v>
      </c>
      <c r="V146" s="34"/>
      <c r="W146" s="165">
        <f t="shared" si="6"/>
        <v>0</v>
      </c>
      <c r="X146" s="165">
        <v>0</v>
      </c>
      <c r="Y146" s="165">
        <f t="shared" si="7"/>
        <v>0</v>
      </c>
      <c r="Z146" s="165">
        <v>0</v>
      </c>
      <c r="AA146" s="166">
        <f t="shared" si="8"/>
        <v>0</v>
      </c>
      <c r="AR146" s="18" t="s">
        <v>88</v>
      </c>
      <c r="AT146" s="18" t="s">
        <v>175</v>
      </c>
      <c r="AU146" s="18" t="s">
        <v>82</v>
      </c>
      <c r="AY146" s="18" t="s">
        <v>174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82</v>
      </c>
      <c r="BK146" s="167">
        <f t="shared" si="14"/>
        <v>0</v>
      </c>
      <c r="BL146" s="18" t="s">
        <v>88</v>
      </c>
      <c r="BM146" s="18" t="s">
        <v>188</v>
      </c>
    </row>
    <row r="147" spans="2:65" s="1" customFormat="1" ht="51" customHeight="1" x14ac:dyDescent="0.15">
      <c r="B147" s="130"/>
      <c r="C147" s="159" t="s">
        <v>91</v>
      </c>
      <c r="D147" s="159" t="s">
        <v>175</v>
      </c>
      <c r="E147" s="160" t="s">
        <v>189</v>
      </c>
      <c r="F147" s="240" t="s">
        <v>190</v>
      </c>
      <c r="G147" s="240"/>
      <c r="H147" s="240"/>
      <c r="I147" s="240"/>
      <c r="J147" s="161" t="s">
        <v>178</v>
      </c>
      <c r="K147" s="162">
        <v>9.8230000000000004</v>
      </c>
      <c r="L147" s="230">
        <v>0</v>
      </c>
      <c r="M147" s="230"/>
      <c r="N147" s="241">
        <f t="shared" si="5"/>
        <v>0</v>
      </c>
      <c r="O147" s="241"/>
      <c r="P147" s="241"/>
      <c r="Q147" s="241"/>
      <c r="R147" s="133"/>
      <c r="T147" s="164" t="s">
        <v>5</v>
      </c>
      <c r="U147" s="42" t="s">
        <v>40</v>
      </c>
      <c r="V147" s="34"/>
      <c r="W147" s="165">
        <f t="shared" si="6"/>
        <v>0</v>
      </c>
      <c r="X147" s="165">
        <v>0</v>
      </c>
      <c r="Y147" s="165">
        <f t="shared" si="7"/>
        <v>0</v>
      </c>
      <c r="Z147" s="165">
        <v>0</v>
      </c>
      <c r="AA147" s="166">
        <f t="shared" si="8"/>
        <v>0</v>
      </c>
      <c r="AR147" s="18" t="s">
        <v>88</v>
      </c>
      <c r="AT147" s="18" t="s">
        <v>175</v>
      </c>
      <c r="AU147" s="18" t="s">
        <v>82</v>
      </c>
      <c r="AY147" s="18" t="s">
        <v>174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82</v>
      </c>
      <c r="BK147" s="167">
        <f t="shared" si="14"/>
        <v>0</v>
      </c>
      <c r="BL147" s="18" t="s">
        <v>88</v>
      </c>
      <c r="BM147" s="18" t="s">
        <v>191</v>
      </c>
    </row>
    <row r="148" spans="2:65" s="1" customFormat="1" ht="25.5" customHeight="1" x14ac:dyDescent="0.15">
      <c r="B148" s="130"/>
      <c r="C148" s="159" t="s">
        <v>94</v>
      </c>
      <c r="D148" s="159" t="s">
        <v>175</v>
      </c>
      <c r="E148" s="160" t="s">
        <v>192</v>
      </c>
      <c r="F148" s="240" t="s">
        <v>193</v>
      </c>
      <c r="G148" s="240"/>
      <c r="H148" s="240"/>
      <c r="I148" s="240"/>
      <c r="J148" s="161" t="s">
        <v>178</v>
      </c>
      <c r="K148" s="162">
        <v>51.286999999999999</v>
      </c>
      <c r="L148" s="230">
        <v>0</v>
      </c>
      <c r="M148" s="230"/>
      <c r="N148" s="241">
        <f t="shared" si="5"/>
        <v>0</v>
      </c>
      <c r="O148" s="241"/>
      <c r="P148" s="241"/>
      <c r="Q148" s="241"/>
      <c r="R148" s="133"/>
      <c r="T148" s="164" t="s">
        <v>5</v>
      </c>
      <c r="U148" s="42" t="s">
        <v>40</v>
      </c>
      <c r="V148" s="34"/>
      <c r="W148" s="165">
        <f t="shared" si="6"/>
        <v>0</v>
      </c>
      <c r="X148" s="165">
        <v>0</v>
      </c>
      <c r="Y148" s="165">
        <f t="shared" si="7"/>
        <v>0</v>
      </c>
      <c r="Z148" s="165">
        <v>0</v>
      </c>
      <c r="AA148" s="166">
        <f t="shared" si="8"/>
        <v>0</v>
      </c>
      <c r="AR148" s="18" t="s">
        <v>88</v>
      </c>
      <c r="AT148" s="18" t="s">
        <v>175</v>
      </c>
      <c r="AU148" s="18" t="s">
        <v>82</v>
      </c>
      <c r="AY148" s="18" t="s">
        <v>174</v>
      </c>
      <c r="BE148" s="104">
        <f t="shared" si="9"/>
        <v>0</v>
      </c>
      <c r="BF148" s="104">
        <f t="shared" si="10"/>
        <v>0</v>
      </c>
      <c r="BG148" s="104">
        <f t="shared" si="11"/>
        <v>0</v>
      </c>
      <c r="BH148" s="104">
        <f t="shared" si="12"/>
        <v>0</v>
      </c>
      <c r="BI148" s="104">
        <f t="shared" si="13"/>
        <v>0</v>
      </c>
      <c r="BJ148" s="18" t="s">
        <v>82</v>
      </c>
      <c r="BK148" s="167">
        <f t="shared" si="14"/>
        <v>0</v>
      </c>
      <c r="BL148" s="18" t="s">
        <v>88</v>
      </c>
      <c r="BM148" s="18" t="s">
        <v>194</v>
      </c>
    </row>
    <row r="149" spans="2:65" s="1" customFormat="1" ht="38.25" customHeight="1" x14ac:dyDescent="0.15">
      <c r="B149" s="130"/>
      <c r="C149" s="159" t="s">
        <v>97</v>
      </c>
      <c r="D149" s="159" t="s">
        <v>175</v>
      </c>
      <c r="E149" s="160" t="s">
        <v>195</v>
      </c>
      <c r="F149" s="240" t="s">
        <v>196</v>
      </c>
      <c r="G149" s="240"/>
      <c r="H149" s="240"/>
      <c r="I149" s="240"/>
      <c r="J149" s="161" t="s">
        <v>178</v>
      </c>
      <c r="K149" s="162">
        <v>6.8159999999999998</v>
      </c>
      <c r="L149" s="230">
        <v>0</v>
      </c>
      <c r="M149" s="230"/>
      <c r="N149" s="241">
        <f t="shared" si="5"/>
        <v>0</v>
      </c>
      <c r="O149" s="241"/>
      <c r="P149" s="241"/>
      <c r="Q149" s="241"/>
      <c r="R149" s="133"/>
      <c r="T149" s="164" t="s">
        <v>5</v>
      </c>
      <c r="U149" s="42" t="s">
        <v>40</v>
      </c>
      <c r="V149" s="34"/>
      <c r="W149" s="165">
        <f t="shared" si="6"/>
        <v>0</v>
      </c>
      <c r="X149" s="165">
        <v>0</v>
      </c>
      <c r="Y149" s="165">
        <f t="shared" si="7"/>
        <v>0</v>
      </c>
      <c r="Z149" s="165">
        <v>0</v>
      </c>
      <c r="AA149" s="166">
        <f t="shared" si="8"/>
        <v>0</v>
      </c>
      <c r="AR149" s="18" t="s">
        <v>88</v>
      </c>
      <c r="AT149" s="18" t="s">
        <v>175</v>
      </c>
      <c r="AU149" s="18" t="s">
        <v>82</v>
      </c>
      <c r="AY149" s="18" t="s">
        <v>174</v>
      </c>
      <c r="BE149" s="104">
        <f t="shared" si="9"/>
        <v>0</v>
      </c>
      <c r="BF149" s="104">
        <f t="shared" si="10"/>
        <v>0</v>
      </c>
      <c r="BG149" s="104">
        <f t="shared" si="11"/>
        <v>0</v>
      </c>
      <c r="BH149" s="104">
        <f t="shared" si="12"/>
        <v>0</v>
      </c>
      <c r="BI149" s="104">
        <f t="shared" si="13"/>
        <v>0</v>
      </c>
      <c r="BJ149" s="18" t="s">
        <v>82</v>
      </c>
      <c r="BK149" s="167">
        <f t="shared" si="14"/>
        <v>0</v>
      </c>
      <c r="BL149" s="18" t="s">
        <v>88</v>
      </c>
      <c r="BM149" s="18" t="s">
        <v>197</v>
      </c>
    </row>
    <row r="150" spans="2:65" s="1" customFormat="1" ht="25.5" customHeight="1" x14ac:dyDescent="0.15">
      <c r="B150" s="130"/>
      <c r="C150" s="159" t="s">
        <v>100</v>
      </c>
      <c r="D150" s="159" t="s">
        <v>175</v>
      </c>
      <c r="E150" s="160" t="s">
        <v>198</v>
      </c>
      <c r="F150" s="240" t="s">
        <v>199</v>
      </c>
      <c r="G150" s="240"/>
      <c r="H150" s="240"/>
      <c r="I150" s="240"/>
      <c r="J150" s="161" t="s">
        <v>200</v>
      </c>
      <c r="K150" s="162">
        <v>227.065</v>
      </c>
      <c r="L150" s="230">
        <v>0</v>
      </c>
      <c r="M150" s="230"/>
      <c r="N150" s="241">
        <f t="shared" si="5"/>
        <v>0</v>
      </c>
      <c r="O150" s="241"/>
      <c r="P150" s="241"/>
      <c r="Q150" s="241"/>
      <c r="R150" s="133"/>
      <c r="T150" s="164" t="s">
        <v>5</v>
      </c>
      <c r="U150" s="42" t="s">
        <v>40</v>
      </c>
      <c r="V150" s="34"/>
      <c r="W150" s="165">
        <f t="shared" si="6"/>
        <v>0</v>
      </c>
      <c r="X150" s="165">
        <v>0</v>
      </c>
      <c r="Y150" s="165">
        <f t="shared" si="7"/>
        <v>0</v>
      </c>
      <c r="Z150" s="165">
        <v>0</v>
      </c>
      <c r="AA150" s="166">
        <f t="shared" si="8"/>
        <v>0</v>
      </c>
      <c r="AR150" s="18" t="s">
        <v>88</v>
      </c>
      <c r="AT150" s="18" t="s">
        <v>175</v>
      </c>
      <c r="AU150" s="18" t="s">
        <v>82</v>
      </c>
      <c r="AY150" s="18" t="s">
        <v>174</v>
      </c>
      <c r="BE150" s="104">
        <f t="shared" si="9"/>
        <v>0</v>
      </c>
      <c r="BF150" s="104">
        <f t="shared" si="10"/>
        <v>0</v>
      </c>
      <c r="BG150" s="104">
        <f t="shared" si="11"/>
        <v>0</v>
      </c>
      <c r="BH150" s="104">
        <f t="shared" si="12"/>
        <v>0</v>
      </c>
      <c r="BI150" s="104">
        <f t="shared" si="13"/>
        <v>0</v>
      </c>
      <c r="BJ150" s="18" t="s">
        <v>82</v>
      </c>
      <c r="BK150" s="167">
        <f t="shared" si="14"/>
        <v>0</v>
      </c>
      <c r="BL150" s="18" t="s">
        <v>88</v>
      </c>
      <c r="BM150" s="18" t="s">
        <v>201</v>
      </c>
    </row>
    <row r="151" spans="2:65" s="9" customFormat="1" ht="29.75" customHeight="1" x14ac:dyDescent="0.15">
      <c r="B151" s="148"/>
      <c r="C151" s="149"/>
      <c r="D151" s="158" t="s">
        <v>128</v>
      </c>
      <c r="E151" s="158"/>
      <c r="F151" s="158"/>
      <c r="G151" s="158"/>
      <c r="H151" s="158"/>
      <c r="I151" s="158"/>
      <c r="J151" s="158"/>
      <c r="K151" s="158"/>
      <c r="L151" s="158"/>
      <c r="M151" s="158"/>
      <c r="N151" s="224">
        <f>BK151</f>
        <v>0</v>
      </c>
      <c r="O151" s="225"/>
      <c r="P151" s="225"/>
      <c r="Q151" s="225"/>
      <c r="R151" s="151"/>
      <c r="T151" s="152"/>
      <c r="U151" s="149"/>
      <c r="V151" s="149"/>
      <c r="W151" s="153">
        <f>SUM(W152:W160)</f>
        <v>0</v>
      </c>
      <c r="X151" s="149"/>
      <c r="Y151" s="153">
        <f>SUM(Y152:Y160)</f>
        <v>226.96663920999998</v>
      </c>
      <c r="Z151" s="149"/>
      <c r="AA151" s="154">
        <f>SUM(AA152:AA160)</f>
        <v>0</v>
      </c>
      <c r="AR151" s="155" t="s">
        <v>79</v>
      </c>
      <c r="AT151" s="156" t="s">
        <v>72</v>
      </c>
      <c r="AU151" s="156" t="s">
        <v>79</v>
      </c>
      <c r="AY151" s="155" t="s">
        <v>174</v>
      </c>
      <c r="BK151" s="157">
        <f>SUM(BK152:BK160)</f>
        <v>0</v>
      </c>
    </row>
    <row r="152" spans="2:65" s="1" customFormat="1" ht="25.5" customHeight="1" x14ac:dyDescent="0.15">
      <c r="B152" s="130"/>
      <c r="C152" s="159" t="s">
        <v>202</v>
      </c>
      <c r="D152" s="159" t="s">
        <v>175</v>
      </c>
      <c r="E152" s="160" t="s">
        <v>203</v>
      </c>
      <c r="F152" s="240" t="s">
        <v>204</v>
      </c>
      <c r="G152" s="240"/>
      <c r="H152" s="240"/>
      <c r="I152" s="240"/>
      <c r="J152" s="161" t="s">
        <v>178</v>
      </c>
      <c r="K152" s="162">
        <v>38.286999999999999</v>
      </c>
      <c r="L152" s="230">
        <v>0</v>
      </c>
      <c r="M152" s="230"/>
      <c r="N152" s="241">
        <f t="shared" ref="N152:N160" si="15">ROUND(L152*K152,3)</f>
        <v>0</v>
      </c>
      <c r="O152" s="241"/>
      <c r="P152" s="241"/>
      <c r="Q152" s="241"/>
      <c r="R152" s="133"/>
      <c r="T152" s="164" t="s">
        <v>5</v>
      </c>
      <c r="U152" s="42" t="s">
        <v>40</v>
      </c>
      <c r="V152" s="34"/>
      <c r="W152" s="165">
        <f t="shared" ref="W152:W160" si="16">V152*K152</f>
        <v>0</v>
      </c>
      <c r="X152" s="165">
        <v>2.0699999999999998</v>
      </c>
      <c r="Y152" s="165">
        <f t="shared" ref="Y152:Y160" si="17">X152*K152</f>
        <v>79.254089999999991</v>
      </c>
      <c r="Z152" s="165">
        <v>0</v>
      </c>
      <c r="AA152" s="166">
        <f t="shared" ref="AA152:AA160" si="18">Z152*K152</f>
        <v>0</v>
      </c>
      <c r="AR152" s="18" t="s">
        <v>88</v>
      </c>
      <c r="AT152" s="18" t="s">
        <v>175</v>
      </c>
      <c r="AU152" s="18" t="s">
        <v>82</v>
      </c>
      <c r="AY152" s="18" t="s">
        <v>174</v>
      </c>
      <c r="BE152" s="104">
        <f t="shared" ref="BE152:BE160" si="19">IF(U152="základná",N152,0)</f>
        <v>0</v>
      </c>
      <c r="BF152" s="104">
        <f t="shared" ref="BF152:BF160" si="20">IF(U152="znížená",N152,0)</f>
        <v>0</v>
      </c>
      <c r="BG152" s="104">
        <f t="shared" ref="BG152:BG160" si="21">IF(U152="zákl. prenesená",N152,0)</f>
        <v>0</v>
      </c>
      <c r="BH152" s="104">
        <f t="shared" ref="BH152:BH160" si="22">IF(U152="zníž. prenesená",N152,0)</f>
        <v>0</v>
      </c>
      <c r="BI152" s="104">
        <f t="shared" ref="BI152:BI160" si="23">IF(U152="nulová",N152,0)</f>
        <v>0</v>
      </c>
      <c r="BJ152" s="18" t="s">
        <v>82</v>
      </c>
      <c r="BK152" s="167">
        <f t="shared" ref="BK152:BK160" si="24">ROUND(L152*K152,3)</f>
        <v>0</v>
      </c>
      <c r="BL152" s="18" t="s">
        <v>88</v>
      </c>
      <c r="BM152" s="18" t="s">
        <v>205</v>
      </c>
    </row>
    <row r="153" spans="2:65" s="1" customFormat="1" ht="25.5" customHeight="1" x14ac:dyDescent="0.15">
      <c r="B153" s="130"/>
      <c r="C153" s="159" t="s">
        <v>206</v>
      </c>
      <c r="D153" s="159" t="s">
        <v>175</v>
      </c>
      <c r="E153" s="160" t="s">
        <v>207</v>
      </c>
      <c r="F153" s="240" t="s">
        <v>208</v>
      </c>
      <c r="G153" s="240"/>
      <c r="H153" s="240"/>
      <c r="I153" s="240"/>
      <c r="J153" s="161" t="s">
        <v>178</v>
      </c>
      <c r="K153" s="162">
        <v>26.7</v>
      </c>
      <c r="L153" s="230">
        <v>0</v>
      </c>
      <c r="M153" s="230"/>
      <c r="N153" s="241">
        <f t="shared" si="15"/>
        <v>0</v>
      </c>
      <c r="O153" s="241"/>
      <c r="P153" s="241"/>
      <c r="Q153" s="241"/>
      <c r="R153" s="133"/>
      <c r="T153" s="164" t="s">
        <v>5</v>
      </c>
      <c r="U153" s="42" t="s">
        <v>40</v>
      </c>
      <c r="V153" s="34"/>
      <c r="W153" s="165">
        <f t="shared" si="16"/>
        <v>0</v>
      </c>
      <c r="X153" s="165">
        <v>2.3132299999999999</v>
      </c>
      <c r="Y153" s="165">
        <f t="shared" si="17"/>
        <v>61.763240999999994</v>
      </c>
      <c r="Z153" s="165">
        <v>0</v>
      </c>
      <c r="AA153" s="166">
        <f t="shared" si="18"/>
        <v>0</v>
      </c>
      <c r="AR153" s="18" t="s">
        <v>88</v>
      </c>
      <c r="AT153" s="18" t="s">
        <v>175</v>
      </c>
      <c r="AU153" s="18" t="s">
        <v>82</v>
      </c>
      <c r="AY153" s="18" t="s">
        <v>174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82</v>
      </c>
      <c r="BK153" s="167">
        <f t="shared" si="24"/>
        <v>0</v>
      </c>
      <c r="BL153" s="18" t="s">
        <v>88</v>
      </c>
      <c r="BM153" s="18" t="s">
        <v>209</v>
      </c>
    </row>
    <row r="154" spans="2:65" s="1" customFormat="1" ht="25.5" customHeight="1" x14ac:dyDescent="0.15">
      <c r="B154" s="130"/>
      <c r="C154" s="159" t="s">
        <v>210</v>
      </c>
      <c r="D154" s="159" t="s">
        <v>175</v>
      </c>
      <c r="E154" s="160" t="s">
        <v>211</v>
      </c>
      <c r="F154" s="240" t="s">
        <v>212</v>
      </c>
      <c r="G154" s="240"/>
      <c r="H154" s="240"/>
      <c r="I154" s="240"/>
      <c r="J154" s="161" t="s">
        <v>200</v>
      </c>
      <c r="K154" s="162">
        <v>8.52</v>
      </c>
      <c r="L154" s="230">
        <v>0</v>
      </c>
      <c r="M154" s="230"/>
      <c r="N154" s="241">
        <f t="shared" si="15"/>
        <v>0</v>
      </c>
      <c r="O154" s="241"/>
      <c r="P154" s="241"/>
      <c r="Q154" s="241"/>
      <c r="R154" s="133"/>
      <c r="T154" s="164" t="s">
        <v>5</v>
      </c>
      <c r="U154" s="42" t="s">
        <v>40</v>
      </c>
      <c r="V154" s="34"/>
      <c r="W154" s="165">
        <f t="shared" si="16"/>
        <v>0</v>
      </c>
      <c r="X154" s="165">
        <v>4.0699999999999998E-3</v>
      </c>
      <c r="Y154" s="165">
        <f t="shared" si="17"/>
        <v>3.4676399999999996E-2</v>
      </c>
      <c r="Z154" s="165">
        <v>0</v>
      </c>
      <c r="AA154" s="166">
        <f t="shared" si="18"/>
        <v>0</v>
      </c>
      <c r="AR154" s="18" t="s">
        <v>88</v>
      </c>
      <c r="AT154" s="18" t="s">
        <v>175</v>
      </c>
      <c r="AU154" s="18" t="s">
        <v>82</v>
      </c>
      <c r="AY154" s="18" t="s">
        <v>174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82</v>
      </c>
      <c r="BK154" s="167">
        <f t="shared" si="24"/>
        <v>0</v>
      </c>
      <c r="BL154" s="18" t="s">
        <v>88</v>
      </c>
      <c r="BM154" s="18" t="s">
        <v>213</v>
      </c>
    </row>
    <row r="155" spans="2:65" s="1" customFormat="1" ht="25.5" customHeight="1" x14ac:dyDescent="0.15">
      <c r="B155" s="130"/>
      <c r="C155" s="159" t="s">
        <v>214</v>
      </c>
      <c r="D155" s="159" t="s">
        <v>175</v>
      </c>
      <c r="E155" s="160" t="s">
        <v>215</v>
      </c>
      <c r="F155" s="240" t="s">
        <v>216</v>
      </c>
      <c r="G155" s="240"/>
      <c r="H155" s="240"/>
      <c r="I155" s="240"/>
      <c r="J155" s="161" t="s">
        <v>200</v>
      </c>
      <c r="K155" s="162">
        <v>8.52</v>
      </c>
      <c r="L155" s="230">
        <v>0</v>
      </c>
      <c r="M155" s="230"/>
      <c r="N155" s="241">
        <f t="shared" si="15"/>
        <v>0</v>
      </c>
      <c r="O155" s="241"/>
      <c r="P155" s="241"/>
      <c r="Q155" s="241"/>
      <c r="R155" s="133"/>
      <c r="T155" s="164" t="s">
        <v>5</v>
      </c>
      <c r="U155" s="42" t="s">
        <v>40</v>
      </c>
      <c r="V155" s="34"/>
      <c r="W155" s="165">
        <f t="shared" si="16"/>
        <v>0</v>
      </c>
      <c r="X155" s="165">
        <v>0</v>
      </c>
      <c r="Y155" s="165">
        <f t="shared" si="17"/>
        <v>0</v>
      </c>
      <c r="Z155" s="165">
        <v>0</v>
      </c>
      <c r="AA155" s="166">
        <f t="shared" si="18"/>
        <v>0</v>
      </c>
      <c r="AR155" s="18" t="s">
        <v>88</v>
      </c>
      <c r="AT155" s="18" t="s">
        <v>175</v>
      </c>
      <c r="AU155" s="18" t="s">
        <v>82</v>
      </c>
      <c r="AY155" s="18" t="s">
        <v>174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82</v>
      </c>
      <c r="BK155" s="167">
        <f t="shared" si="24"/>
        <v>0</v>
      </c>
      <c r="BL155" s="18" t="s">
        <v>88</v>
      </c>
      <c r="BM155" s="18" t="s">
        <v>217</v>
      </c>
    </row>
    <row r="156" spans="2:65" s="1" customFormat="1" ht="38.25" customHeight="1" x14ac:dyDescent="0.15">
      <c r="B156" s="130"/>
      <c r="C156" s="159" t="s">
        <v>218</v>
      </c>
      <c r="D156" s="159" t="s">
        <v>175</v>
      </c>
      <c r="E156" s="160" t="s">
        <v>219</v>
      </c>
      <c r="F156" s="240" t="s">
        <v>220</v>
      </c>
      <c r="G156" s="240"/>
      <c r="H156" s="240"/>
      <c r="I156" s="240"/>
      <c r="J156" s="161" t="s">
        <v>200</v>
      </c>
      <c r="K156" s="162">
        <v>169.39</v>
      </c>
      <c r="L156" s="230">
        <v>0</v>
      </c>
      <c r="M156" s="230"/>
      <c r="N156" s="241">
        <f t="shared" si="15"/>
        <v>0</v>
      </c>
      <c r="O156" s="241"/>
      <c r="P156" s="241"/>
      <c r="Q156" s="241"/>
      <c r="R156" s="133"/>
      <c r="T156" s="164" t="s">
        <v>5</v>
      </c>
      <c r="U156" s="42" t="s">
        <v>40</v>
      </c>
      <c r="V156" s="34"/>
      <c r="W156" s="165">
        <f t="shared" si="16"/>
        <v>0</v>
      </c>
      <c r="X156" s="165">
        <v>6.2700000000000004E-3</v>
      </c>
      <c r="Y156" s="165">
        <f t="shared" si="17"/>
        <v>1.0620753000000001</v>
      </c>
      <c r="Z156" s="165">
        <v>0</v>
      </c>
      <c r="AA156" s="166">
        <f t="shared" si="18"/>
        <v>0</v>
      </c>
      <c r="AR156" s="18" t="s">
        <v>88</v>
      </c>
      <c r="AT156" s="18" t="s">
        <v>175</v>
      </c>
      <c r="AU156" s="18" t="s">
        <v>82</v>
      </c>
      <c r="AY156" s="18" t="s">
        <v>174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82</v>
      </c>
      <c r="BK156" s="167">
        <f t="shared" si="24"/>
        <v>0</v>
      </c>
      <c r="BL156" s="18" t="s">
        <v>88</v>
      </c>
      <c r="BM156" s="18" t="s">
        <v>221</v>
      </c>
    </row>
    <row r="157" spans="2:65" s="1" customFormat="1" ht="38.25" customHeight="1" x14ac:dyDescent="0.15">
      <c r="B157" s="130"/>
      <c r="C157" s="159" t="s">
        <v>222</v>
      </c>
      <c r="D157" s="159" t="s">
        <v>175</v>
      </c>
      <c r="E157" s="160" t="s">
        <v>223</v>
      </c>
      <c r="F157" s="240" t="s">
        <v>224</v>
      </c>
      <c r="G157" s="240"/>
      <c r="H157" s="240"/>
      <c r="I157" s="240"/>
      <c r="J157" s="161" t="s">
        <v>178</v>
      </c>
      <c r="K157" s="162">
        <v>12</v>
      </c>
      <c r="L157" s="230">
        <v>0</v>
      </c>
      <c r="M157" s="230"/>
      <c r="N157" s="241">
        <f t="shared" si="15"/>
        <v>0</v>
      </c>
      <c r="O157" s="241"/>
      <c r="P157" s="241"/>
      <c r="Q157" s="241"/>
      <c r="R157" s="133"/>
      <c r="T157" s="164" t="s">
        <v>5</v>
      </c>
      <c r="U157" s="42" t="s">
        <v>40</v>
      </c>
      <c r="V157" s="34"/>
      <c r="W157" s="165">
        <f t="shared" si="16"/>
        <v>0</v>
      </c>
      <c r="X157" s="165">
        <v>2.1190899999999999</v>
      </c>
      <c r="Y157" s="165">
        <f t="shared" si="17"/>
        <v>25.429079999999999</v>
      </c>
      <c r="Z157" s="165">
        <v>0</v>
      </c>
      <c r="AA157" s="166">
        <f t="shared" si="18"/>
        <v>0</v>
      </c>
      <c r="AR157" s="18" t="s">
        <v>88</v>
      </c>
      <c r="AT157" s="18" t="s">
        <v>175</v>
      </c>
      <c r="AU157" s="18" t="s">
        <v>82</v>
      </c>
      <c r="AY157" s="18" t="s">
        <v>174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82</v>
      </c>
      <c r="BK157" s="167">
        <f t="shared" si="24"/>
        <v>0</v>
      </c>
      <c r="BL157" s="18" t="s">
        <v>88</v>
      </c>
      <c r="BM157" s="18" t="s">
        <v>225</v>
      </c>
    </row>
    <row r="158" spans="2:65" s="1" customFormat="1" ht="25.5" customHeight="1" x14ac:dyDescent="0.15">
      <c r="B158" s="130"/>
      <c r="C158" s="159" t="s">
        <v>226</v>
      </c>
      <c r="D158" s="159" t="s">
        <v>175</v>
      </c>
      <c r="E158" s="160" t="s">
        <v>227</v>
      </c>
      <c r="F158" s="240" t="s">
        <v>228</v>
      </c>
      <c r="G158" s="240"/>
      <c r="H158" s="240"/>
      <c r="I158" s="240"/>
      <c r="J158" s="161" t="s">
        <v>178</v>
      </c>
      <c r="K158" s="162">
        <v>25.202000000000002</v>
      </c>
      <c r="L158" s="230">
        <v>0</v>
      </c>
      <c r="M158" s="230"/>
      <c r="N158" s="241">
        <f t="shared" si="15"/>
        <v>0</v>
      </c>
      <c r="O158" s="241"/>
      <c r="P158" s="241"/>
      <c r="Q158" s="241"/>
      <c r="R158" s="133"/>
      <c r="T158" s="164" t="s">
        <v>5</v>
      </c>
      <c r="U158" s="42" t="s">
        <v>40</v>
      </c>
      <c r="V158" s="34"/>
      <c r="W158" s="165">
        <f t="shared" si="16"/>
        <v>0</v>
      </c>
      <c r="X158" s="165">
        <v>2.3132299999999999</v>
      </c>
      <c r="Y158" s="165">
        <f t="shared" si="17"/>
        <v>58.298022459999999</v>
      </c>
      <c r="Z158" s="165">
        <v>0</v>
      </c>
      <c r="AA158" s="166">
        <f t="shared" si="18"/>
        <v>0</v>
      </c>
      <c r="AR158" s="18" t="s">
        <v>88</v>
      </c>
      <c r="AT158" s="18" t="s">
        <v>175</v>
      </c>
      <c r="AU158" s="18" t="s">
        <v>82</v>
      </c>
      <c r="AY158" s="18" t="s">
        <v>174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82</v>
      </c>
      <c r="BK158" s="167">
        <f t="shared" si="24"/>
        <v>0</v>
      </c>
      <c r="BL158" s="18" t="s">
        <v>88</v>
      </c>
      <c r="BM158" s="18" t="s">
        <v>229</v>
      </c>
    </row>
    <row r="159" spans="2:65" s="1" customFormat="1" ht="16.5" customHeight="1" x14ac:dyDescent="0.15">
      <c r="B159" s="130"/>
      <c r="C159" s="159" t="s">
        <v>230</v>
      </c>
      <c r="D159" s="159" t="s">
        <v>175</v>
      </c>
      <c r="E159" s="160" t="s">
        <v>231</v>
      </c>
      <c r="F159" s="240" t="s">
        <v>232</v>
      </c>
      <c r="G159" s="240"/>
      <c r="H159" s="240"/>
      <c r="I159" s="240"/>
      <c r="J159" s="161" t="s">
        <v>233</v>
      </c>
      <c r="K159" s="162">
        <v>0.89900000000000002</v>
      </c>
      <c r="L159" s="230">
        <v>0</v>
      </c>
      <c r="M159" s="230"/>
      <c r="N159" s="241">
        <f t="shared" si="15"/>
        <v>0</v>
      </c>
      <c r="O159" s="241"/>
      <c r="P159" s="241"/>
      <c r="Q159" s="241"/>
      <c r="R159" s="133"/>
      <c r="T159" s="164" t="s">
        <v>5</v>
      </c>
      <c r="U159" s="42" t="s">
        <v>40</v>
      </c>
      <c r="V159" s="34"/>
      <c r="W159" s="165">
        <f t="shared" si="16"/>
        <v>0</v>
      </c>
      <c r="X159" s="165">
        <v>1.01895</v>
      </c>
      <c r="Y159" s="165">
        <f t="shared" si="17"/>
        <v>0.91603604999999999</v>
      </c>
      <c r="Z159" s="165">
        <v>0</v>
      </c>
      <c r="AA159" s="166">
        <f t="shared" si="18"/>
        <v>0</v>
      </c>
      <c r="AR159" s="18" t="s">
        <v>88</v>
      </c>
      <c r="AT159" s="18" t="s">
        <v>175</v>
      </c>
      <c r="AU159" s="18" t="s">
        <v>82</v>
      </c>
      <c r="AY159" s="18" t="s">
        <v>174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82</v>
      </c>
      <c r="BK159" s="167">
        <f t="shared" si="24"/>
        <v>0</v>
      </c>
      <c r="BL159" s="18" t="s">
        <v>88</v>
      </c>
      <c r="BM159" s="18" t="s">
        <v>234</v>
      </c>
    </row>
    <row r="160" spans="2:65" s="1" customFormat="1" ht="38.25" customHeight="1" x14ac:dyDescent="0.15">
      <c r="B160" s="130"/>
      <c r="C160" s="159" t="s">
        <v>235</v>
      </c>
      <c r="D160" s="159" t="s">
        <v>175</v>
      </c>
      <c r="E160" s="160" t="s">
        <v>236</v>
      </c>
      <c r="F160" s="240" t="s">
        <v>237</v>
      </c>
      <c r="G160" s="240"/>
      <c r="H160" s="240"/>
      <c r="I160" s="240"/>
      <c r="J160" s="161" t="s">
        <v>233</v>
      </c>
      <c r="K160" s="162">
        <v>0.20899999999999999</v>
      </c>
      <c r="L160" s="230">
        <v>0</v>
      </c>
      <c r="M160" s="230"/>
      <c r="N160" s="241">
        <f t="shared" si="15"/>
        <v>0</v>
      </c>
      <c r="O160" s="241"/>
      <c r="P160" s="241"/>
      <c r="Q160" s="241"/>
      <c r="R160" s="133"/>
      <c r="T160" s="164" t="s">
        <v>5</v>
      </c>
      <c r="U160" s="42" t="s">
        <v>40</v>
      </c>
      <c r="V160" s="34"/>
      <c r="W160" s="165">
        <f t="shared" si="16"/>
        <v>0</v>
      </c>
      <c r="X160" s="165">
        <v>1.002</v>
      </c>
      <c r="Y160" s="165">
        <f t="shared" si="17"/>
        <v>0.20941799999999999</v>
      </c>
      <c r="Z160" s="165">
        <v>0</v>
      </c>
      <c r="AA160" s="166">
        <f t="shared" si="18"/>
        <v>0</v>
      </c>
      <c r="AR160" s="18" t="s">
        <v>88</v>
      </c>
      <c r="AT160" s="18" t="s">
        <v>175</v>
      </c>
      <c r="AU160" s="18" t="s">
        <v>82</v>
      </c>
      <c r="AY160" s="18" t="s">
        <v>174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82</v>
      </c>
      <c r="BK160" s="167">
        <f t="shared" si="24"/>
        <v>0</v>
      </c>
      <c r="BL160" s="18" t="s">
        <v>88</v>
      </c>
      <c r="BM160" s="18" t="s">
        <v>238</v>
      </c>
    </row>
    <row r="161" spans="2:65" s="9" customFormat="1" ht="29.75" customHeight="1" x14ac:dyDescent="0.15">
      <c r="B161" s="148"/>
      <c r="C161" s="149"/>
      <c r="D161" s="158" t="s">
        <v>129</v>
      </c>
      <c r="E161" s="158"/>
      <c r="F161" s="158"/>
      <c r="G161" s="158"/>
      <c r="H161" s="158"/>
      <c r="I161" s="158"/>
      <c r="J161" s="158"/>
      <c r="K161" s="158"/>
      <c r="L161" s="158"/>
      <c r="M161" s="158"/>
      <c r="N161" s="224">
        <f>BK161</f>
        <v>0</v>
      </c>
      <c r="O161" s="225"/>
      <c r="P161" s="225"/>
      <c r="Q161" s="225"/>
      <c r="R161" s="151"/>
      <c r="T161" s="152"/>
      <c r="U161" s="149"/>
      <c r="V161" s="149"/>
      <c r="W161" s="153">
        <f>SUM(W162:W176)</f>
        <v>0</v>
      </c>
      <c r="X161" s="149"/>
      <c r="Y161" s="153">
        <f>SUM(Y162:Y176)</f>
        <v>74.367386090000011</v>
      </c>
      <c r="Z161" s="149"/>
      <c r="AA161" s="154">
        <f>SUM(AA162:AA176)</f>
        <v>0</v>
      </c>
      <c r="AR161" s="155" t="s">
        <v>79</v>
      </c>
      <c r="AT161" s="156" t="s">
        <v>72</v>
      </c>
      <c r="AU161" s="156" t="s">
        <v>79</v>
      </c>
      <c r="AY161" s="155" t="s">
        <v>174</v>
      </c>
      <c r="BK161" s="157">
        <f>SUM(BK162:BK176)</f>
        <v>0</v>
      </c>
    </row>
    <row r="162" spans="2:65" s="1" customFormat="1" ht="25.5" customHeight="1" x14ac:dyDescent="0.15">
      <c r="B162" s="130"/>
      <c r="C162" s="159" t="s">
        <v>239</v>
      </c>
      <c r="D162" s="159" t="s">
        <v>175</v>
      </c>
      <c r="E162" s="160" t="s">
        <v>240</v>
      </c>
      <c r="F162" s="240" t="s">
        <v>241</v>
      </c>
      <c r="G162" s="240"/>
      <c r="H162" s="240"/>
      <c r="I162" s="240"/>
      <c r="J162" s="161" t="s">
        <v>178</v>
      </c>
      <c r="K162" s="162">
        <v>5.6379999999999999</v>
      </c>
      <c r="L162" s="230">
        <v>0</v>
      </c>
      <c r="M162" s="230"/>
      <c r="N162" s="241">
        <f t="shared" ref="N162:N176" si="25">ROUND(L162*K162,3)</f>
        <v>0</v>
      </c>
      <c r="O162" s="241"/>
      <c r="P162" s="241"/>
      <c r="Q162" s="241"/>
      <c r="R162" s="133"/>
      <c r="T162" s="164" t="s">
        <v>5</v>
      </c>
      <c r="U162" s="42" t="s">
        <v>40</v>
      </c>
      <c r="V162" s="34"/>
      <c r="W162" s="165">
        <f t="shared" ref="W162:W176" si="26">V162*K162</f>
        <v>0</v>
      </c>
      <c r="X162" s="165">
        <v>2.1529199999999999</v>
      </c>
      <c r="Y162" s="165">
        <f t="shared" ref="Y162:Y176" si="27">X162*K162</f>
        <v>12.138162959999999</v>
      </c>
      <c r="Z162" s="165">
        <v>0</v>
      </c>
      <c r="AA162" s="166">
        <f t="shared" ref="AA162:AA176" si="28">Z162*K162</f>
        <v>0</v>
      </c>
      <c r="AR162" s="18" t="s">
        <v>88</v>
      </c>
      <c r="AT162" s="18" t="s">
        <v>175</v>
      </c>
      <c r="AU162" s="18" t="s">
        <v>82</v>
      </c>
      <c r="AY162" s="18" t="s">
        <v>174</v>
      </c>
      <c r="BE162" s="104">
        <f t="shared" ref="BE162:BE176" si="29">IF(U162="základná",N162,0)</f>
        <v>0</v>
      </c>
      <c r="BF162" s="104">
        <f t="shared" ref="BF162:BF176" si="30">IF(U162="znížená",N162,0)</f>
        <v>0</v>
      </c>
      <c r="BG162" s="104">
        <f t="shared" ref="BG162:BG176" si="31">IF(U162="zákl. prenesená",N162,0)</f>
        <v>0</v>
      </c>
      <c r="BH162" s="104">
        <f t="shared" ref="BH162:BH176" si="32">IF(U162="zníž. prenesená",N162,0)</f>
        <v>0</v>
      </c>
      <c r="BI162" s="104">
        <f t="shared" ref="BI162:BI176" si="33">IF(U162="nulová",N162,0)</f>
        <v>0</v>
      </c>
      <c r="BJ162" s="18" t="s">
        <v>82</v>
      </c>
      <c r="BK162" s="167">
        <f t="shared" ref="BK162:BK176" si="34">ROUND(L162*K162,3)</f>
        <v>0</v>
      </c>
      <c r="BL162" s="18" t="s">
        <v>88</v>
      </c>
      <c r="BM162" s="18" t="s">
        <v>242</v>
      </c>
    </row>
    <row r="163" spans="2:65" s="1" customFormat="1" ht="38.25" customHeight="1" x14ac:dyDescent="0.15">
      <c r="B163" s="130"/>
      <c r="C163" s="159" t="s">
        <v>243</v>
      </c>
      <c r="D163" s="159" t="s">
        <v>175</v>
      </c>
      <c r="E163" s="160" t="s">
        <v>244</v>
      </c>
      <c r="F163" s="240" t="s">
        <v>245</v>
      </c>
      <c r="G163" s="240"/>
      <c r="H163" s="240"/>
      <c r="I163" s="240"/>
      <c r="J163" s="161" t="s">
        <v>178</v>
      </c>
      <c r="K163" s="162">
        <v>62.7</v>
      </c>
      <c r="L163" s="230">
        <v>0</v>
      </c>
      <c r="M163" s="230"/>
      <c r="N163" s="241">
        <f t="shared" si="25"/>
        <v>0</v>
      </c>
      <c r="O163" s="241"/>
      <c r="P163" s="241"/>
      <c r="Q163" s="241"/>
      <c r="R163" s="133"/>
      <c r="T163" s="164" t="s">
        <v>5</v>
      </c>
      <c r="U163" s="42" t="s">
        <v>40</v>
      </c>
      <c r="V163" s="34"/>
      <c r="W163" s="165">
        <f t="shared" si="26"/>
        <v>0</v>
      </c>
      <c r="X163" s="165">
        <v>0.57255999999999996</v>
      </c>
      <c r="Y163" s="165">
        <f t="shared" si="27"/>
        <v>35.899512000000001</v>
      </c>
      <c r="Z163" s="165">
        <v>0</v>
      </c>
      <c r="AA163" s="166">
        <f t="shared" si="28"/>
        <v>0</v>
      </c>
      <c r="AR163" s="18" t="s">
        <v>88</v>
      </c>
      <c r="AT163" s="18" t="s">
        <v>175</v>
      </c>
      <c r="AU163" s="18" t="s">
        <v>82</v>
      </c>
      <c r="AY163" s="18" t="s">
        <v>174</v>
      </c>
      <c r="BE163" s="104">
        <f t="shared" si="29"/>
        <v>0</v>
      </c>
      <c r="BF163" s="104">
        <f t="shared" si="30"/>
        <v>0</v>
      </c>
      <c r="BG163" s="104">
        <f t="shared" si="31"/>
        <v>0</v>
      </c>
      <c r="BH163" s="104">
        <f t="shared" si="32"/>
        <v>0</v>
      </c>
      <c r="BI163" s="104">
        <f t="shared" si="33"/>
        <v>0</v>
      </c>
      <c r="BJ163" s="18" t="s">
        <v>82</v>
      </c>
      <c r="BK163" s="167">
        <f t="shared" si="34"/>
        <v>0</v>
      </c>
      <c r="BL163" s="18" t="s">
        <v>88</v>
      </c>
      <c r="BM163" s="18" t="s">
        <v>246</v>
      </c>
    </row>
    <row r="164" spans="2:65" s="1" customFormat="1" ht="38.25" customHeight="1" x14ac:dyDescent="0.15">
      <c r="B164" s="130"/>
      <c r="C164" s="159" t="s">
        <v>10</v>
      </c>
      <c r="D164" s="159" t="s">
        <v>175</v>
      </c>
      <c r="E164" s="160" t="s">
        <v>247</v>
      </c>
      <c r="F164" s="240" t="s">
        <v>248</v>
      </c>
      <c r="G164" s="240"/>
      <c r="H164" s="240"/>
      <c r="I164" s="240"/>
      <c r="J164" s="161" t="s">
        <v>178</v>
      </c>
      <c r="K164" s="162">
        <v>23.8</v>
      </c>
      <c r="L164" s="230">
        <v>0</v>
      </c>
      <c r="M164" s="230"/>
      <c r="N164" s="241">
        <f t="shared" si="25"/>
        <v>0</v>
      </c>
      <c r="O164" s="241"/>
      <c r="P164" s="241"/>
      <c r="Q164" s="241"/>
      <c r="R164" s="133"/>
      <c r="T164" s="164" t="s">
        <v>5</v>
      </c>
      <c r="U164" s="42" t="s">
        <v>40</v>
      </c>
      <c r="V164" s="34"/>
      <c r="W164" s="165">
        <f t="shared" si="26"/>
        <v>0</v>
      </c>
      <c r="X164" s="165">
        <v>0.45734999999999998</v>
      </c>
      <c r="Y164" s="165">
        <f t="shared" si="27"/>
        <v>10.884930000000001</v>
      </c>
      <c r="Z164" s="165">
        <v>0</v>
      </c>
      <c r="AA164" s="166">
        <f t="shared" si="28"/>
        <v>0</v>
      </c>
      <c r="AR164" s="18" t="s">
        <v>88</v>
      </c>
      <c r="AT164" s="18" t="s">
        <v>175</v>
      </c>
      <c r="AU164" s="18" t="s">
        <v>82</v>
      </c>
      <c r="AY164" s="18" t="s">
        <v>174</v>
      </c>
      <c r="BE164" s="104">
        <f t="shared" si="29"/>
        <v>0</v>
      </c>
      <c r="BF164" s="104">
        <f t="shared" si="30"/>
        <v>0</v>
      </c>
      <c r="BG164" s="104">
        <f t="shared" si="31"/>
        <v>0</v>
      </c>
      <c r="BH164" s="104">
        <f t="shared" si="32"/>
        <v>0</v>
      </c>
      <c r="BI164" s="104">
        <f t="shared" si="33"/>
        <v>0</v>
      </c>
      <c r="BJ164" s="18" t="s">
        <v>82</v>
      </c>
      <c r="BK164" s="167">
        <f t="shared" si="34"/>
        <v>0</v>
      </c>
      <c r="BL164" s="18" t="s">
        <v>88</v>
      </c>
      <c r="BM164" s="18" t="s">
        <v>249</v>
      </c>
    </row>
    <row r="165" spans="2:65" s="1" customFormat="1" ht="25.5" customHeight="1" x14ac:dyDescent="0.15">
      <c r="B165" s="130"/>
      <c r="C165" s="159" t="s">
        <v>250</v>
      </c>
      <c r="D165" s="159" t="s">
        <v>175</v>
      </c>
      <c r="E165" s="160" t="s">
        <v>251</v>
      </c>
      <c r="F165" s="240" t="s">
        <v>252</v>
      </c>
      <c r="G165" s="240"/>
      <c r="H165" s="240"/>
      <c r="I165" s="240"/>
      <c r="J165" s="161" t="s">
        <v>233</v>
      </c>
      <c r="K165" s="162">
        <v>0.35199999999999998</v>
      </c>
      <c r="L165" s="230">
        <v>0</v>
      </c>
      <c r="M165" s="230"/>
      <c r="N165" s="241">
        <f t="shared" si="25"/>
        <v>0</v>
      </c>
      <c r="O165" s="241"/>
      <c r="P165" s="241"/>
      <c r="Q165" s="241"/>
      <c r="R165" s="133"/>
      <c r="T165" s="164" t="s">
        <v>5</v>
      </c>
      <c r="U165" s="42" t="s">
        <v>40</v>
      </c>
      <c r="V165" s="34"/>
      <c r="W165" s="165">
        <f t="shared" si="26"/>
        <v>0</v>
      </c>
      <c r="X165" s="165">
        <v>1.002</v>
      </c>
      <c r="Y165" s="165">
        <f t="shared" si="27"/>
        <v>0.35270399999999996</v>
      </c>
      <c r="Z165" s="165">
        <v>0</v>
      </c>
      <c r="AA165" s="166">
        <f t="shared" si="28"/>
        <v>0</v>
      </c>
      <c r="AR165" s="18" t="s">
        <v>88</v>
      </c>
      <c r="AT165" s="18" t="s">
        <v>175</v>
      </c>
      <c r="AU165" s="18" t="s">
        <v>82</v>
      </c>
      <c r="AY165" s="18" t="s">
        <v>174</v>
      </c>
      <c r="BE165" s="104">
        <f t="shared" si="29"/>
        <v>0</v>
      </c>
      <c r="BF165" s="104">
        <f t="shared" si="30"/>
        <v>0</v>
      </c>
      <c r="BG165" s="104">
        <f t="shared" si="31"/>
        <v>0</v>
      </c>
      <c r="BH165" s="104">
        <f t="shared" si="32"/>
        <v>0</v>
      </c>
      <c r="BI165" s="104">
        <f t="shared" si="33"/>
        <v>0</v>
      </c>
      <c r="BJ165" s="18" t="s">
        <v>82</v>
      </c>
      <c r="BK165" s="167">
        <f t="shared" si="34"/>
        <v>0</v>
      </c>
      <c r="BL165" s="18" t="s">
        <v>88</v>
      </c>
      <c r="BM165" s="18" t="s">
        <v>253</v>
      </c>
    </row>
    <row r="166" spans="2:65" s="1" customFormat="1" ht="25.5" customHeight="1" x14ac:dyDescent="0.15">
      <c r="B166" s="130"/>
      <c r="C166" s="159" t="s">
        <v>254</v>
      </c>
      <c r="D166" s="159" t="s">
        <v>175</v>
      </c>
      <c r="E166" s="160" t="s">
        <v>255</v>
      </c>
      <c r="F166" s="240" t="s">
        <v>256</v>
      </c>
      <c r="G166" s="240"/>
      <c r="H166" s="240"/>
      <c r="I166" s="240"/>
      <c r="J166" s="161" t="s">
        <v>257</v>
      </c>
      <c r="K166" s="162">
        <v>5</v>
      </c>
      <c r="L166" s="230">
        <v>0</v>
      </c>
      <c r="M166" s="230"/>
      <c r="N166" s="241">
        <f t="shared" si="25"/>
        <v>0</v>
      </c>
      <c r="O166" s="241"/>
      <c r="P166" s="241"/>
      <c r="Q166" s="241"/>
      <c r="R166" s="133"/>
      <c r="T166" s="164" t="s">
        <v>5</v>
      </c>
      <c r="U166" s="42" t="s">
        <v>40</v>
      </c>
      <c r="V166" s="34"/>
      <c r="W166" s="165">
        <f t="shared" si="26"/>
        <v>0</v>
      </c>
      <c r="X166" s="165">
        <v>6.9779999999999995E-2</v>
      </c>
      <c r="Y166" s="165">
        <f t="shared" si="27"/>
        <v>0.34889999999999999</v>
      </c>
      <c r="Z166" s="165">
        <v>0</v>
      </c>
      <c r="AA166" s="166">
        <f t="shared" si="28"/>
        <v>0</v>
      </c>
      <c r="AR166" s="18" t="s">
        <v>88</v>
      </c>
      <c r="AT166" s="18" t="s">
        <v>175</v>
      </c>
      <c r="AU166" s="18" t="s">
        <v>82</v>
      </c>
      <c r="AY166" s="18" t="s">
        <v>174</v>
      </c>
      <c r="BE166" s="104">
        <f t="shared" si="29"/>
        <v>0</v>
      </c>
      <c r="BF166" s="104">
        <f t="shared" si="30"/>
        <v>0</v>
      </c>
      <c r="BG166" s="104">
        <f t="shared" si="31"/>
        <v>0</v>
      </c>
      <c r="BH166" s="104">
        <f t="shared" si="32"/>
        <v>0</v>
      </c>
      <c r="BI166" s="104">
        <f t="shared" si="33"/>
        <v>0</v>
      </c>
      <c r="BJ166" s="18" t="s">
        <v>82</v>
      </c>
      <c r="BK166" s="167">
        <f t="shared" si="34"/>
        <v>0</v>
      </c>
      <c r="BL166" s="18" t="s">
        <v>88</v>
      </c>
      <c r="BM166" s="18" t="s">
        <v>258</v>
      </c>
    </row>
    <row r="167" spans="2:65" s="1" customFormat="1" ht="25.5" customHeight="1" x14ac:dyDescent="0.15">
      <c r="B167" s="130"/>
      <c r="C167" s="159" t="s">
        <v>259</v>
      </c>
      <c r="D167" s="159" t="s">
        <v>175</v>
      </c>
      <c r="E167" s="160" t="s">
        <v>260</v>
      </c>
      <c r="F167" s="240" t="s">
        <v>261</v>
      </c>
      <c r="G167" s="240"/>
      <c r="H167" s="240"/>
      <c r="I167" s="240"/>
      <c r="J167" s="161" t="s">
        <v>257</v>
      </c>
      <c r="K167" s="162">
        <v>3</v>
      </c>
      <c r="L167" s="230">
        <v>0</v>
      </c>
      <c r="M167" s="230"/>
      <c r="N167" s="241">
        <f t="shared" si="25"/>
        <v>0</v>
      </c>
      <c r="O167" s="241"/>
      <c r="P167" s="241"/>
      <c r="Q167" s="241"/>
      <c r="R167" s="133"/>
      <c r="T167" s="164" t="s">
        <v>5</v>
      </c>
      <c r="U167" s="42" t="s">
        <v>40</v>
      </c>
      <c r="V167" s="34"/>
      <c r="W167" s="165">
        <f t="shared" si="26"/>
        <v>0</v>
      </c>
      <c r="X167" s="165">
        <v>7.9979999999999996E-2</v>
      </c>
      <c r="Y167" s="165">
        <f t="shared" si="27"/>
        <v>0.23993999999999999</v>
      </c>
      <c r="Z167" s="165">
        <v>0</v>
      </c>
      <c r="AA167" s="166">
        <f t="shared" si="28"/>
        <v>0</v>
      </c>
      <c r="AR167" s="18" t="s">
        <v>88</v>
      </c>
      <c r="AT167" s="18" t="s">
        <v>175</v>
      </c>
      <c r="AU167" s="18" t="s">
        <v>82</v>
      </c>
      <c r="AY167" s="18" t="s">
        <v>174</v>
      </c>
      <c r="BE167" s="104">
        <f t="shared" si="29"/>
        <v>0</v>
      </c>
      <c r="BF167" s="104">
        <f t="shared" si="30"/>
        <v>0</v>
      </c>
      <c r="BG167" s="104">
        <f t="shared" si="31"/>
        <v>0</v>
      </c>
      <c r="BH167" s="104">
        <f t="shared" si="32"/>
        <v>0</v>
      </c>
      <c r="BI167" s="104">
        <f t="shared" si="33"/>
        <v>0</v>
      </c>
      <c r="BJ167" s="18" t="s">
        <v>82</v>
      </c>
      <c r="BK167" s="167">
        <f t="shared" si="34"/>
        <v>0</v>
      </c>
      <c r="BL167" s="18" t="s">
        <v>88</v>
      </c>
      <c r="BM167" s="18" t="s">
        <v>262</v>
      </c>
    </row>
    <row r="168" spans="2:65" s="1" customFormat="1" ht="25.5" customHeight="1" x14ac:dyDescent="0.15">
      <c r="B168" s="130"/>
      <c r="C168" s="159" t="s">
        <v>263</v>
      </c>
      <c r="D168" s="159" t="s">
        <v>175</v>
      </c>
      <c r="E168" s="160" t="s">
        <v>264</v>
      </c>
      <c r="F168" s="240" t="s">
        <v>265</v>
      </c>
      <c r="G168" s="240"/>
      <c r="H168" s="240"/>
      <c r="I168" s="240"/>
      <c r="J168" s="161" t="s">
        <v>257</v>
      </c>
      <c r="K168" s="162">
        <v>2</v>
      </c>
      <c r="L168" s="230">
        <v>0</v>
      </c>
      <c r="M168" s="230"/>
      <c r="N168" s="241">
        <f t="shared" si="25"/>
        <v>0</v>
      </c>
      <c r="O168" s="241"/>
      <c r="P168" s="241"/>
      <c r="Q168" s="241"/>
      <c r="R168" s="133"/>
      <c r="T168" s="164" t="s">
        <v>5</v>
      </c>
      <c r="U168" s="42" t="s">
        <v>40</v>
      </c>
      <c r="V168" s="34"/>
      <c r="W168" s="165">
        <f t="shared" si="26"/>
        <v>0</v>
      </c>
      <c r="X168" s="165">
        <v>9.3240000000000003E-2</v>
      </c>
      <c r="Y168" s="165">
        <f t="shared" si="27"/>
        <v>0.18648000000000001</v>
      </c>
      <c r="Z168" s="165">
        <v>0</v>
      </c>
      <c r="AA168" s="166">
        <f t="shared" si="28"/>
        <v>0</v>
      </c>
      <c r="AR168" s="18" t="s">
        <v>88</v>
      </c>
      <c r="AT168" s="18" t="s">
        <v>175</v>
      </c>
      <c r="AU168" s="18" t="s">
        <v>82</v>
      </c>
      <c r="AY168" s="18" t="s">
        <v>174</v>
      </c>
      <c r="BE168" s="104">
        <f t="shared" si="29"/>
        <v>0</v>
      </c>
      <c r="BF168" s="104">
        <f t="shared" si="30"/>
        <v>0</v>
      </c>
      <c r="BG168" s="104">
        <f t="shared" si="31"/>
        <v>0</v>
      </c>
      <c r="BH168" s="104">
        <f t="shared" si="32"/>
        <v>0</v>
      </c>
      <c r="BI168" s="104">
        <f t="shared" si="33"/>
        <v>0</v>
      </c>
      <c r="BJ168" s="18" t="s">
        <v>82</v>
      </c>
      <c r="BK168" s="167">
        <f t="shared" si="34"/>
        <v>0</v>
      </c>
      <c r="BL168" s="18" t="s">
        <v>88</v>
      </c>
      <c r="BM168" s="18" t="s">
        <v>266</v>
      </c>
    </row>
    <row r="169" spans="2:65" s="1" customFormat="1" ht="25.5" customHeight="1" x14ac:dyDescent="0.15">
      <c r="B169" s="130"/>
      <c r="C169" s="159" t="s">
        <v>267</v>
      </c>
      <c r="D169" s="159" t="s">
        <v>175</v>
      </c>
      <c r="E169" s="160" t="s">
        <v>268</v>
      </c>
      <c r="F169" s="240" t="s">
        <v>269</v>
      </c>
      <c r="G169" s="240"/>
      <c r="H169" s="240"/>
      <c r="I169" s="240"/>
      <c r="J169" s="161" t="s">
        <v>257</v>
      </c>
      <c r="K169" s="162">
        <v>1</v>
      </c>
      <c r="L169" s="230">
        <v>0</v>
      </c>
      <c r="M169" s="230"/>
      <c r="N169" s="241">
        <f t="shared" si="25"/>
        <v>0</v>
      </c>
      <c r="O169" s="241"/>
      <c r="P169" s="241"/>
      <c r="Q169" s="241"/>
      <c r="R169" s="133"/>
      <c r="T169" s="164" t="s">
        <v>5</v>
      </c>
      <c r="U169" s="42" t="s">
        <v>40</v>
      </c>
      <c r="V169" s="34"/>
      <c r="W169" s="165">
        <f t="shared" si="26"/>
        <v>0</v>
      </c>
      <c r="X169" s="165">
        <v>0.10661</v>
      </c>
      <c r="Y169" s="165">
        <f t="shared" si="27"/>
        <v>0.10661</v>
      </c>
      <c r="Z169" s="165">
        <v>0</v>
      </c>
      <c r="AA169" s="166">
        <f t="shared" si="28"/>
        <v>0</v>
      </c>
      <c r="AR169" s="18" t="s">
        <v>88</v>
      </c>
      <c r="AT169" s="18" t="s">
        <v>175</v>
      </c>
      <c r="AU169" s="18" t="s">
        <v>82</v>
      </c>
      <c r="AY169" s="18" t="s">
        <v>174</v>
      </c>
      <c r="BE169" s="104">
        <f t="shared" si="29"/>
        <v>0</v>
      </c>
      <c r="BF169" s="104">
        <f t="shared" si="30"/>
        <v>0</v>
      </c>
      <c r="BG169" s="104">
        <f t="shared" si="31"/>
        <v>0</v>
      </c>
      <c r="BH169" s="104">
        <f t="shared" si="32"/>
        <v>0</v>
      </c>
      <c r="BI169" s="104">
        <f t="shared" si="33"/>
        <v>0</v>
      </c>
      <c r="BJ169" s="18" t="s">
        <v>82</v>
      </c>
      <c r="BK169" s="167">
        <f t="shared" si="34"/>
        <v>0</v>
      </c>
      <c r="BL169" s="18" t="s">
        <v>88</v>
      </c>
      <c r="BM169" s="18" t="s">
        <v>270</v>
      </c>
    </row>
    <row r="170" spans="2:65" s="1" customFormat="1" ht="25.5" customHeight="1" x14ac:dyDescent="0.15">
      <c r="B170" s="130"/>
      <c r="C170" s="159" t="s">
        <v>271</v>
      </c>
      <c r="D170" s="159" t="s">
        <v>175</v>
      </c>
      <c r="E170" s="160" t="s">
        <v>272</v>
      </c>
      <c r="F170" s="240" t="s">
        <v>273</v>
      </c>
      <c r="G170" s="240"/>
      <c r="H170" s="240"/>
      <c r="I170" s="240"/>
      <c r="J170" s="161" t="s">
        <v>257</v>
      </c>
      <c r="K170" s="162">
        <v>1</v>
      </c>
      <c r="L170" s="230">
        <v>0</v>
      </c>
      <c r="M170" s="230"/>
      <c r="N170" s="241">
        <f t="shared" si="25"/>
        <v>0</v>
      </c>
      <c r="O170" s="241"/>
      <c r="P170" s="241"/>
      <c r="Q170" s="241"/>
      <c r="R170" s="133"/>
      <c r="T170" s="164" t="s">
        <v>5</v>
      </c>
      <c r="U170" s="42" t="s">
        <v>40</v>
      </c>
      <c r="V170" s="34"/>
      <c r="W170" s="165">
        <f t="shared" si="26"/>
        <v>0</v>
      </c>
      <c r="X170" s="165">
        <v>0.11987</v>
      </c>
      <c r="Y170" s="165">
        <f t="shared" si="27"/>
        <v>0.11987</v>
      </c>
      <c r="Z170" s="165">
        <v>0</v>
      </c>
      <c r="AA170" s="166">
        <f t="shared" si="28"/>
        <v>0</v>
      </c>
      <c r="AR170" s="18" t="s">
        <v>88</v>
      </c>
      <c r="AT170" s="18" t="s">
        <v>175</v>
      </c>
      <c r="AU170" s="18" t="s">
        <v>82</v>
      </c>
      <c r="AY170" s="18" t="s">
        <v>174</v>
      </c>
      <c r="BE170" s="104">
        <f t="shared" si="29"/>
        <v>0</v>
      </c>
      <c r="BF170" s="104">
        <f t="shared" si="30"/>
        <v>0</v>
      </c>
      <c r="BG170" s="104">
        <f t="shared" si="31"/>
        <v>0</v>
      </c>
      <c r="BH170" s="104">
        <f t="shared" si="32"/>
        <v>0</v>
      </c>
      <c r="BI170" s="104">
        <f t="shared" si="33"/>
        <v>0</v>
      </c>
      <c r="BJ170" s="18" t="s">
        <v>82</v>
      </c>
      <c r="BK170" s="167">
        <f t="shared" si="34"/>
        <v>0</v>
      </c>
      <c r="BL170" s="18" t="s">
        <v>88</v>
      </c>
      <c r="BM170" s="18" t="s">
        <v>274</v>
      </c>
    </row>
    <row r="171" spans="2:65" s="1" customFormat="1" ht="25.5" customHeight="1" x14ac:dyDescent="0.15">
      <c r="B171" s="130"/>
      <c r="C171" s="159" t="s">
        <v>275</v>
      </c>
      <c r="D171" s="159" t="s">
        <v>175</v>
      </c>
      <c r="E171" s="160" t="s">
        <v>276</v>
      </c>
      <c r="F171" s="240" t="s">
        <v>277</v>
      </c>
      <c r="G171" s="240"/>
      <c r="H171" s="240"/>
      <c r="I171" s="240"/>
      <c r="J171" s="161" t="s">
        <v>257</v>
      </c>
      <c r="K171" s="162">
        <v>16</v>
      </c>
      <c r="L171" s="230">
        <v>0</v>
      </c>
      <c r="M171" s="230"/>
      <c r="N171" s="241">
        <f t="shared" si="25"/>
        <v>0</v>
      </c>
      <c r="O171" s="241"/>
      <c r="P171" s="241"/>
      <c r="Q171" s="241"/>
      <c r="R171" s="133"/>
      <c r="T171" s="164" t="s">
        <v>5</v>
      </c>
      <c r="U171" s="42" t="s">
        <v>40</v>
      </c>
      <c r="V171" s="34"/>
      <c r="W171" s="165">
        <f t="shared" si="26"/>
        <v>0</v>
      </c>
      <c r="X171" s="165">
        <v>3.2770000000000001E-2</v>
      </c>
      <c r="Y171" s="165">
        <f t="shared" si="27"/>
        <v>0.52432000000000001</v>
      </c>
      <c r="Z171" s="165">
        <v>0</v>
      </c>
      <c r="AA171" s="166">
        <f t="shared" si="28"/>
        <v>0</v>
      </c>
      <c r="AR171" s="18" t="s">
        <v>88</v>
      </c>
      <c r="AT171" s="18" t="s">
        <v>175</v>
      </c>
      <c r="AU171" s="18" t="s">
        <v>82</v>
      </c>
      <c r="AY171" s="18" t="s">
        <v>174</v>
      </c>
      <c r="BE171" s="104">
        <f t="shared" si="29"/>
        <v>0</v>
      </c>
      <c r="BF171" s="104">
        <f t="shared" si="30"/>
        <v>0</v>
      </c>
      <c r="BG171" s="104">
        <f t="shared" si="31"/>
        <v>0</v>
      </c>
      <c r="BH171" s="104">
        <f t="shared" si="32"/>
        <v>0</v>
      </c>
      <c r="BI171" s="104">
        <f t="shared" si="33"/>
        <v>0</v>
      </c>
      <c r="BJ171" s="18" t="s">
        <v>82</v>
      </c>
      <c r="BK171" s="167">
        <f t="shared" si="34"/>
        <v>0</v>
      </c>
      <c r="BL171" s="18" t="s">
        <v>88</v>
      </c>
      <c r="BM171" s="18" t="s">
        <v>278</v>
      </c>
    </row>
    <row r="172" spans="2:65" s="1" customFormat="1" ht="38.25" customHeight="1" x14ac:dyDescent="0.15">
      <c r="B172" s="130"/>
      <c r="C172" s="159" t="s">
        <v>279</v>
      </c>
      <c r="D172" s="159" t="s">
        <v>175</v>
      </c>
      <c r="E172" s="160" t="s">
        <v>280</v>
      </c>
      <c r="F172" s="240" t="s">
        <v>281</v>
      </c>
      <c r="G172" s="240"/>
      <c r="H172" s="240"/>
      <c r="I172" s="240"/>
      <c r="J172" s="161" t="s">
        <v>178</v>
      </c>
      <c r="K172" s="162">
        <v>0.9</v>
      </c>
      <c r="L172" s="230">
        <v>0</v>
      </c>
      <c r="M172" s="230"/>
      <c r="N172" s="241">
        <f t="shared" si="25"/>
        <v>0</v>
      </c>
      <c r="O172" s="241"/>
      <c r="P172" s="241"/>
      <c r="Q172" s="241"/>
      <c r="R172" s="133"/>
      <c r="T172" s="164" t="s">
        <v>5</v>
      </c>
      <c r="U172" s="42" t="s">
        <v>40</v>
      </c>
      <c r="V172" s="34"/>
      <c r="W172" s="165">
        <f t="shared" si="26"/>
        <v>0</v>
      </c>
      <c r="X172" s="165">
        <v>2.6017600000000001</v>
      </c>
      <c r="Y172" s="165">
        <f t="shared" si="27"/>
        <v>2.3415840000000001</v>
      </c>
      <c r="Z172" s="165">
        <v>0</v>
      </c>
      <c r="AA172" s="166">
        <f t="shared" si="28"/>
        <v>0</v>
      </c>
      <c r="AR172" s="18" t="s">
        <v>88</v>
      </c>
      <c r="AT172" s="18" t="s">
        <v>175</v>
      </c>
      <c r="AU172" s="18" t="s">
        <v>82</v>
      </c>
      <c r="AY172" s="18" t="s">
        <v>174</v>
      </c>
      <c r="BE172" s="104">
        <f t="shared" si="29"/>
        <v>0</v>
      </c>
      <c r="BF172" s="104">
        <f t="shared" si="30"/>
        <v>0</v>
      </c>
      <c r="BG172" s="104">
        <f t="shared" si="31"/>
        <v>0</v>
      </c>
      <c r="BH172" s="104">
        <f t="shared" si="32"/>
        <v>0</v>
      </c>
      <c r="BI172" s="104">
        <f t="shared" si="33"/>
        <v>0</v>
      </c>
      <c r="BJ172" s="18" t="s">
        <v>82</v>
      </c>
      <c r="BK172" s="167">
        <f t="shared" si="34"/>
        <v>0</v>
      </c>
      <c r="BL172" s="18" t="s">
        <v>88</v>
      </c>
      <c r="BM172" s="18" t="s">
        <v>282</v>
      </c>
    </row>
    <row r="173" spans="2:65" s="1" customFormat="1" ht="38.25" customHeight="1" x14ac:dyDescent="0.15">
      <c r="B173" s="130"/>
      <c r="C173" s="159" t="s">
        <v>283</v>
      </c>
      <c r="D173" s="159" t="s">
        <v>175</v>
      </c>
      <c r="E173" s="160" t="s">
        <v>284</v>
      </c>
      <c r="F173" s="240" t="s">
        <v>285</v>
      </c>
      <c r="G173" s="240"/>
      <c r="H173" s="240"/>
      <c r="I173" s="240"/>
      <c r="J173" s="161" t="s">
        <v>200</v>
      </c>
      <c r="K173" s="162">
        <v>13.2</v>
      </c>
      <c r="L173" s="230">
        <v>0</v>
      </c>
      <c r="M173" s="230"/>
      <c r="N173" s="241">
        <f t="shared" si="25"/>
        <v>0</v>
      </c>
      <c r="O173" s="241"/>
      <c r="P173" s="241"/>
      <c r="Q173" s="241"/>
      <c r="R173" s="133"/>
      <c r="T173" s="164" t="s">
        <v>5</v>
      </c>
      <c r="U173" s="42" t="s">
        <v>40</v>
      </c>
      <c r="V173" s="34"/>
      <c r="W173" s="165">
        <f t="shared" si="26"/>
        <v>0</v>
      </c>
      <c r="X173" s="165">
        <v>5.5999999999999995E-4</v>
      </c>
      <c r="Y173" s="165">
        <f t="shared" si="27"/>
        <v>7.3919999999999993E-3</v>
      </c>
      <c r="Z173" s="165">
        <v>0</v>
      </c>
      <c r="AA173" s="166">
        <f t="shared" si="28"/>
        <v>0</v>
      </c>
      <c r="AR173" s="18" t="s">
        <v>88</v>
      </c>
      <c r="AT173" s="18" t="s">
        <v>175</v>
      </c>
      <c r="AU173" s="18" t="s">
        <v>82</v>
      </c>
      <c r="AY173" s="18" t="s">
        <v>174</v>
      </c>
      <c r="BE173" s="104">
        <f t="shared" si="29"/>
        <v>0</v>
      </c>
      <c r="BF173" s="104">
        <f t="shared" si="30"/>
        <v>0</v>
      </c>
      <c r="BG173" s="104">
        <f t="shared" si="31"/>
        <v>0</v>
      </c>
      <c r="BH173" s="104">
        <f t="shared" si="32"/>
        <v>0</v>
      </c>
      <c r="BI173" s="104">
        <f t="shared" si="33"/>
        <v>0</v>
      </c>
      <c r="BJ173" s="18" t="s">
        <v>82</v>
      </c>
      <c r="BK173" s="167">
        <f t="shared" si="34"/>
        <v>0</v>
      </c>
      <c r="BL173" s="18" t="s">
        <v>88</v>
      </c>
      <c r="BM173" s="18" t="s">
        <v>286</v>
      </c>
    </row>
    <row r="174" spans="2:65" s="1" customFormat="1" ht="38.25" customHeight="1" x14ac:dyDescent="0.15">
      <c r="B174" s="130"/>
      <c r="C174" s="159" t="s">
        <v>287</v>
      </c>
      <c r="D174" s="159" t="s">
        <v>175</v>
      </c>
      <c r="E174" s="160" t="s">
        <v>288</v>
      </c>
      <c r="F174" s="240" t="s">
        <v>289</v>
      </c>
      <c r="G174" s="240"/>
      <c r="H174" s="240"/>
      <c r="I174" s="240"/>
      <c r="J174" s="161" t="s">
        <v>200</v>
      </c>
      <c r="K174" s="162">
        <v>13.2</v>
      </c>
      <c r="L174" s="230">
        <v>0</v>
      </c>
      <c r="M174" s="230"/>
      <c r="N174" s="241">
        <f t="shared" si="25"/>
        <v>0</v>
      </c>
      <c r="O174" s="241"/>
      <c r="P174" s="241"/>
      <c r="Q174" s="241"/>
      <c r="R174" s="133"/>
      <c r="T174" s="164" t="s">
        <v>5</v>
      </c>
      <c r="U174" s="42" t="s">
        <v>40</v>
      </c>
      <c r="V174" s="34"/>
      <c r="W174" s="165">
        <f t="shared" si="26"/>
        <v>0</v>
      </c>
      <c r="X174" s="165">
        <v>0</v>
      </c>
      <c r="Y174" s="165">
        <f t="shared" si="27"/>
        <v>0</v>
      </c>
      <c r="Z174" s="165">
        <v>0</v>
      </c>
      <c r="AA174" s="166">
        <f t="shared" si="28"/>
        <v>0</v>
      </c>
      <c r="AR174" s="18" t="s">
        <v>88</v>
      </c>
      <c r="AT174" s="18" t="s">
        <v>175</v>
      </c>
      <c r="AU174" s="18" t="s">
        <v>82</v>
      </c>
      <c r="AY174" s="18" t="s">
        <v>174</v>
      </c>
      <c r="BE174" s="104">
        <f t="shared" si="29"/>
        <v>0</v>
      </c>
      <c r="BF174" s="104">
        <f t="shared" si="30"/>
        <v>0</v>
      </c>
      <c r="BG174" s="104">
        <f t="shared" si="31"/>
        <v>0</v>
      </c>
      <c r="BH174" s="104">
        <f t="shared" si="32"/>
        <v>0</v>
      </c>
      <c r="BI174" s="104">
        <f t="shared" si="33"/>
        <v>0</v>
      </c>
      <c r="BJ174" s="18" t="s">
        <v>82</v>
      </c>
      <c r="BK174" s="167">
        <f t="shared" si="34"/>
        <v>0</v>
      </c>
      <c r="BL174" s="18" t="s">
        <v>88</v>
      </c>
      <c r="BM174" s="18" t="s">
        <v>290</v>
      </c>
    </row>
    <row r="175" spans="2:65" s="1" customFormat="1" ht="25.5" customHeight="1" x14ac:dyDescent="0.15">
      <c r="B175" s="130"/>
      <c r="C175" s="159" t="s">
        <v>291</v>
      </c>
      <c r="D175" s="159" t="s">
        <v>175</v>
      </c>
      <c r="E175" s="160" t="s">
        <v>292</v>
      </c>
      <c r="F175" s="240" t="s">
        <v>293</v>
      </c>
      <c r="G175" s="240"/>
      <c r="H175" s="240"/>
      <c r="I175" s="240"/>
      <c r="J175" s="161" t="s">
        <v>233</v>
      </c>
      <c r="K175" s="162">
        <v>0.121</v>
      </c>
      <c r="L175" s="230">
        <v>0</v>
      </c>
      <c r="M175" s="230"/>
      <c r="N175" s="241">
        <f t="shared" si="25"/>
        <v>0</v>
      </c>
      <c r="O175" s="241"/>
      <c r="P175" s="241"/>
      <c r="Q175" s="241"/>
      <c r="R175" s="133"/>
      <c r="T175" s="164" t="s">
        <v>5</v>
      </c>
      <c r="U175" s="42" t="s">
        <v>40</v>
      </c>
      <c r="V175" s="34"/>
      <c r="W175" s="165">
        <f t="shared" si="26"/>
        <v>0</v>
      </c>
      <c r="X175" s="165">
        <v>1.01953</v>
      </c>
      <c r="Y175" s="165">
        <f t="shared" si="27"/>
        <v>0.12336313</v>
      </c>
      <c r="Z175" s="165">
        <v>0</v>
      </c>
      <c r="AA175" s="166">
        <f t="shared" si="28"/>
        <v>0</v>
      </c>
      <c r="AR175" s="18" t="s">
        <v>88</v>
      </c>
      <c r="AT175" s="18" t="s">
        <v>175</v>
      </c>
      <c r="AU175" s="18" t="s">
        <v>82</v>
      </c>
      <c r="AY175" s="18" t="s">
        <v>174</v>
      </c>
      <c r="BE175" s="104">
        <f t="shared" si="29"/>
        <v>0</v>
      </c>
      <c r="BF175" s="104">
        <f t="shared" si="30"/>
        <v>0</v>
      </c>
      <c r="BG175" s="104">
        <f t="shared" si="31"/>
        <v>0</v>
      </c>
      <c r="BH175" s="104">
        <f t="shared" si="32"/>
        <v>0</v>
      </c>
      <c r="BI175" s="104">
        <f t="shared" si="33"/>
        <v>0</v>
      </c>
      <c r="BJ175" s="18" t="s">
        <v>82</v>
      </c>
      <c r="BK175" s="167">
        <f t="shared" si="34"/>
        <v>0</v>
      </c>
      <c r="BL175" s="18" t="s">
        <v>88</v>
      </c>
      <c r="BM175" s="18" t="s">
        <v>294</v>
      </c>
    </row>
    <row r="176" spans="2:65" s="1" customFormat="1" ht="38.25" customHeight="1" x14ac:dyDescent="0.15">
      <c r="B176" s="130"/>
      <c r="C176" s="159" t="s">
        <v>295</v>
      </c>
      <c r="D176" s="159" t="s">
        <v>175</v>
      </c>
      <c r="E176" s="160" t="s">
        <v>296</v>
      </c>
      <c r="F176" s="240" t="s">
        <v>297</v>
      </c>
      <c r="G176" s="240"/>
      <c r="H176" s="240"/>
      <c r="I176" s="240"/>
      <c r="J176" s="161" t="s">
        <v>200</v>
      </c>
      <c r="K176" s="162">
        <v>124.9</v>
      </c>
      <c r="L176" s="230">
        <v>0</v>
      </c>
      <c r="M176" s="230"/>
      <c r="N176" s="241">
        <f t="shared" si="25"/>
        <v>0</v>
      </c>
      <c r="O176" s="241"/>
      <c r="P176" s="241"/>
      <c r="Q176" s="241"/>
      <c r="R176" s="133"/>
      <c r="T176" s="164" t="s">
        <v>5</v>
      </c>
      <c r="U176" s="42" t="s">
        <v>40</v>
      </c>
      <c r="V176" s="34"/>
      <c r="W176" s="165">
        <f t="shared" si="26"/>
        <v>0</v>
      </c>
      <c r="X176" s="165">
        <v>8.8819999999999996E-2</v>
      </c>
      <c r="Y176" s="165">
        <f t="shared" si="27"/>
        <v>11.093617999999999</v>
      </c>
      <c r="Z176" s="165">
        <v>0</v>
      </c>
      <c r="AA176" s="166">
        <f t="shared" si="28"/>
        <v>0</v>
      </c>
      <c r="AR176" s="18" t="s">
        <v>88</v>
      </c>
      <c r="AT176" s="18" t="s">
        <v>175</v>
      </c>
      <c r="AU176" s="18" t="s">
        <v>82</v>
      </c>
      <c r="AY176" s="18" t="s">
        <v>174</v>
      </c>
      <c r="BE176" s="104">
        <f t="shared" si="29"/>
        <v>0</v>
      </c>
      <c r="BF176" s="104">
        <f t="shared" si="30"/>
        <v>0</v>
      </c>
      <c r="BG176" s="104">
        <f t="shared" si="31"/>
        <v>0</v>
      </c>
      <c r="BH176" s="104">
        <f t="shared" si="32"/>
        <v>0</v>
      </c>
      <c r="BI176" s="104">
        <f t="shared" si="33"/>
        <v>0</v>
      </c>
      <c r="BJ176" s="18" t="s">
        <v>82</v>
      </c>
      <c r="BK176" s="167">
        <f t="shared" si="34"/>
        <v>0</v>
      </c>
      <c r="BL176" s="18" t="s">
        <v>88</v>
      </c>
      <c r="BM176" s="18" t="s">
        <v>298</v>
      </c>
    </row>
    <row r="177" spans="2:65" s="9" customFormat="1" ht="29.75" customHeight="1" x14ac:dyDescent="0.15">
      <c r="B177" s="148"/>
      <c r="C177" s="149"/>
      <c r="D177" s="158" t="s">
        <v>130</v>
      </c>
      <c r="E177" s="158"/>
      <c r="F177" s="158"/>
      <c r="G177" s="158"/>
      <c r="H177" s="158"/>
      <c r="I177" s="158"/>
      <c r="J177" s="158"/>
      <c r="K177" s="158"/>
      <c r="L177" s="158"/>
      <c r="M177" s="158"/>
      <c r="N177" s="224">
        <f>BK177</f>
        <v>0</v>
      </c>
      <c r="O177" s="225"/>
      <c r="P177" s="225"/>
      <c r="Q177" s="225"/>
      <c r="R177" s="151"/>
      <c r="T177" s="152"/>
      <c r="U177" s="149"/>
      <c r="V177" s="149"/>
      <c r="W177" s="153">
        <f>SUM(W178:W196)</f>
        <v>0</v>
      </c>
      <c r="X177" s="149"/>
      <c r="Y177" s="153">
        <f>SUM(Y178:Y196)</f>
        <v>141.54918268</v>
      </c>
      <c r="Z177" s="149"/>
      <c r="AA177" s="154">
        <f>SUM(AA178:AA196)</f>
        <v>0</v>
      </c>
      <c r="AR177" s="155" t="s">
        <v>79</v>
      </c>
      <c r="AT177" s="156" t="s">
        <v>72</v>
      </c>
      <c r="AU177" s="156" t="s">
        <v>79</v>
      </c>
      <c r="AY177" s="155" t="s">
        <v>174</v>
      </c>
      <c r="BK177" s="157">
        <f>SUM(BK178:BK196)</f>
        <v>0</v>
      </c>
    </row>
    <row r="178" spans="2:65" s="1" customFormat="1" ht="25.5" customHeight="1" x14ac:dyDescent="0.15">
      <c r="B178" s="130"/>
      <c r="C178" s="159" t="s">
        <v>299</v>
      </c>
      <c r="D178" s="159" t="s">
        <v>175</v>
      </c>
      <c r="E178" s="160" t="s">
        <v>300</v>
      </c>
      <c r="F178" s="240" t="s">
        <v>301</v>
      </c>
      <c r="G178" s="240"/>
      <c r="H178" s="240"/>
      <c r="I178" s="240"/>
      <c r="J178" s="161" t="s">
        <v>178</v>
      </c>
      <c r="K178" s="162">
        <v>46.155999999999999</v>
      </c>
      <c r="L178" s="230">
        <v>0</v>
      </c>
      <c r="M178" s="230"/>
      <c r="N178" s="241">
        <f t="shared" ref="N178:N196" si="35">ROUND(L178*K178,3)</f>
        <v>0</v>
      </c>
      <c r="O178" s="241"/>
      <c r="P178" s="241"/>
      <c r="Q178" s="241"/>
      <c r="R178" s="133"/>
      <c r="T178" s="164" t="s">
        <v>5</v>
      </c>
      <c r="U178" s="42" t="s">
        <v>40</v>
      </c>
      <c r="V178" s="34"/>
      <c r="W178" s="165">
        <f t="shared" ref="W178:W196" si="36">V178*K178</f>
        <v>0</v>
      </c>
      <c r="X178" s="165">
        <v>2.5702400000000001</v>
      </c>
      <c r="Y178" s="165">
        <f t="shared" ref="Y178:Y196" si="37">X178*K178</f>
        <v>118.63199744000001</v>
      </c>
      <c r="Z178" s="165">
        <v>0</v>
      </c>
      <c r="AA178" s="166">
        <f t="shared" ref="AA178:AA196" si="38">Z178*K178</f>
        <v>0</v>
      </c>
      <c r="AR178" s="18" t="s">
        <v>88</v>
      </c>
      <c r="AT178" s="18" t="s">
        <v>175</v>
      </c>
      <c r="AU178" s="18" t="s">
        <v>82</v>
      </c>
      <c r="AY178" s="18" t="s">
        <v>174</v>
      </c>
      <c r="BE178" s="104">
        <f t="shared" ref="BE178:BE196" si="39">IF(U178="základná",N178,0)</f>
        <v>0</v>
      </c>
      <c r="BF178" s="104">
        <f t="shared" ref="BF178:BF196" si="40">IF(U178="znížená",N178,0)</f>
        <v>0</v>
      </c>
      <c r="BG178" s="104">
        <f t="shared" ref="BG178:BG196" si="41">IF(U178="zákl. prenesená",N178,0)</f>
        <v>0</v>
      </c>
      <c r="BH178" s="104">
        <f t="shared" ref="BH178:BH196" si="42">IF(U178="zníž. prenesená",N178,0)</f>
        <v>0</v>
      </c>
      <c r="BI178" s="104">
        <f t="shared" ref="BI178:BI196" si="43">IF(U178="nulová",N178,0)</f>
        <v>0</v>
      </c>
      <c r="BJ178" s="18" t="s">
        <v>82</v>
      </c>
      <c r="BK178" s="167">
        <f t="shared" ref="BK178:BK196" si="44">ROUND(L178*K178,3)</f>
        <v>0</v>
      </c>
      <c r="BL178" s="18" t="s">
        <v>88</v>
      </c>
      <c r="BM178" s="18" t="s">
        <v>302</v>
      </c>
    </row>
    <row r="179" spans="2:65" s="1" customFormat="1" ht="25.5" customHeight="1" x14ac:dyDescent="0.15">
      <c r="B179" s="130"/>
      <c r="C179" s="159" t="s">
        <v>303</v>
      </c>
      <c r="D179" s="159" t="s">
        <v>175</v>
      </c>
      <c r="E179" s="160" t="s">
        <v>304</v>
      </c>
      <c r="F179" s="240" t="s">
        <v>305</v>
      </c>
      <c r="G179" s="240"/>
      <c r="H179" s="240"/>
      <c r="I179" s="240"/>
      <c r="J179" s="161" t="s">
        <v>200</v>
      </c>
      <c r="K179" s="162">
        <v>288.47800000000001</v>
      </c>
      <c r="L179" s="230">
        <v>0</v>
      </c>
      <c r="M179" s="230"/>
      <c r="N179" s="241">
        <f t="shared" si="35"/>
        <v>0</v>
      </c>
      <c r="O179" s="241"/>
      <c r="P179" s="241"/>
      <c r="Q179" s="241"/>
      <c r="R179" s="133"/>
      <c r="T179" s="164" t="s">
        <v>5</v>
      </c>
      <c r="U179" s="42" t="s">
        <v>40</v>
      </c>
      <c r="V179" s="34"/>
      <c r="W179" s="165">
        <f t="shared" si="36"/>
        <v>0</v>
      </c>
      <c r="X179" s="165">
        <v>1.1299999999999999E-3</v>
      </c>
      <c r="Y179" s="165">
        <f t="shared" si="37"/>
        <v>0.32598013999999997</v>
      </c>
      <c r="Z179" s="165">
        <v>0</v>
      </c>
      <c r="AA179" s="166">
        <f t="shared" si="38"/>
        <v>0</v>
      </c>
      <c r="AR179" s="18" t="s">
        <v>88</v>
      </c>
      <c r="AT179" s="18" t="s">
        <v>175</v>
      </c>
      <c r="AU179" s="18" t="s">
        <v>82</v>
      </c>
      <c r="AY179" s="18" t="s">
        <v>174</v>
      </c>
      <c r="BE179" s="104">
        <f t="shared" si="39"/>
        <v>0</v>
      </c>
      <c r="BF179" s="104">
        <f t="shared" si="40"/>
        <v>0</v>
      </c>
      <c r="BG179" s="104">
        <f t="shared" si="41"/>
        <v>0</v>
      </c>
      <c r="BH179" s="104">
        <f t="shared" si="42"/>
        <v>0</v>
      </c>
      <c r="BI179" s="104">
        <f t="shared" si="43"/>
        <v>0</v>
      </c>
      <c r="BJ179" s="18" t="s">
        <v>82</v>
      </c>
      <c r="BK179" s="167">
        <f t="shared" si="44"/>
        <v>0</v>
      </c>
      <c r="BL179" s="18" t="s">
        <v>88</v>
      </c>
      <c r="BM179" s="18" t="s">
        <v>306</v>
      </c>
    </row>
    <row r="180" spans="2:65" s="1" customFormat="1" ht="25.5" customHeight="1" x14ac:dyDescent="0.15">
      <c r="B180" s="130"/>
      <c r="C180" s="159" t="s">
        <v>307</v>
      </c>
      <c r="D180" s="159" t="s">
        <v>175</v>
      </c>
      <c r="E180" s="160" t="s">
        <v>308</v>
      </c>
      <c r="F180" s="240" t="s">
        <v>309</v>
      </c>
      <c r="G180" s="240"/>
      <c r="H180" s="240"/>
      <c r="I180" s="240"/>
      <c r="J180" s="161" t="s">
        <v>200</v>
      </c>
      <c r="K180" s="162">
        <v>288.47800000000001</v>
      </c>
      <c r="L180" s="230">
        <v>0</v>
      </c>
      <c r="M180" s="230"/>
      <c r="N180" s="241">
        <f t="shared" si="35"/>
        <v>0</v>
      </c>
      <c r="O180" s="241"/>
      <c r="P180" s="241"/>
      <c r="Q180" s="241"/>
      <c r="R180" s="133"/>
      <c r="T180" s="164" t="s">
        <v>5</v>
      </c>
      <c r="U180" s="42" t="s">
        <v>40</v>
      </c>
      <c r="V180" s="34"/>
      <c r="W180" s="165">
        <f t="shared" si="36"/>
        <v>0</v>
      </c>
      <c r="X180" s="165">
        <v>0</v>
      </c>
      <c r="Y180" s="165">
        <f t="shared" si="37"/>
        <v>0</v>
      </c>
      <c r="Z180" s="165">
        <v>0</v>
      </c>
      <c r="AA180" s="166">
        <f t="shared" si="38"/>
        <v>0</v>
      </c>
      <c r="AR180" s="18" t="s">
        <v>88</v>
      </c>
      <c r="AT180" s="18" t="s">
        <v>175</v>
      </c>
      <c r="AU180" s="18" t="s">
        <v>82</v>
      </c>
      <c r="AY180" s="18" t="s">
        <v>174</v>
      </c>
      <c r="BE180" s="104">
        <f t="shared" si="39"/>
        <v>0</v>
      </c>
      <c r="BF180" s="104">
        <f t="shared" si="40"/>
        <v>0</v>
      </c>
      <c r="BG180" s="104">
        <f t="shared" si="41"/>
        <v>0</v>
      </c>
      <c r="BH180" s="104">
        <f t="shared" si="42"/>
        <v>0</v>
      </c>
      <c r="BI180" s="104">
        <f t="shared" si="43"/>
        <v>0</v>
      </c>
      <c r="BJ180" s="18" t="s">
        <v>82</v>
      </c>
      <c r="BK180" s="167">
        <f t="shared" si="44"/>
        <v>0</v>
      </c>
      <c r="BL180" s="18" t="s">
        <v>88</v>
      </c>
      <c r="BM180" s="18" t="s">
        <v>310</v>
      </c>
    </row>
    <row r="181" spans="2:65" s="1" customFormat="1" ht="25.5" customHeight="1" x14ac:dyDescent="0.15">
      <c r="B181" s="130"/>
      <c r="C181" s="159" t="s">
        <v>311</v>
      </c>
      <c r="D181" s="159" t="s">
        <v>175</v>
      </c>
      <c r="E181" s="160" t="s">
        <v>312</v>
      </c>
      <c r="F181" s="240" t="s">
        <v>313</v>
      </c>
      <c r="G181" s="240"/>
      <c r="H181" s="240"/>
      <c r="I181" s="240"/>
      <c r="J181" s="161" t="s">
        <v>200</v>
      </c>
      <c r="K181" s="162">
        <v>288.47800000000001</v>
      </c>
      <c r="L181" s="230">
        <v>0</v>
      </c>
      <c r="M181" s="230"/>
      <c r="N181" s="241">
        <f t="shared" si="35"/>
        <v>0</v>
      </c>
      <c r="O181" s="241"/>
      <c r="P181" s="241"/>
      <c r="Q181" s="241"/>
      <c r="R181" s="133"/>
      <c r="T181" s="164" t="s">
        <v>5</v>
      </c>
      <c r="U181" s="42" t="s">
        <v>40</v>
      </c>
      <c r="V181" s="34"/>
      <c r="W181" s="165">
        <f t="shared" si="36"/>
        <v>0</v>
      </c>
      <c r="X181" s="165">
        <v>3.8700000000000002E-3</v>
      </c>
      <c r="Y181" s="165">
        <f t="shared" si="37"/>
        <v>1.1164098600000001</v>
      </c>
      <c r="Z181" s="165">
        <v>0</v>
      </c>
      <c r="AA181" s="166">
        <f t="shared" si="38"/>
        <v>0</v>
      </c>
      <c r="AR181" s="18" t="s">
        <v>88</v>
      </c>
      <c r="AT181" s="18" t="s">
        <v>175</v>
      </c>
      <c r="AU181" s="18" t="s">
        <v>82</v>
      </c>
      <c r="AY181" s="18" t="s">
        <v>174</v>
      </c>
      <c r="BE181" s="104">
        <f t="shared" si="39"/>
        <v>0</v>
      </c>
      <c r="BF181" s="104">
        <f t="shared" si="40"/>
        <v>0</v>
      </c>
      <c r="BG181" s="104">
        <f t="shared" si="41"/>
        <v>0</v>
      </c>
      <c r="BH181" s="104">
        <f t="shared" si="42"/>
        <v>0</v>
      </c>
      <c r="BI181" s="104">
        <f t="shared" si="43"/>
        <v>0</v>
      </c>
      <c r="BJ181" s="18" t="s">
        <v>82</v>
      </c>
      <c r="BK181" s="167">
        <f t="shared" si="44"/>
        <v>0</v>
      </c>
      <c r="BL181" s="18" t="s">
        <v>88</v>
      </c>
      <c r="BM181" s="18" t="s">
        <v>314</v>
      </c>
    </row>
    <row r="182" spans="2:65" s="1" customFormat="1" ht="25.5" customHeight="1" x14ac:dyDescent="0.15">
      <c r="B182" s="130"/>
      <c r="C182" s="159" t="s">
        <v>315</v>
      </c>
      <c r="D182" s="159" t="s">
        <v>175</v>
      </c>
      <c r="E182" s="160" t="s">
        <v>316</v>
      </c>
      <c r="F182" s="240" t="s">
        <v>317</v>
      </c>
      <c r="G182" s="240"/>
      <c r="H182" s="240"/>
      <c r="I182" s="240"/>
      <c r="J182" s="161" t="s">
        <v>200</v>
      </c>
      <c r="K182" s="162">
        <v>288.47800000000001</v>
      </c>
      <c r="L182" s="230">
        <v>0</v>
      </c>
      <c r="M182" s="230"/>
      <c r="N182" s="241">
        <f t="shared" si="35"/>
        <v>0</v>
      </c>
      <c r="O182" s="241"/>
      <c r="P182" s="241"/>
      <c r="Q182" s="241"/>
      <c r="R182" s="133"/>
      <c r="T182" s="164" t="s">
        <v>5</v>
      </c>
      <c r="U182" s="42" t="s">
        <v>40</v>
      </c>
      <c r="V182" s="34"/>
      <c r="W182" s="165">
        <f t="shared" si="36"/>
        <v>0</v>
      </c>
      <c r="X182" s="165">
        <v>0</v>
      </c>
      <c r="Y182" s="165">
        <f t="shared" si="37"/>
        <v>0</v>
      </c>
      <c r="Z182" s="165">
        <v>0</v>
      </c>
      <c r="AA182" s="166">
        <f t="shared" si="38"/>
        <v>0</v>
      </c>
      <c r="AR182" s="18" t="s">
        <v>88</v>
      </c>
      <c r="AT182" s="18" t="s">
        <v>175</v>
      </c>
      <c r="AU182" s="18" t="s">
        <v>82</v>
      </c>
      <c r="AY182" s="18" t="s">
        <v>174</v>
      </c>
      <c r="BE182" s="104">
        <f t="shared" si="39"/>
        <v>0</v>
      </c>
      <c r="BF182" s="104">
        <f t="shared" si="40"/>
        <v>0</v>
      </c>
      <c r="BG182" s="104">
        <f t="shared" si="41"/>
        <v>0</v>
      </c>
      <c r="BH182" s="104">
        <f t="shared" si="42"/>
        <v>0</v>
      </c>
      <c r="BI182" s="104">
        <f t="shared" si="43"/>
        <v>0</v>
      </c>
      <c r="BJ182" s="18" t="s">
        <v>82</v>
      </c>
      <c r="BK182" s="167">
        <f t="shared" si="44"/>
        <v>0</v>
      </c>
      <c r="BL182" s="18" t="s">
        <v>88</v>
      </c>
      <c r="BM182" s="18" t="s">
        <v>318</v>
      </c>
    </row>
    <row r="183" spans="2:65" s="1" customFormat="1" ht="38.25" customHeight="1" x14ac:dyDescent="0.15">
      <c r="B183" s="130"/>
      <c r="C183" s="159" t="s">
        <v>319</v>
      </c>
      <c r="D183" s="159" t="s">
        <v>175</v>
      </c>
      <c r="E183" s="160" t="s">
        <v>320</v>
      </c>
      <c r="F183" s="240" t="s">
        <v>321</v>
      </c>
      <c r="G183" s="240"/>
      <c r="H183" s="240"/>
      <c r="I183" s="240"/>
      <c r="J183" s="161" t="s">
        <v>233</v>
      </c>
      <c r="K183" s="162">
        <v>2.7309999999999999</v>
      </c>
      <c r="L183" s="230">
        <v>0</v>
      </c>
      <c r="M183" s="230"/>
      <c r="N183" s="241">
        <f t="shared" si="35"/>
        <v>0</v>
      </c>
      <c r="O183" s="241"/>
      <c r="P183" s="241"/>
      <c r="Q183" s="241"/>
      <c r="R183" s="133"/>
      <c r="T183" s="164" t="s">
        <v>5</v>
      </c>
      <c r="U183" s="42" t="s">
        <v>40</v>
      </c>
      <c r="V183" s="34"/>
      <c r="W183" s="165">
        <f t="shared" si="36"/>
        <v>0</v>
      </c>
      <c r="X183" s="165">
        <v>1.0162899999999999</v>
      </c>
      <c r="Y183" s="165">
        <f t="shared" si="37"/>
        <v>2.7754879899999998</v>
      </c>
      <c r="Z183" s="165">
        <v>0</v>
      </c>
      <c r="AA183" s="166">
        <f t="shared" si="38"/>
        <v>0</v>
      </c>
      <c r="AR183" s="18" t="s">
        <v>88</v>
      </c>
      <c r="AT183" s="18" t="s">
        <v>175</v>
      </c>
      <c r="AU183" s="18" t="s">
        <v>82</v>
      </c>
      <c r="AY183" s="18" t="s">
        <v>174</v>
      </c>
      <c r="BE183" s="104">
        <f t="shared" si="39"/>
        <v>0</v>
      </c>
      <c r="BF183" s="104">
        <f t="shared" si="40"/>
        <v>0</v>
      </c>
      <c r="BG183" s="104">
        <f t="shared" si="41"/>
        <v>0</v>
      </c>
      <c r="BH183" s="104">
        <f t="shared" si="42"/>
        <v>0</v>
      </c>
      <c r="BI183" s="104">
        <f t="shared" si="43"/>
        <v>0</v>
      </c>
      <c r="BJ183" s="18" t="s">
        <v>82</v>
      </c>
      <c r="BK183" s="167">
        <f t="shared" si="44"/>
        <v>0</v>
      </c>
      <c r="BL183" s="18" t="s">
        <v>88</v>
      </c>
      <c r="BM183" s="18" t="s">
        <v>322</v>
      </c>
    </row>
    <row r="184" spans="2:65" s="1" customFormat="1" ht="51" customHeight="1" x14ac:dyDescent="0.15">
      <c r="B184" s="130"/>
      <c r="C184" s="159" t="s">
        <v>323</v>
      </c>
      <c r="D184" s="159" t="s">
        <v>175</v>
      </c>
      <c r="E184" s="160" t="s">
        <v>324</v>
      </c>
      <c r="F184" s="240" t="s">
        <v>325</v>
      </c>
      <c r="G184" s="240"/>
      <c r="H184" s="240"/>
      <c r="I184" s="240"/>
      <c r="J184" s="161" t="s">
        <v>200</v>
      </c>
      <c r="K184" s="162">
        <v>156</v>
      </c>
      <c r="L184" s="230">
        <v>0</v>
      </c>
      <c r="M184" s="230"/>
      <c r="N184" s="241">
        <f t="shared" si="35"/>
        <v>0</v>
      </c>
      <c r="O184" s="241"/>
      <c r="P184" s="241"/>
      <c r="Q184" s="241"/>
      <c r="R184" s="133"/>
      <c r="T184" s="164" t="s">
        <v>5</v>
      </c>
      <c r="U184" s="42" t="s">
        <v>40</v>
      </c>
      <c r="V184" s="34"/>
      <c r="W184" s="165">
        <f t="shared" si="36"/>
        <v>0</v>
      </c>
      <c r="X184" s="165">
        <v>3.5200000000000001E-3</v>
      </c>
      <c r="Y184" s="165">
        <f t="shared" si="37"/>
        <v>0.54912000000000005</v>
      </c>
      <c r="Z184" s="165">
        <v>0</v>
      </c>
      <c r="AA184" s="166">
        <f t="shared" si="38"/>
        <v>0</v>
      </c>
      <c r="AR184" s="18" t="s">
        <v>88</v>
      </c>
      <c r="AT184" s="18" t="s">
        <v>175</v>
      </c>
      <c r="AU184" s="18" t="s">
        <v>82</v>
      </c>
      <c r="AY184" s="18" t="s">
        <v>174</v>
      </c>
      <c r="BE184" s="104">
        <f t="shared" si="39"/>
        <v>0</v>
      </c>
      <c r="BF184" s="104">
        <f t="shared" si="40"/>
        <v>0</v>
      </c>
      <c r="BG184" s="104">
        <f t="shared" si="41"/>
        <v>0</v>
      </c>
      <c r="BH184" s="104">
        <f t="shared" si="42"/>
        <v>0</v>
      </c>
      <c r="BI184" s="104">
        <f t="shared" si="43"/>
        <v>0</v>
      </c>
      <c r="BJ184" s="18" t="s">
        <v>82</v>
      </c>
      <c r="BK184" s="167">
        <f t="shared" si="44"/>
        <v>0</v>
      </c>
      <c r="BL184" s="18" t="s">
        <v>88</v>
      </c>
      <c r="BM184" s="18" t="s">
        <v>326</v>
      </c>
    </row>
    <row r="185" spans="2:65" s="1" customFormat="1" ht="51" customHeight="1" x14ac:dyDescent="0.15">
      <c r="B185" s="130"/>
      <c r="C185" s="159" t="s">
        <v>327</v>
      </c>
      <c r="D185" s="159" t="s">
        <v>175</v>
      </c>
      <c r="E185" s="160" t="s">
        <v>328</v>
      </c>
      <c r="F185" s="240" t="s">
        <v>329</v>
      </c>
      <c r="G185" s="240"/>
      <c r="H185" s="240"/>
      <c r="I185" s="240"/>
      <c r="J185" s="161" t="s">
        <v>200</v>
      </c>
      <c r="K185" s="162">
        <v>57.6</v>
      </c>
      <c r="L185" s="230">
        <v>0</v>
      </c>
      <c r="M185" s="230"/>
      <c r="N185" s="241">
        <f t="shared" si="35"/>
        <v>0</v>
      </c>
      <c r="O185" s="241"/>
      <c r="P185" s="241"/>
      <c r="Q185" s="241"/>
      <c r="R185" s="133"/>
      <c r="T185" s="164" t="s">
        <v>5</v>
      </c>
      <c r="U185" s="42" t="s">
        <v>40</v>
      </c>
      <c r="V185" s="34"/>
      <c r="W185" s="165">
        <f t="shared" si="36"/>
        <v>0</v>
      </c>
      <c r="X185" s="165">
        <v>6.2700000000000004E-3</v>
      </c>
      <c r="Y185" s="165">
        <f t="shared" si="37"/>
        <v>0.36115200000000003</v>
      </c>
      <c r="Z185" s="165">
        <v>0</v>
      </c>
      <c r="AA185" s="166">
        <f t="shared" si="38"/>
        <v>0</v>
      </c>
      <c r="AR185" s="18" t="s">
        <v>88</v>
      </c>
      <c r="AT185" s="18" t="s">
        <v>175</v>
      </c>
      <c r="AU185" s="18" t="s">
        <v>82</v>
      </c>
      <c r="AY185" s="18" t="s">
        <v>174</v>
      </c>
      <c r="BE185" s="104">
        <f t="shared" si="39"/>
        <v>0</v>
      </c>
      <c r="BF185" s="104">
        <f t="shared" si="40"/>
        <v>0</v>
      </c>
      <c r="BG185" s="104">
        <f t="shared" si="41"/>
        <v>0</v>
      </c>
      <c r="BH185" s="104">
        <f t="shared" si="42"/>
        <v>0</v>
      </c>
      <c r="BI185" s="104">
        <f t="shared" si="43"/>
        <v>0</v>
      </c>
      <c r="BJ185" s="18" t="s">
        <v>82</v>
      </c>
      <c r="BK185" s="167">
        <f t="shared" si="44"/>
        <v>0</v>
      </c>
      <c r="BL185" s="18" t="s">
        <v>88</v>
      </c>
      <c r="BM185" s="18" t="s">
        <v>330</v>
      </c>
    </row>
    <row r="186" spans="2:65" s="1" customFormat="1" ht="25.5" customHeight="1" x14ac:dyDescent="0.15">
      <c r="B186" s="130"/>
      <c r="C186" s="159" t="s">
        <v>331</v>
      </c>
      <c r="D186" s="159" t="s">
        <v>175</v>
      </c>
      <c r="E186" s="160" t="s">
        <v>332</v>
      </c>
      <c r="F186" s="240" t="s">
        <v>333</v>
      </c>
      <c r="G186" s="240"/>
      <c r="H186" s="240"/>
      <c r="I186" s="240"/>
      <c r="J186" s="161" t="s">
        <v>178</v>
      </c>
      <c r="K186" s="162">
        <v>4.0579999999999998</v>
      </c>
      <c r="L186" s="230">
        <v>0</v>
      </c>
      <c r="M186" s="230"/>
      <c r="N186" s="241">
        <f t="shared" si="35"/>
        <v>0</v>
      </c>
      <c r="O186" s="241"/>
      <c r="P186" s="241"/>
      <c r="Q186" s="241"/>
      <c r="R186" s="133"/>
      <c r="T186" s="164" t="s">
        <v>5</v>
      </c>
      <c r="U186" s="42" t="s">
        <v>40</v>
      </c>
      <c r="V186" s="34"/>
      <c r="W186" s="165">
        <f t="shared" si="36"/>
        <v>0</v>
      </c>
      <c r="X186" s="165">
        <v>2.5652599999999999</v>
      </c>
      <c r="Y186" s="165">
        <f t="shared" si="37"/>
        <v>10.409825079999999</v>
      </c>
      <c r="Z186" s="165">
        <v>0</v>
      </c>
      <c r="AA186" s="166">
        <f t="shared" si="38"/>
        <v>0</v>
      </c>
      <c r="AR186" s="18" t="s">
        <v>88</v>
      </c>
      <c r="AT186" s="18" t="s">
        <v>175</v>
      </c>
      <c r="AU186" s="18" t="s">
        <v>82</v>
      </c>
      <c r="AY186" s="18" t="s">
        <v>174</v>
      </c>
      <c r="BE186" s="104">
        <f t="shared" si="39"/>
        <v>0</v>
      </c>
      <c r="BF186" s="104">
        <f t="shared" si="40"/>
        <v>0</v>
      </c>
      <c r="BG186" s="104">
        <f t="shared" si="41"/>
        <v>0</v>
      </c>
      <c r="BH186" s="104">
        <f t="shared" si="42"/>
        <v>0</v>
      </c>
      <c r="BI186" s="104">
        <f t="shared" si="43"/>
        <v>0</v>
      </c>
      <c r="BJ186" s="18" t="s">
        <v>82</v>
      </c>
      <c r="BK186" s="167">
        <f t="shared" si="44"/>
        <v>0</v>
      </c>
      <c r="BL186" s="18" t="s">
        <v>88</v>
      </c>
      <c r="BM186" s="18" t="s">
        <v>334</v>
      </c>
    </row>
    <row r="187" spans="2:65" s="1" customFormat="1" ht="25.5" customHeight="1" x14ac:dyDescent="0.15">
      <c r="B187" s="130"/>
      <c r="C187" s="159" t="s">
        <v>335</v>
      </c>
      <c r="D187" s="159" t="s">
        <v>175</v>
      </c>
      <c r="E187" s="160" t="s">
        <v>336</v>
      </c>
      <c r="F187" s="240" t="s">
        <v>337</v>
      </c>
      <c r="G187" s="240"/>
      <c r="H187" s="240"/>
      <c r="I187" s="240"/>
      <c r="J187" s="161" t="s">
        <v>200</v>
      </c>
      <c r="K187" s="162">
        <v>58.148000000000003</v>
      </c>
      <c r="L187" s="230">
        <v>0</v>
      </c>
      <c r="M187" s="230"/>
      <c r="N187" s="241">
        <f t="shared" si="35"/>
        <v>0</v>
      </c>
      <c r="O187" s="241"/>
      <c r="P187" s="241"/>
      <c r="Q187" s="241"/>
      <c r="R187" s="133"/>
      <c r="T187" s="164" t="s">
        <v>5</v>
      </c>
      <c r="U187" s="42" t="s">
        <v>40</v>
      </c>
      <c r="V187" s="34"/>
      <c r="W187" s="165">
        <f t="shared" si="36"/>
        <v>0</v>
      </c>
      <c r="X187" s="165">
        <v>3.4099999999999998E-3</v>
      </c>
      <c r="Y187" s="165">
        <f t="shared" si="37"/>
        <v>0.19828467999999999</v>
      </c>
      <c r="Z187" s="165">
        <v>0</v>
      </c>
      <c r="AA187" s="166">
        <f t="shared" si="38"/>
        <v>0</v>
      </c>
      <c r="AR187" s="18" t="s">
        <v>88</v>
      </c>
      <c r="AT187" s="18" t="s">
        <v>175</v>
      </c>
      <c r="AU187" s="18" t="s">
        <v>82</v>
      </c>
      <c r="AY187" s="18" t="s">
        <v>174</v>
      </c>
      <c r="BE187" s="104">
        <f t="shared" si="39"/>
        <v>0</v>
      </c>
      <c r="BF187" s="104">
        <f t="shared" si="40"/>
        <v>0</v>
      </c>
      <c r="BG187" s="104">
        <f t="shared" si="41"/>
        <v>0</v>
      </c>
      <c r="BH187" s="104">
        <f t="shared" si="42"/>
        <v>0</v>
      </c>
      <c r="BI187" s="104">
        <f t="shared" si="43"/>
        <v>0</v>
      </c>
      <c r="BJ187" s="18" t="s">
        <v>82</v>
      </c>
      <c r="BK187" s="167">
        <f t="shared" si="44"/>
        <v>0</v>
      </c>
      <c r="BL187" s="18" t="s">
        <v>88</v>
      </c>
      <c r="BM187" s="18" t="s">
        <v>338</v>
      </c>
    </row>
    <row r="188" spans="2:65" s="1" customFormat="1" ht="25.5" customHeight="1" x14ac:dyDescent="0.15">
      <c r="B188" s="130"/>
      <c r="C188" s="159" t="s">
        <v>339</v>
      </c>
      <c r="D188" s="159" t="s">
        <v>175</v>
      </c>
      <c r="E188" s="160" t="s">
        <v>340</v>
      </c>
      <c r="F188" s="240" t="s">
        <v>341</v>
      </c>
      <c r="G188" s="240"/>
      <c r="H188" s="240"/>
      <c r="I188" s="240"/>
      <c r="J188" s="161" t="s">
        <v>200</v>
      </c>
      <c r="K188" s="162">
        <v>58.148000000000003</v>
      </c>
      <c r="L188" s="230">
        <v>0</v>
      </c>
      <c r="M188" s="230"/>
      <c r="N188" s="241">
        <f t="shared" si="35"/>
        <v>0</v>
      </c>
      <c r="O188" s="241"/>
      <c r="P188" s="241"/>
      <c r="Q188" s="241"/>
      <c r="R188" s="133"/>
      <c r="T188" s="164" t="s">
        <v>5</v>
      </c>
      <c r="U188" s="42" t="s">
        <v>40</v>
      </c>
      <c r="V188" s="34"/>
      <c r="W188" s="165">
        <f t="shared" si="36"/>
        <v>0</v>
      </c>
      <c r="X188" s="165">
        <v>0</v>
      </c>
      <c r="Y188" s="165">
        <f t="shared" si="37"/>
        <v>0</v>
      </c>
      <c r="Z188" s="165">
        <v>0</v>
      </c>
      <c r="AA188" s="166">
        <f t="shared" si="38"/>
        <v>0</v>
      </c>
      <c r="AR188" s="18" t="s">
        <v>88</v>
      </c>
      <c r="AT188" s="18" t="s">
        <v>175</v>
      </c>
      <c r="AU188" s="18" t="s">
        <v>82</v>
      </c>
      <c r="AY188" s="18" t="s">
        <v>174</v>
      </c>
      <c r="BE188" s="104">
        <f t="shared" si="39"/>
        <v>0</v>
      </c>
      <c r="BF188" s="104">
        <f t="shared" si="40"/>
        <v>0</v>
      </c>
      <c r="BG188" s="104">
        <f t="shared" si="41"/>
        <v>0</v>
      </c>
      <c r="BH188" s="104">
        <f t="shared" si="42"/>
        <v>0</v>
      </c>
      <c r="BI188" s="104">
        <f t="shared" si="43"/>
        <v>0</v>
      </c>
      <c r="BJ188" s="18" t="s">
        <v>82</v>
      </c>
      <c r="BK188" s="167">
        <f t="shared" si="44"/>
        <v>0</v>
      </c>
      <c r="BL188" s="18" t="s">
        <v>88</v>
      </c>
      <c r="BM188" s="18" t="s">
        <v>342</v>
      </c>
    </row>
    <row r="189" spans="2:65" s="1" customFormat="1" ht="25.5" customHeight="1" x14ac:dyDescent="0.15">
      <c r="B189" s="130"/>
      <c r="C189" s="159" t="s">
        <v>343</v>
      </c>
      <c r="D189" s="159" t="s">
        <v>175</v>
      </c>
      <c r="E189" s="160" t="s">
        <v>344</v>
      </c>
      <c r="F189" s="240" t="s">
        <v>345</v>
      </c>
      <c r="G189" s="240"/>
      <c r="H189" s="240"/>
      <c r="I189" s="240"/>
      <c r="J189" s="161" t="s">
        <v>233</v>
      </c>
      <c r="K189" s="162">
        <v>1.776</v>
      </c>
      <c r="L189" s="230">
        <v>0</v>
      </c>
      <c r="M189" s="230"/>
      <c r="N189" s="241">
        <f t="shared" si="35"/>
        <v>0</v>
      </c>
      <c r="O189" s="241"/>
      <c r="P189" s="241"/>
      <c r="Q189" s="241"/>
      <c r="R189" s="133"/>
      <c r="T189" s="164" t="s">
        <v>5</v>
      </c>
      <c r="U189" s="42" t="s">
        <v>40</v>
      </c>
      <c r="V189" s="34"/>
      <c r="W189" s="165">
        <f t="shared" si="36"/>
        <v>0</v>
      </c>
      <c r="X189" s="165">
        <v>1.0165999999999999</v>
      </c>
      <c r="Y189" s="165">
        <f t="shared" si="37"/>
        <v>1.8054816</v>
      </c>
      <c r="Z189" s="165">
        <v>0</v>
      </c>
      <c r="AA189" s="166">
        <f t="shared" si="38"/>
        <v>0</v>
      </c>
      <c r="AR189" s="18" t="s">
        <v>88</v>
      </c>
      <c r="AT189" s="18" t="s">
        <v>175</v>
      </c>
      <c r="AU189" s="18" t="s">
        <v>82</v>
      </c>
      <c r="AY189" s="18" t="s">
        <v>174</v>
      </c>
      <c r="BE189" s="104">
        <f t="shared" si="39"/>
        <v>0</v>
      </c>
      <c r="BF189" s="104">
        <f t="shared" si="40"/>
        <v>0</v>
      </c>
      <c r="BG189" s="104">
        <f t="shared" si="41"/>
        <v>0</v>
      </c>
      <c r="BH189" s="104">
        <f t="shared" si="42"/>
        <v>0</v>
      </c>
      <c r="BI189" s="104">
        <f t="shared" si="43"/>
        <v>0</v>
      </c>
      <c r="BJ189" s="18" t="s">
        <v>82</v>
      </c>
      <c r="BK189" s="167">
        <f t="shared" si="44"/>
        <v>0</v>
      </c>
      <c r="BL189" s="18" t="s">
        <v>88</v>
      </c>
      <c r="BM189" s="18" t="s">
        <v>346</v>
      </c>
    </row>
    <row r="190" spans="2:65" s="1" customFormat="1" ht="38.25" customHeight="1" x14ac:dyDescent="0.15">
      <c r="B190" s="130"/>
      <c r="C190" s="159" t="s">
        <v>347</v>
      </c>
      <c r="D190" s="159" t="s">
        <v>175</v>
      </c>
      <c r="E190" s="160" t="s">
        <v>348</v>
      </c>
      <c r="F190" s="240" t="s">
        <v>349</v>
      </c>
      <c r="G190" s="240"/>
      <c r="H190" s="240"/>
      <c r="I190" s="240"/>
      <c r="J190" s="161" t="s">
        <v>200</v>
      </c>
      <c r="K190" s="162">
        <v>45.265999999999998</v>
      </c>
      <c r="L190" s="230">
        <v>0</v>
      </c>
      <c r="M190" s="230"/>
      <c r="N190" s="241">
        <f t="shared" si="35"/>
        <v>0</v>
      </c>
      <c r="O190" s="241"/>
      <c r="P190" s="241"/>
      <c r="Q190" s="241"/>
      <c r="R190" s="133"/>
      <c r="T190" s="164" t="s">
        <v>5</v>
      </c>
      <c r="U190" s="42" t="s">
        <v>40</v>
      </c>
      <c r="V190" s="34"/>
      <c r="W190" s="165">
        <f t="shared" si="36"/>
        <v>0</v>
      </c>
      <c r="X190" s="165">
        <v>1.4999999999999999E-4</v>
      </c>
      <c r="Y190" s="165">
        <f t="shared" si="37"/>
        <v>6.7898999999999989E-3</v>
      </c>
      <c r="Z190" s="165">
        <v>0</v>
      </c>
      <c r="AA190" s="166">
        <f t="shared" si="38"/>
        <v>0</v>
      </c>
      <c r="AR190" s="18" t="s">
        <v>88</v>
      </c>
      <c r="AT190" s="18" t="s">
        <v>175</v>
      </c>
      <c r="AU190" s="18" t="s">
        <v>82</v>
      </c>
      <c r="AY190" s="18" t="s">
        <v>174</v>
      </c>
      <c r="BE190" s="104">
        <f t="shared" si="39"/>
        <v>0</v>
      </c>
      <c r="BF190" s="104">
        <f t="shared" si="40"/>
        <v>0</v>
      </c>
      <c r="BG190" s="104">
        <f t="shared" si="41"/>
        <v>0</v>
      </c>
      <c r="BH190" s="104">
        <f t="shared" si="42"/>
        <v>0</v>
      </c>
      <c r="BI190" s="104">
        <f t="shared" si="43"/>
        <v>0</v>
      </c>
      <c r="BJ190" s="18" t="s">
        <v>82</v>
      </c>
      <c r="BK190" s="167">
        <f t="shared" si="44"/>
        <v>0</v>
      </c>
      <c r="BL190" s="18" t="s">
        <v>88</v>
      </c>
      <c r="BM190" s="18" t="s">
        <v>350</v>
      </c>
    </row>
    <row r="191" spans="2:65" s="1" customFormat="1" ht="38.25" customHeight="1" x14ac:dyDescent="0.15">
      <c r="B191" s="130"/>
      <c r="C191" s="168" t="s">
        <v>351</v>
      </c>
      <c r="D191" s="168" t="s">
        <v>352</v>
      </c>
      <c r="E191" s="169" t="s">
        <v>353</v>
      </c>
      <c r="F191" s="242" t="s">
        <v>354</v>
      </c>
      <c r="G191" s="242"/>
      <c r="H191" s="242"/>
      <c r="I191" s="242"/>
      <c r="J191" s="170" t="s">
        <v>200</v>
      </c>
      <c r="K191" s="171">
        <v>7.74</v>
      </c>
      <c r="L191" s="243">
        <v>0</v>
      </c>
      <c r="M191" s="243"/>
      <c r="N191" s="244">
        <f t="shared" si="35"/>
        <v>0</v>
      </c>
      <c r="O191" s="241"/>
      <c r="P191" s="241"/>
      <c r="Q191" s="241"/>
      <c r="R191" s="133"/>
      <c r="T191" s="164" t="s">
        <v>5</v>
      </c>
      <c r="U191" s="42" t="s">
        <v>40</v>
      </c>
      <c r="V191" s="34"/>
      <c r="W191" s="165">
        <f t="shared" si="36"/>
        <v>0</v>
      </c>
      <c r="X191" s="165">
        <v>1.5E-3</v>
      </c>
      <c r="Y191" s="165">
        <f t="shared" si="37"/>
        <v>1.1610000000000001E-2</v>
      </c>
      <c r="Z191" s="165">
        <v>0</v>
      </c>
      <c r="AA191" s="166">
        <f t="shared" si="38"/>
        <v>0</v>
      </c>
      <c r="AR191" s="18" t="s">
        <v>100</v>
      </c>
      <c r="AT191" s="18" t="s">
        <v>352</v>
      </c>
      <c r="AU191" s="18" t="s">
        <v>82</v>
      </c>
      <c r="AY191" s="18" t="s">
        <v>174</v>
      </c>
      <c r="BE191" s="104">
        <f t="shared" si="39"/>
        <v>0</v>
      </c>
      <c r="BF191" s="104">
        <f t="shared" si="40"/>
        <v>0</v>
      </c>
      <c r="BG191" s="104">
        <f t="shared" si="41"/>
        <v>0</v>
      </c>
      <c r="BH191" s="104">
        <f t="shared" si="42"/>
        <v>0</v>
      </c>
      <c r="BI191" s="104">
        <f t="shared" si="43"/>
        <v>0</v>
      </c>
      <c r="BJ191" s="18" t="s">
        <v>82</v>
      </c>
      <c r="BK191" s="167">
        <f t="shared" si="44"/>
        <v>0</v>
      </c>
      <c r="BL191" s="18" t="s">
        <v>88</v>
      </c>
      <c r="BM191" s="18" t="s">
        <v>355</v>
      </c>
    </row>
    <row r="192" spans="2:65" s="1" customFormat="1" ht="38.25" customHeight="1" x14ac:dyDescent="0.15">
      <c r="B192" s="130"/>
      <c r="C192" s="168" t="s">
        <v>356</v>
      </c>
      <c r="D192" s="168" t="s">
        <v>352</v>
      </c>
      <c r="E192" s="169" t="s">
        <v>357</v>
      </c>
      <c r="F192" s="242" t="s">
        <v>358</v>
      </c>
      <c r="G192" s="242"/>
      <c r="H192" s="242"/>
      <c r="I192" s="242"/>
      <c r="J192" s="170" t="s">
        <v>200</v>
      </c>
      <c r="K192" s="171">
        <v>38.432000000000002</v>
      </c>
      <c r="L192" s="243">
        <v>0</v>
      </c>
      <c r="M192" s="243"/>
      <c r="N192" s="244">
        <f t="shared" si="35"/>
        <v>0</v>
      </c>
      <c r="O192" s="241"/>
      <c r="P192" s="241"/>
      <c r="Q192" s="241"/>
      <c r="R192" s="133"/>
      <c r="T192" s="164" t="s">
        <v>5</v>
      </c>
      <c r="U192" s="42" t="s">
        <v>40</v>
      </c>
      <c r="V192" s="34"/>
      <c r="W192" s="165">
        <f t="shared" si="36"/>
        <v>0</v>
      </c>
      <c r="X192" s="165">
        <v>3.0000000000000001E-3</v>
      </c>
      <c r="Y192" s="165">
        <f t="shared" si="37"/>
        <v>0.11529600000000001</v>
      </c>
      <c r="Z192" s="165">
        <v>0</v>
      </c>
      <c r="AA192" s="166">
        <f t="shared" si="38"/>
        <v>0</v>
      </c>
      <c r="AR192" s="18" t="s">
        <v>100</v>
      </c>
      <c r="AT192" s="18" t="s">
        <v>352</v>
      </c>
      <c r="AU192" s="18" t="s">
        <v>82</v>
      </c>
      <c r="AY192" s="18" t="s">
        <v>174</v>
      </c>
      <c r="BE192" s="104">
        <f t="shared" si="39"/>
        <v>0</v>
      </c>
      <c r="BF192" s="104">
        <f t="shared" si="40"/>
        <v>0</v>
      </c>
      <c r="BG192" s="104">
        <f t="shared" si="41"/>
        <v>0</v>
      </c>
      <c r="BH192" s="104">
        <f t="shared" si="42"/>
        <v>0</v>
      </c>
      <c r="BI192" s="104">
        <f t="shared" si="43"/>
        <v>0</v>
      </c>
      <c r="BJ192" s="18" t="s">
        <v>82</v>
      </c>
      <c r="BK192" s="167">
        <f t="shared" si="44"/>
        <v>0</v>
      </c>
      <c r="BL192" s="18" t="s">
        <v>88</v>
      </c>
      <c r="BM192" s="18" t="s">
        <v>359</v>
      </c>
    </row>
    <row r="193" spans="2:65" s="1" customFormat="1" ht="25.5" customHeight="1" x14ac:dyDescent="0.15">
      <c r="B193" s="130"/>
      <c r="C193" s="159" t="s">
        <v>360</v>
      </c>
      <c r="D193" s="159" t="s">
        <v>175</v>
      </c>
      <c r="E193" s="160" t="s">
        <v>361</v>
      </c>
      <c r="F193" s="240" t="s">
        <v>362</v>
      </c>
      <c r="G193" s="240"/>
      <c r="H193" s="240"/>
      <c r="I193" s="240"/>
      <c r="J193" s="161" t="s">
        <v>178</v>
      </c>
      <c r="K193" s="162">
        <v>1.94</v>
      </c>
      <c r="L193" s="230">
        <v>0</v>
      </c>
      <c r="M193" s="230"/>
      <c r="N193" s="241">
        <f t="shared" si="35"/>
        <v>0</v>
      </c>
      <c r="O193" s="241"/>
      <c r="P193" s="241"/>
      <c r="Q193" s="241"/>
      <c r="R193" s="133"/>
      <c r="T193" s="164" t="s">
        <v>5</v>
      </c>
      <c r="U193" s="42" t="s">
        <v>40</v>
      </c>
      <c r="V193" s="34"/>
      <c r="W193" s="165">
        <f t="shared" si="36"/>
        <v>0</v>
      </c>
      <c r="X193" s="165">
        <v>2.48793</v>
      </c>
      <c r="Y193" s="165">
        <f t="shared" si="37"/>
        <v>4.8265842000000001</v>
      </c>
      <c r="Z193" s="165">
        <v>0</v>
      </c>
      <c r="AA193" s="166">
        <f t="shared" si="38"/>
        <v>0</v>
      </c>
      <c r="AR193" s="18" t="s">
        <v>88</v>
      </c>
      <c r="AT193" s="18" t="s">
        <v>175</v>
      </c>
      <c r="AU193" s="18" t="s">
        <v>82</v>
      </c>
      <c r="AY193" s="18" t="s">
        <v>174</v>
      </c>
      <c r="BE193" s="104">
        <f t="shared" si="39"/>
        <v>0</v>
      </c>
      <c r="BF193" s="104">
        <f t="shared" si="40"/>
        <v>0</v>
      </c>
      <c r="BG193" s="104">
        <f t="shared" si="41"/>
        <v>0</v>
      </c>
      <c r="BH193" s="104">
        <f t="shared" si="42"/>
        <v>0</v>
      </c>
      <c r="BI193" s="104">
        <f t="shared" si="43"/>
        <v>0</v>
      </c>
      <c r="BJ193" s="18" t="s">
        <v>82</v>
      </c>
      <c r="BK193" s="167">
        <f t="shared" si="44"/>
        <v>0</v>
      </c>
      <c r="BL193" s="18" t="s">
        <v>88</v>
      </c>
      <c r="BM193" s="18" t="s">
        <v>363</v>
      </c>
    </row>
    <row r="194" spans="2:65" s="1" customFormat="1" ht="25.5" customHeight="1" x14ac:dyDescent="0.15">
      <c r="B194" s="130"/>
      <c r="C194" s="159" t="s">
        <v>364</v>
      </c>
      <c r="D194" s="159" t="s">
        <v>175</v>
      </c>
      <c r="E194" s="160" t="s">
        <v>365</v>
      </c>
      <c r="F194" s="240" t="s">
        <v>366</v>
      </c>
      <c r="G194" s="240"/>
      <c r="H194" s="240"/>
      <c r="I194" s="240"/>
      <c r="J194" s="161" t="s">
        <v>233</v>
      </c>
      <c r="K194" s="162">
        <v>0.35299999999999998</v>
      </c>
      <c r="L194" s="230">
        <v>0</v>
      </c>
      <c r="M194" s="230"/>
      <c r="N194" s="241">
        <f t="shared" si="35"/>
        <v>0</v>
      </c>
      <c r="O194" s="241"/>
      <c r="P194" s="241"/>
      <c r="Q194" s="241"/>
      <c r="R194" s="133"/>
      <c r="T194" s="164" t="s">
        <v>5</v>
      </c>
      <c r="U194" s="42" t="s">
        <v>40</v>
      </c>
      <c r="V194" s="34"/>
      <c r="W194" s="165">
        <f t="shared" si="36"/>
        <v>0</v>
      </c>
      <c r="X194" s="165">
        <v>1.0165500000000001</v>
      </c>
      <c r="Y194" s="165">
        <f t="shared" si="37"/>
        <v>0.35884215000000003</v>
      </c>
      <c r="Z194" s="165">
        <v>0</v>
      </c>
      <c r="AA194" s="166">
        <f t="shared" si="38"/>
        <v>0</v>
      </c>
      <c r="AR194" s="18" t="s">
        <v>88</v>
      </c>
      <c r="AT194" s="18" t="s">
        <v>175</v>
      </c>
      <c r="AU194" s="18" t="s">
        <v>82</v>
      </c>
      <c r="AY194" s="18" t="s">
        <v>174</v>
      </c>
      <c r="BE194" s="104">
        <f t="shared" si="39"/>
        <v>0</v>
      </c>
      <c r="BF194" s="104">
        <f t="shared" si="40"/>
        <v>0</v>
      </c>
      <c r="BG194" s="104">
        <f t="shared" si="41"/>
        <v>0</v>
      </c>
      <c r="BH194" s="104">
        <f t="shared" si="42"/>
        <v>0</v>
      </c>
      <c r="BI194" s="104">
        <f t="shared" si="43"/>
        <v>0</v>
      </c>
      <c r="BJ194" s="18" t="s">
        <v>82</v>
      </c>
      <c r="BK194" s="167">
        <f t="shared" si="44"/>
        <v>0</v>
      </c>
      <c r="BL194" s="18" t="s">
        <v>88</v>
      </c>
      <c r="BM194" s="18" t="s">
        <v>367</v>
      </c>
    </row>
    <row r="195" spans="2:65" s="1" customFormat="1" ht="38.25" customHeight="1" x14ac:dyDescent="0.15">
      <c r="B195" s="130"/>
      <c r="C195" s="159" t="s">
        <v>368</v>
      </c>
      <c r="D195" s="159" t="s">
        <v>175</v>
      </c>
      <c r="E195" s="160" t="s">
        <v>369</v>
      </c>
      <c r="F195" s="240" t="s">
        <v>370</v>
      </c>
      <c r="G195" s="240"/>
      <c r="H195" s="240"/>
      <c r="I195" s="240"/>
      <c r="J195" s="161" t="s">
        <v>200</v>
      </c>
      <c r="K195" s="162">
        <v>9.2940000000000005</v>
      </c>
      <c r="L195" s="230">
        <v>0</v>
      </c>
      <c r="M195" s="230"/>
      <c r="N195" s="241">
        <f t="shared" si="35"/>
        <v>0</v>
      </c>
      <c r="O195" s="241"/>
      <c r="P195" s="241"/>
      <c r="Q195" s="241"/>
      <c r="R195" s="133"/>
      <c r="T195" s="164" t="s">
        <v>5</v>
      </c>
      <c r="U195" s="42" t="s">
        <v>40</v>
      </c>
      <c r="V195" s="34"/>
      <c r="W195" s="165">
        <f t="shared" si="36"/>
        <v>0</v>
      </c>
      <c r="X195" s="165">
        <v>6.0600000000000003E-3</v>
      </c>
      <c r="Y195" s="165">
        <f t="shared" si="37"/>
        <v>5.6321640000000006E-2</v>
      </c>
      <c r="Z195" s="165">
        <v>0</v>
      </c>
      <c r="AA195" s="166">
        <f t="shared" si="38"/>
        <v>0</v>
      </c>
      <c r="AR195" s="18" t="s">
        <v>88</v>
      </c>
      <c r="AT195" s="18" t="s">
        <v>175</v>
      </c>
      <c r="AU195" s="18" t="s">
        <v>82</v>
      </c>
      <c r="AY195" s="18" t="s">
        <v>174</v>
      </c>
      <c r="BE195" s="104">
        <f t="shared" si="39"/>
        <v>0</v>
      </c>
      <c r="BF195" s="104">
        <f t="shared" si="40"/>
        <v>0</v>
      </c>
      <c r="BG195" s="104">
        <f t="shared" si="41"/>
        <v>0</v>
      </c>
      <c r="BH195" s="104">
        <f t="shared" si="42"/>
        <v>0</v>
      </c>
      <c r="BI195" s="104">
        <f t="shared" si="43"/>
        <v>0</v>
      </c>
      <c r="BJ195" s="18" t="s">
        <v>82</v>
      </c>
      <c r="BK195" s="167">
        <f t="shared" si="44"/>
        <v>0</v>
      </c>
      <c r="BL195" s="18" t="s">
        <v>88</v>
      </c>
      <c r="BM195" s="18" t="s">
        <v>371</v>
      </c>
    </row>
    <row r="196" spans="2:65" s="1" customFormat="1" ht="38.25" customHeight="1" x14ac:dyDescent="0.15">
      <c r="B196" s="130"/>
      <c r="C196" s="159" t="s">
        <v>372</v>
      </c>
      <c r="D196" s="159" t="s">
        <v>175</v>
      </c>
      <c r="E196" s="160" t="s">
        <v>373</v>
      </c>
      <c r="F196" s="240" t="s">
        <v>374</v>
      </c>
      <c r="G196" s="240"/>
      <c r="H196" s="240"/>
      <c r="I196" s="240"/>
      <c r="J196" s="161" t="s">
        <v>200</v>
      </c>
      <c r="K196" s="162">
        <v>9.2940000000000005</v>
      </c>
      <c r="L196" s="230">
        <v>0</v>
      </c>
      <c r="M196" s="230"/>
      <c r="N196" s="241">
        <f t="shared" si="35"/>
        <v>0</v>
      </c>
      <c r="O196" s="241"/>
      <c r="P196" s="241"/>
      <c r="Q196" s="241"/>
      <c r="R196" s="133"/>
      <c r="T196" s="164" t="s">
        <v>5</v>
      </c>
      <c r="U196" s="42" t="s">
        <v>40</v>
      </c>
      <c r="V196" s="34"/>
      <c r="W196" s="165">
        <f t="shared" si="36"/>
        <v>0</v>
      </c>
      <c r="X196" s="165">
        <v>0</v>
      </c>
      <c r="Y196" s="165">
        <f t="shared" si="37"/>
        <v>0</v>
      </c>
      <c r="Z196" s="165">
        <v>0</v>
      </c>
      <c r="AA196" s="166">
        <f t="shared" si="38"/>
        <v>0</v>
      </c>
      <c r="AR196" s="18" t="s">
        <v>88</v>
      </c>
      <c r="AT196" s="18" t="s">
        <v>175</v>
      </c>
      <c r="AU196" s="18" t="s">
        <v>82</v>
      </c>
      <c r="AY196" s="18" t="s">
        <v>174</v>
      </c>
      <c r="BE196" s="104">
        <f t="shared" si="39"/>
        <v>0</v>
      </c>
      <c r="BF196" s="104">
        <f t="shared" si="40"/>
        <v>0</v>
      </c>
      <c r="BG196" s="104">
        <f t="shared" si="41"/>
        <v>0</v>
      </c>
      <c r="BH196" s="104">
        <f t="shared" si="42"/>
        <v>0</v>
      </c>
      <c r="BI196" s="104">
        <f t="shared" si="43"/>
        <v>0</v>
      </c>
      <c r="BJ196" s="18" t="s">
        <v>82</v>
      </c>
      <c r="BK196" s="167">
        <f t="shared" si="44"/>
        <v>0</v>
      </c>
      <c r="BL196" s="18" t="s">
        <v>88</v>
      </c>
      <c r="BM196" s="18" t="s">
        <v>375</v>
      </c>
    </row>
    <row r="197" spans="2:65" s="9" customFormat="1" ht="29.75" customHeight="1" x14ac:dyDescent="0.15">
      <c r="B197" s="148"/>
      <c r="C197" s="149"/>
      <c r="D197" s="158" t="s">
        <v>131</v>
      </c>
      <c r="E197" s="158"/>
      <c r="F197" s="158"/>
      <c r="G197" s="158"/>
      <c r="H197" s="158"/>
      <c r="I197" s="158"/>
      <c r="J197" s="158"/>
      <c r="K197" s="158"/>
      <c r="L197" s="158"/>
      <c r="M197" s="158"/>
      <c r="N197" s="224">
        <f>BK197</f>
        <v>0</v>
      </c>
      <c r="O197" s="225"/>
      <c r="P197" s="225"/>
      <c r="Q197" s="225"/>
      <c r="R197" s="151"/>
      <c r="T197" s="152"/>
      <c r="U197" s="149"/>
      <c r="V197" s="149"/>
      <c r="W197" s="153">
        <f>SUM(W198:W218)</f>
        <v>0</v>
      </c>
      <c r="X197" s="149"/>
      <c r="Y197" s="153">
        <f>SUM(Y198:Y218)</f>
        <v>60.45077835</v>
      </c>
      <c r="Z197" s="149"/>
      <c r="AA197" s="154">
        <f>SUM(AA198:AA218)</f>
        <v>0</v>
      </c>
      <c r="AR197" s="155" t="s">
        <v>79</v>
      </c>
      <c r="AT197" s="156" t="s">
        <v>72</v>
      </c>
      <c r="AU197" s="156" t="s">
        <v>79</v>
      </c>
      <c r="AY197" s="155" t="s">
        <v>174</v>
      </c>
      <c r="BK197" s="157">
        <f>SUM(BK198:BK218)</f>
        <v>0</v>
      </c>
    </row>
    <row r="198" spans="2:65" s="1" customFormat="1" ht="38.25" customHeight="1" x14ac:dyDescent="0.15">
      <c r="B198" s="130"/>
      <c r="C198" s="159" t="s">
        <v>376</v>
      </c>
      <c r="D198" s="159" t="s">
        <v>175</v>
      </c>
      <c r="E198" s="160" t="s">
        <v>377</v>
      </c>
      <c r="F198" s="240" t="s">
        <v>378</v>
      </c>
      <c r="G198" s="240"/>
      <c r="H198" s="240"/>
      <c r="I198" s="240"/>
      <c r="J198" s="161" t="s">
        <v>200</v>
      </c>
      <c r="K198" s="162">
        <v>40</v>
      </c>
      <c r="L198" s="230">
        <v>0</v>
      </c>
      <c r="M198" s="230"/>
      <c r="N198" s="241">
        <f t="shared" ref="N198:N218" si="45">ROUND(L198*K198,3)</f>
        <v>0</v>
      </c>
      <c r="O198" s="241"/>
      <c r="P198" s="241"/>
      <c r="Q198" s="241"/>
      <c r="R198" s="133"/>
      <c r="T198" s="164" t="s">
        <v>5</v>
      </c>
      <c r="U198" s="42" t="s">
        <v>40</v>
      </c>
      <c r="V198" s="34"/>
      <c r="W198" s="165">
        <f t="shared" ref="W198:W218" si="46">V198*K198</f>
        <v>0</v>
      </c>
      <c r="X198" s="165">
        <v>4.0000000000000002E-4</v>
      </c>
      <c r="Y198" s="165">
        <f t="shared" ref="Y198:Y218" si="47">X198*K198</f>
        <v>1.6E-2</v>
      </c>
      <c r="Z198" s="165">
        <v>0</v>
      </c>
      <c r="AA198" s="166">
        <f t="shared" ref="AA198:AA218" si="48">Z198*K198</f>
        <v>0</v>
      </c>
      <c r="AR198" s="18" t="s">
        <v>88</v>
      </c>
      <c r="AT198" s="18" t="s">
        <v>175</v>
      </c>
      <c r="AU198" s="18" t="s">
        <v>82</v>
      </c>
      <c r="AY198" s="18" t="s">
        <v>174</v>
      </c>
      <c r="BE198" s="104">
        <f t="shared" ref="BE198:BE218" si="49">IF(U198="základná",N198,0)</f>
        <v>0</v>
      </c>
      <c r="BF198" s="104">
        <f t="shared" ref="BF198:BF218" si="50">IF(U198="znížená",N198,0)</f>
        <v>0</v>
      </c>
      <c r="BG198" s="104">
        <f t="shared" ref="BG198:BG218" si="51">IF(U198="zákl. prenesená",N198,0)</f>
        <v>0</v>
      </c>
      <c r="BH198" s="104">
        <f t="shared" ref="BH198:BH218" si="52">IF(U198="zníž. prenesená",N198,0)</f>
        <v>0</v>
      </c>
      <c r="BI198" s="104">
        <f t="shared" ref="BI198:BI218" si="53">IF(U198="nulová",N198,0)</f>
        <v>0</v>
      </c>
      <c r="BJ198" s="18" t="s">
        <v>82</v>
      </c>
      <c r="BK198" s="167">
        <f t="shared" ref="BK198:BK218" si="54">ROUND(L198*K198,3)</f>
        <v>0</v>
      </c>
      <c r="BL198" s="18" t="s">
        <v>88</v>
      </c>
      <c r="BM198" s="18" t="s">
        <v>379</v>
      </c>
    </row>
    <row r="199" spans="2:65" s="1" customFormat="1" ht="38.25" customHeight="1" x14ac:dyDescent="0.15">
      <c r="B199" s="130"/>
      <c r="C199" s="159" t="s">
        <v>380</v>
      </c>
      <c r="D199" s="159" t="s">
        <v>175</v>
      </c>
      <c r="E199" s="160" t="s">
        <v>381</v>
      </c>
      <c r="F199" s="240" t="s">
        <v>382</v>
      </c>
      <c r="G199" s="240"/>
      <c r="H199" s="240"/>
      <c r="I199" s="240"/>
      <c r="J199" s="161" t="s">
        <v>200</v>
      </c>
      <c r="K199" s="162">
        <v>40</v>
      </c>
      <c r="L199" s="230">
        <v>0</v>
      </c>
      <c r="M199" s="230"/>
      <c r="N199" s="241">
        <f t="shared" si="45"/>
        <v>0</v>
      </c>
      <c r="O199" s="241"/>
      <c r="P199" s="241"/>
      <c r="Q199" s="241"/>
      <c r="R199" s="133"/>
      <c r="T199" s="164" t="s">
        <v>5</v>
      </c>
      <c r="U199" s="42" t="s">
        <v>40</v>
      </c>
      <c r="V199" s="34"/>
      <c r="W199" s="165">
        <f t="shared" si="46"/>
        <v>0</v>
      </c>
      <c r="X199" s="165">
        <v>1.4120000000000001E-2</v>
      </c>
      <c r="Y199" s="165">
        <f t="shared" si="47"/>
        <v>0.56479999999999997</v>
      </c>
      <c r="Z199" s="165">
        <v>0</v>
      </c>
      <c r="AA199" s="166">
        <f t="shared" si="48"/>
        <v>0</v>
      </c>
      <c r="AR199" s="18" t="s">
        <v>88</v>
      </c>
      <c r="AT199" s="18" t="s">
        <v>175</v>
      </c>
      <c r="AU199" s="18" t="s">
        <v>82</v>
      </c>
      <c r="AY199" s="18" t="s">
        <v>174</v>
      </c>
      <c r="BE199" s="104">
        <f t="shared" si="49"/>
        <v>0</v>
      </c>
      <c r="BF199" s="104">
        <f t="shared" si="50"/>
        <v>0</v>
      </c>
      <c r="BG199" s="104">
        <f t="shared" si="51"/>
        <v>0</v>
      </c>
      <c r="BH199" s="104">
        <f t="shared" si="52"/>
        <v>0</v>
      </c>
      <c r="BI199" s="104">
        <f t="shared" si="53"/>
        <v>0</v>
      </c>
      <c r="BJ199" s="18" t="s">
        <v>82</v>
      </c>
      <c r="BK199" s="167">
        <f t="shared" si="54"/>
        <v>0</v>
      </c>
      <c r="BL199" s="18" t="s">
        <v>88</v>
      </c>
      <c r="BM199" s="18" t="s">
        <v>383</v>
      </c>
    </row>
    <row r="200" spans="2:65" s="1" customFormat="1" ht="38.25" customHeight="1" x14ac:dyDescent="0.15">
      <c r="B200" s="130"/>
      <c r="C200" s="159" t="s">
        <v>384</v>
      </c>
      <c r="D200" s="159" t="s">
        <v>175</v>
      </c>
      <c r="E200" s="160" t="s">
        <v>385</v>
      </c>
      <c r="F200" s="240" t="s">
        <v>386</v>
      </c>
      <c r="G200" s="240"/>
      <c r="H200" s="240"/>
      <c r="I200" s="240"/>
      <c r="J200" s="161" t="s">
        <v>200</v>
      </c>
      <c r="K200" s="162">
        <v>40</v>
      </c>
      <c r="L200" s="230">
        <v>0</v>
      </c>
      <c r="M200" s="230"/>
      <c r="N200" s="241">
        <f t="shared" si="45"/>
        <v>0</v>
      </c>
      <c r="O200" s="241"/>
      <c r="P200" s="241"/>
      <c r="Q200" s="241"/>
      <c r="R200" s="133"/>
      <c r="T200" s="164" t="s">
        <v>5</v>
      </c>
      <c r="U200" s="42" t="s">
        <v>40</v>
      </c>
      <c r="V200" s="34"/>
      <c r="W200" s="165">
        <f t="shared" si="46"/>
        <v>0</v>
      </c>
      <c r="X200" s="165">
        <v>5.11E-3</v>
      </c>
      <c r="Y200" s="165">
        <f t="shared" si="47"/>
        <v>0.2044</v>
      </c>
      <c r="Z200" s="165">
        <v>0</v>
      </c>
      <c r="AA200" s="166">
        <f t="shared" si="48"/>
        <v>0</v>
      </c>
      <c r="AR200" s="18" t="s">
        <v>88</v>
      </c>
      <c r="AT200" s="18" t="s">
        <v>175</v>
      </c>
      <c r="AU200" s="18" t="s">
        <v>82</v>
      </c>
      <c r="AY200" s="18" t="s">
        <v>174</v>
      </c>
      <c r="BE200" s="104">
        <f t="shared" si="49"/>
        <v>0</v>
      </c>
      <c r="BF200" s="104">
        <f t="shared" si="50"/>
        <v>0</v>
      </c>
      <c r="BG200" s="104">
        <f t="shared" si="51"/>
        <v>0</v>
      </c>
      <c r="BH200" s="104">
        <f t="shared" si="52"/>
        <v>0</v>
      </c>
      <c r="BI200" s="104">
        <f t="shared" si="53"/>
        <v>0</v>
      </c>
      <c r="BJ200" s="18" t="s">
        <v>82</v>
      </c>
      <c r="BK200" s="167">
        <f t="shared" si="54"/>
        <v>0</v>
      </c>
      <c r="BL200" s="18" t="s">
        <v>88</v>
      </c>
      <c r="BM200" s="18" t="s">
        <v>387</v>
      </c>
    </row>
    <row r="201" spans="2:65" s="1" customFormat="1" ht="38.25" customHeight="1" x14ac:dyDescent="0.15">
      <c r="B201" s="130"/>
      <c r="C201" s="159" t="s">
        <v>388</v>
      </c>
      <c r="D201" s="159" t="s">
        <v>175</v>
      </c>
      <c r="E201" s="160" t="s">
        <v>389</v>
      </c>
      <c r="F201" s="240" t="s">
        <v>390</v>
      </c>
      <c r="G201" s="240"/>
      <c r="H201" s="240"/>
      <c r="I201" s="240"/>
      <c r="J201" s="161" t="s">
        <v>200</v>
      </c>
      <c r="K201" s="162">
        <v>567.45000000000005</v>
      </c>
      <c r="L201" s="230">
        <v>0</v>
      </c>
      <c r="M201" s="230"/>
      <c r="N201" s="241">
        <f t="shared" si="45"/>
        <v>0</v>
      </c>
      <c r="O201" s="241"/>
      <c r="P201" s="241"/>
      <c r="Q201" s="241"/>
      <c r="R201" s="133"/>
      <c r="T201" s="164" t="s">
        <v>5</v>
      </c>
      <c r="U201" s="42" t="s">
        <v>40</v>
      </c>
      <c r="V201" s="34"/>
      <c r="W201" s="165">
        <f t="shared" si="46"/>
        <v>0</v>
      </c>
      <c r="X201" s="165">
        <v>4.0000000000000002E-4</v>
      </c>
      <c r="Y201" s="165">
        <f t="shared" si="47"/>
        <v>0.22698000000000004</v>
      </c>
      <c r="Z201" s="165">
        <v>0</v>
      </c>
      <c r="AA201" s="166">
        <f t="shared" si="48"/>
        <v>0</v>
      </c>
      <c r="AR201" s="18" t="s">
        <v>88</v>
      </c>
      <c r="AT201" s="18" t="s">
        <v>175</v>
      </c>
      <c r="AU201" s="18" t="s">
        <v>82</v>
      </c>
      <c r="AY201" s="18" t="s">
        <v>174</v>
      </c>
      <c r="BE201" s="104">
        <f t="shared" si="49"/>
        <v>0</v>
      </c>
      <c r="BF201" s="104">
        <f t="shared" si="50"/>
        <v>0</v>
      </c>
      <c r="BG201" s="104">
        <f t="shared" si="51"/>
        <v>0</v>
      </c>
      <c r="BH201" s="104">
        <f t="shared" si="52"/>
        <v>0</v>
      </c>
      <c r="BI201" s="104">
        <f t="shared" si="53"/>
        <v>0</v>
      </c>
      <c r="BJ201" s="18" t="s">
        <v>82</v>
      </c>
      <c r="BK201" s="167">
        <f t="shared" si="54"/>
        <v>0</v>
      </c>
      <c r="BL201" s="18" t="s">
        <v>88</v>
      </c>
      <c r="BM201" s="18" t="s">
        <v>391</v>
      </c>
    </row>
    <row r="202" spans="2:65" s="1" customFormat="1" ht="38.25" customHeight="1" x14ac:dyDescent="0.15">
      <c r="B202" s="130"/>
      <c r="C202" s="159" t="s">
        <v>392</v>
      </c>
      <c r="D202" s="159" t="s">
        <v>175</v>
      </c>
      <c r="E202" s="160" t="s">
        <v>393</v>
      </c>
      <c r="F202" s="240" t="s">
        <v>394</v>
      </c>
      <c r="G202" s="240"/>
      <c r="H202" s="240"/>
      <c r="I202" s="240"/>
      <c r="J202" s="161" t="s">
        <v>200</v>
      </c>
      <c r="K202" s="162">
        <v>567.45000000000005</v>
      </c>
      <c r="L202" s="230">
        <v>0</v>
      </c>
      <c r="M202" s="230"/>
      <c r="N202" s="241">
        <f t="shared" si="45"/>
        <v>0</v>
      </c>
      <c r="O202" s="241"/>
      <c r="P202" s="241"/>
      <c r="Q202" s="241"/>
      <c r="R202" s="133"/>
      <c r="T202" s="164" t="s">
        <v>5</v>
      </c>
      <c r="U202" s="42" t="s">
        <v>40</v>
      </c>
      <c r="V202" s="34"/>
      <c r="W202" s="165">
        <f t="shared" si="46"/>
        <v>0</v>
      </c>
      <c r="X202" s="165">
        <v>1.685E-2</v>
      </c>
      <c r="Y202" s="165">
        <f t="shared" si="47"/>
        <v>9.5615325000000002</v>
      </c>
      <c r="Z202" s="165">
        <v>0</v>
      </c>
      <c r="AA202" s="166">
        <f t="shared" si="48"/>
        <v>0</v>
      </c>
      <c r="AR202" s="18" t="s">
        <v>88</v>
      </c>
      <c r="AT202" s="18" t="s">
        <v>175</v>
      </c>
      <c r="AU202" s="18" t="s">
        <v>82</v>
      </c>
      <c r="AY202" s="18" t="s">
        <v>174</v>
      </c>
      <c r="BE202" s="104">
        <f t="shared" si="49"/>
        <v>0</v>
      </c>
      <c r="BF202" s="104">
        <f t="shared" si="50"/>
        <v>0</v>
      </c>
      <c r="BG202" s="104">
        <f t="shared" si="51"/>
        <v>0</v>
      </c>
      <c r="BH202" s="104">
        <f t="shared" si="52"/>
        <v>0</v>
      </c>
      <c r="BI202" s="104">
        <f t="shared" si="53"/>
        <v>0</v>
      </c>
      <c r="BJ202" s="18" t="s">
        <v>82</v>
      </c>
      <c r="BK202" s="167">
        <f t="shared" si="54"/>
        <v>0</v>
      </c>
      <c r="BL202" s="18" t="s">
        <v>88</v>
      </c>
      <c r="BM202" s="18" t="s">
        <v>395</v>
      </c>
    </row>
    <row r="203" spans="2:65" s="1" customFormat="1" ht="25.5" customHeight="1" x14ac:dyDescent="0.15">
      <c r="B203" s="130"/>
      <c r="C203" s="159" t="s">
        <v>396</v>
      </c>
      <c r="D203" s="159" t="s">
        <v>175</v>
      </c>
      <c r="E203" s="160" t="s">
        <v>397</v>
      </c>
      <c r="F203" s="240" t="s">
        <v>398</v>
      </c>
      <c r="G203" s="240"/>
      <c r="H203" s="240"/>
      <c r="I203" s="240"/>
      <c r="J203" s="161" t="s">
        <v>399</v>
      </c>
      <c r="K203" s="162">
        <v>111.68</v>
      </c>
      <c r="L203" s="230">
        <v>0</v>
      </c>
      <c r="M203" s="230"/>
      <c r="N203" s="241">
        <f t="shared" si="45"/>
        <v>0</v>
      </c>
      <c r="O203" s="241"/>
      <c r="P203" s="241"/>
      <c r="Q203" s="241"/>
      <c r="R203" s="133"/>
      <c r="T203" s="164" t="s">
        <v>5</v>
      </c>
      <c r="U203" s="42" t="s">
        <v>40</v>
      </c>
      <c r="V203" s="34"/>
      <c r="W203" s="165">
        <f t="shared" si="46"/>
        <v>0</v>
      </c>
      <c r="X203" s="165">
        <v>2.2300000000000002E-3</v>
      </c>
      <c r="Y203" s="165">
        <f t="shared" si="47"/>
        <v>0.24904640000000003</v>
      </c>
      <c r="Z203" s="165">
        <v>0</v>
      </c>
      <c r="AA203" s="166">
        <f t="shared" si="48"/>
        <v>0</v>
      </c>
      <c r="AR203" s="18" t="s">
        <v>88</v>
      </c>
      <c r="AT203" s="18" t="s">
        <v>175</v>
      </c>
      <c r="AU203" s="18" t="s">
        <v>82</v>
      </c>
      <c r="AY203" s="18" t="s">
        <v>174</v>
      </c>
      <c r="BE203" s="104">
        <f t="shared" si="49"/>
        <v>0</v>
      </c>
      <c r="BF203" s="104">
        <f t="shared" si="50"/>
        <v>0</v>
      </c>
      <c r="BG203" s="104">
        <f t="shared" si="51"/>
        <v>0</v>
      </c>
      <c r="BH203" s="104">
        <f t="shared" si="52"/>
        <v>0</v>
      </c>
      <c r="BI203" s="104">
        <f t="shared" si="53"/>
        <v>0</v>
      </c>
      <c r="BJ203" s="18" t="s">
        <v>82</v>
      </c>
      <c r="BK203" s="167">
        <f t="shared" si="54"/>
        <v>0</v>
      </c>
      <c r="BL203" s="18" t="s">
        <v>88</v>
      </c>
      <c r="BM203" s="18" t="s">
        <v>400</v>
      </c>
    </row>
    <row r="204" spans="2:65" s="1" customFormat="1" ht="25.5" customHeight="1" x14ac:dyDescent="0.15">
      <c r="B204" s="130"/>
      <c r="C204" s="159" t="s">
        <v>401</v>
      </c>
      <c r="D204" s="159" t="s">
        <v>175</v>
      </c>
      <c r="E204" s="160" t="s">
        <v>402</v>
      </c>
      <c r="F204" s="240" t="s">
        <v>403</v>
      </c>
      <c r="G204" s="240"/>
      <c r="H204" s="240"/>
      <c r="I204" s="240"/>
      <c r="J204" s="161" t="s">
        <v>399</v>
      </c>
      <c r="K204" s="162">
        <v>136.78</v>
      </c>
      <c r="L204" s="230">
        <v>0</v>
      </c>
      <c r="M204" s="230"/>
      <c r="N204" s="241">
        <f t="shared" si="45"/>
        <v>0</v>
      </c>
      <c r="O204" s="241"/>
      <c r="P204" s="241"/>
      <c r="Q204" s="241"/>
      <c r="R204" s="133"/>
      <c r="T204" s="164" t="s">
        <v>5</v>
      </c>
      <c r="U204" s="42" t="s">
        <v>40</v>
      </c>
      <c r="V204" s="34"/>
      <c r="W204" s="165">
        <f t="shared" si="46"/>
        <v>0</v>
      </c>
      <c r="X204" s="165">
        <v>2.2499999999999998E-3</v>
      </c>
      <c r="Y204" s="165">
        <f t="shared" si="47"/>
        <v>0.307755</v>
      </c>
      <c r="Z204" s="165">
        <v>0</v>
      </c>
      <c r="AA204" s="166">
        <f t="shared" si="48"/>
        <v>0</v>
      </c>
      <c r="AR204" s="18" t="s">
        <v>88</v>
      </c>
      <c r="AT204" s="18" t="s">
        <v>175</v>
      </c>
      <c r="AU204" s="18" t="s">
        <v>82</v>
      </c>
      <c r="AY204" s="18" t="s">
        <v>174</v>
      </c>
      <c r="BE204" s="104">
        <f t="shared" si="49"/>
        <v>0</v>
      </c>
      <c r="BF204" s="104">
        <f t="shared" si="50"/>
        <v>0</v>
      </c>
      <c r="BG204" s="104">
        <f t="shared" si="51"/>
        <v>0</v>
      </c>
      <c r="BH204" s="104">
        <f t="shared" si="52"/>
        <v>0</v>
      </c>
      <c r="BI204" s="104">
        <f t="shared" si="53"/>
        <v>0</v>
      </c>
      <c r="BJ204" s="18" t="s">
        <v>82</v>
      </c>
      <c r="BK204" s="167">
        <f t="shared" si="54"/>
        <v>0</v>
      </c>
      <c r="BL204" s="18" t="s">
        <v>88</v>
      </c>
      <c r="BM204" s="18" t="s">
        <v>404</v>
      </c>
    </row>
    <row r="205" spans="2:65" s="1" customFormat="1" ht="25.5" customHeight="1" x14ac:dyDescent="0.15">
      <c r="B205" s="130"/>
      <c r="C205" s="159" t="s">
        <v>405</v>
      </c>
      <c r="D205" s="159" t="s">
        <v>175</v>
      </c>
      <c r="E205" s="160" t="s">
        <v>406</v>
      </c>
      <c r="F205" s="240" t="s">
        <v>407</v>
      </c>
      <c r="G205" s="240"/>
      <c r="H205" s="240"/>
      <c r="I205" s="240"/>
      <c r="J205" s="161" t="s">
        <v>200</v>
      </c>
      <c r="K205" s="162">
        <v>16.629000000000001</v>
      </c>
      <c r="L205" s="230">
        <v>0</v>
      </c>
      <c r="M205" s="230"/>
      <c r="N205" s="241">
        <f t="shared" si="45"/>
        <v>0</v>
      </c>
      <c r="O205" s="241"/>
      <c r="P205" s="241"/>
      <c r="Q205" s="241"/>
      <c r="R205" s="133"/>
      <c r="T205" s="164" t="s">
        <v>5</v>
      </c>
      <c r="U205" s="42" t="s">
        <v>40</v>
      </c>
      <c r="V205" s="34"/>
      <c r="W205" s="165">
        <f t="shared" si="46"/>
        <v>0</v>
      </c>
      <c r="X205" s="165">
        <v>4.8900000000000002E-3</v>
      </c>
      <c r="Y205" s="165">
        <f t="shared" si="47"/>
        <v>8.1315810000000016E-2</v>
      </c>
      <c r="Z205" s="165">
        <v>0</v>
      </c>
      <c r="AA205" s="166">
        <f t="shared" si="48"/>
        <v>0</v>
      </c>
      <c r="AR205" s="18" t="s">
        <v>88</v>
      </c>
      <c r="AT205" s="18" t="s">
        <v>175</v>
      </c>
      <c r="AU205" s="18" t="s">
        <v>82</v>
      </c>
      <c r="AY205" s="18" t="s">
        <v>174</v>
      </c>
      <c r="BE205" s="104">
        <f t="shared" si="49"/>
        <v>0</v>
      </c>
      <c r="BF205" s="104">
        <f t="shared" si="50"/>
        <v>0</v>
      </c>
      <c r="BG205" s="104">
        <f t="shared" si="51"/>
        <v>0</v>
      </c>
      <c r="BH205" s="104">
        <f t="shared" si="52"/>
        <v>0</v>
      </c>
      <c r="BI205" s="104">
        <f t="shared" si="53"/>
        <v>0</v>
      </c>
      <c r="BJ205" s="18" t="s">
        <v>82</v>
      </c>
      <c r="BK205" s="167">
        <f t="shared" si="54"/>
        <v>0</v>
      </c>
      <c r="BL205" s="18" t="s">
        <v>88</v>
      </c>
      <c r="BM205" s="18" t="s">
        <v>408</v>
      </c>
    </row>
    <row r="206" spans="2:65" s="1" customFormat="1" ht="51" customHeight="1" x14ac:dyDescent="0.15">
      <c r="B206" s="130"/>
      <c r="C206" s="168" t="s">
        <v>409</v>
      </c>
      <c r="D206" s="168" t="s">
        <v>352</v>
      </c>
      <c r="E206" s="169" t="s">
        <v>410</v>
      </c>
      <c r="F206" s="242" t="s">
        <v>411</v>
      </c>
      <c r="G206" s="242"/>
      <c r="H206" s="242"/>
      <c r="I206" s="242"/>
      <c r="J206" s="170" t="s">
        <v>200</v>
      </c>
      <c r="K206" s="171">
        <v>17.46</v>
      </c>
      <c r="L206" s="243">
        <v>0</v>
      </c>
      <c r="M206" s="243"/>
      <c r="N206" s="244">
        <f t="shared" si="45"/>
        <v>0</v>
      </c>
      <c r="O206" s="241"/>
      <c r="P206" s="241"/>
      <c r="Q206" s="241"/>
      <c r="R206" s="133"/>
      <c r="T206" s="164" t="s">
        <v>5</v>
      </c>
      <c r="U206" s="42" t="s">
        <v>40</v>
      </c>
      <c r="V206" s="34"/>
      <c r="W206" s="165">
        <f t="shared" si="46"/>
        <v>0</v>
      </c>
      <c r="X206" s="165">
        <v>2.2720000000000001E-2</v>
      </c>
      <c r="Y206" s="165">
        <f t="shared" si="47"/>
        <v>0.39669120000000002</v>
      </c>
      <c r="Z206" s="165">
        <v>0</v>
      </c>
      <c r="AA206" s="166">
        <f t="shared" si="48"/>
        <v>0</v>
      </c>
      <c r="AR206" s="18" t="s">
        <v>100</v>
      </c>
      <c r="AT206" s="18" t="s">
        <v>352</v>
      </c>
      <c r="AU206" s="18" t="s">
        <v>82</v>
      </c>
      <c r="AY206" s="18" t="s">
        <v>174</v>
      </c>
      <c r="BE206" s="104">
        <f t="shared" si="49"/>
        <v>0</v>
      </c>
      <c r="BF206" s="104">
        <f t="shared" si="50"/>
        <v>0</v>
      </c>
      <c r="BG206" s="104">
        <f t="shared" si="51"/>
        <v>0</v>
      </c>
      <c r="BH206" s="104">
        <f t="shared" si="52"/>
        <v>0</v>
      </c>
      <c r="BI206" s="104">
        <f t="shared" si="53"/>
        <v>0</v>
      </c>
      <c r="BJ206" s="18" t="s">
        <v>82</v>
      </c>
      <c r="BK206" s="167">
        <f t="shared" si="54"/>
        <v>0</v>
      </c>
      <c r="BL206" s="18" t="s">
        <v>88</v>
      </c>
      <c r="BM206" s="18" t="s">
        <v>412</v>
      </c>
    </row>
    <row r="207" spans="2:65" s="1" customFormat="1" ht="38.25" customHeight="1" x14ac:dyDescent="0.15">
      <c r="B207" s="130"/>
      <c r="C207" s="159" t="s">
        <v>413</v>
      </c>
      <c r="D207" s="159" t="s">
        <v>175</v>
      </c>
      <c r="E207" s="160" t="s">
        <v>414</v>
      </c>
      <c r="F207" s="240" t="s">
        <v>415</v>
      </c>
      <c r="G207" s="240"/>
      <c r="H207" s="240"/>
      <c r="I207" s="240"/>
      <c r="J207" s="161" t="s">
        <v>200</v>
      </c>
      <c r="K207" s="162">
        <v>222.21299999999999</v>
      </c>
      <c r="L207" s="230">
        <v>0</v>
      </c>
      <c r="M207" s="230"/>
      <c r="N207" s="241">
        <f t="shared" si="45"/>
        <v>0</v>
      </c>
      <c r="O207" s="241"/>
      <c r="P207" s="241"/>
      <c r="Q207" s="241"/>
      <c r="R207" s="133"/>
      <c r="T207" s="164" t="s">
        <v>5</v>
      </c>
      <c r="U207" s="42" t="s">
        <v>40</v>
      </c>
      <c r="V207" s="34"/>
      <c r="W207" s="165">
        <f t="shared" si="46"/>
        <v>0</v>
      </c>
      <c r="X207" s="165">
        <v>2.8999999999999998E-3</v>
      </c>
      <c r="Y207" s="165">
        <f t="shared" si="47"/>
        <v>0.64441769999999998</v>
      </c>
      <c r="Z207" s="165">
        <v>0</v>
      </c>
      <c r="AA207" s="166">
        <f t="shared" si="48"/>
        <v>0</v>
      </c>
      <c r="AR207" s="18" t="s">
        <v>88</v>
      </c>
      <c r="AT207" s="18" t="s">
        <v>175</v>
      </c>
      <c r="AU207" s="18" t="s">
        <v>82</v>
      </c>
      <c r="AY207" s="18" t="s">
        <v>174</v>
      </c>
      <c r="BE207" s="104">
        <f t="shared" si="49"/>
        <v>0</v>
      </c>
      <c r="BF207" s="104">
        <f t="shared" si="50"/>
        <v>0</v>
      </c>
      <c r="BG207" s="104">
        <f t="shared" si="51"/>
        <v>0</v>
      </c>
      <c r="BH207" s="104">
        <f t="shared" si="52"/>
        <v>0</v>
      </c>
      <c r="BI207" s="104">
        <f t="shared" si="53"/>
        <v>0</v>
      </c>
      <c r="BJ207" s="18" t="s">
        <v>82</v>
      </c>
      <c r="BK207" s="167">
        <f t="shared" si="54"/>
        <v>0</v>
      </c>
      <c r="BL207" s="18" t="s">
        <v>88</v>
      </c>
      <c r="BM207" s="18" t="s">
        <v>416</v>
      </c>
    </row>
    <row r="208" spans="2:65" s="1" customFormat="1" ht="38.25" customHeight="1" x14ac:dyDescent="0.15">
      <c r="B208" s="130"/>
      <c r="C208" s="159" t="s">
        <v>417</v>
      </c>
      <c r="D208" s="159" t="s">
        <v>175</v>
      </c>
      <c r="E208" s="160" t="s">
        <v>418</v>
      </c>
      <c r="F208" s="240" t="s">
        <v>419</v>
      </c>
      <c r="G208" s="240"/>
      <c r="H208" s="240"/>
      <c r="I208" s="240"/>
      <c r="J208" s="161" t="s">
        <v>200</v>
      </c>
      <c r="K208" s="162">
        <v>47.048000000000002</v>
      </c>
      <c r="L208" s="230">
        <v>0</v>
      </c>
      <c r="M208" s="230"/>
      <c r="N208" s="241">
        <f t="shared" si="45"/>
        <v>0</v>
      </c>
      <c r="O208" s="241"/>
      <c r="P208" s="241"/>
      <c r="Q208" s="241"/>
      <c r="R208" s="133"/>
      <c r="T208" s="164" t="s">
        <v>5</v>
      </c>
      <c r="U208" s="42" t="s">
        <v>40</v>
      </c>
      <c r="V208" s="34"/>
      <c r="W208" s="165">
        <f t="shared" si="46"/>
        <v>0</v>
      </c>
      <c r="X208" s="165">
        <v>2.8999999999999998E-3</v>
      </c>
      <c r="Y208" s="165">
        <f t="shared" si="47"/>
        <v>0.13643919999999998</v>
      </c>
      <c r="Z208" s="165">
        <v>0</v>
      </c>
      <c r="AA208" s="166">
        <f t="shared" si="48"/>
        <v>0</v>
      </c>
      <c r="AR208" s="18" t="s">
        <v>88</v>
      </c>
      <c r="AT208" s="18" t="s">
        <v>175</v>
      </c>
      <c r="AU208" s="18" t="s">
        <v>82</v>
      </c>
      <c r="AY208" s="18" t="s">
        <v>174</v>
      </c>
      <c r="BE208" s="104">
        <f t="shared" si="49"/>
        <v>0</v>
      </c>
      <c r="BF208" s="104">
        <f t="shared" si="50"/>
        <v>0</v>
      </c>
      <c r="BG208" s="104">
        <f t="shared" si="51"/>
        <v>0</v>
      </c>
      <c r="BH208" s="104">
        <f t="shared" si="52"/>
        <v>0</v>
      </c>
      <c r="BI208" s="104">
        <f t="shared" si="53"/>
        <v>0</v>
      </c>
      <c r="BJ208" s="18" t="s">
        <v>82</v>
      </c>
      <c r="BK208" s="167">
        <f t="shared" si="54"/>
        <v>0</v>
      </c>
      <c r="BL208" s="18" t="s">
        <v>88</v>
      </c>
      <c r="BM208" s="18" t="s">
        <v>420</v>
      </c>
    </row>
    <row r="209" spans="2:65" s="1" customFormat="1" ht="25.5" customHeight="1" x14ac:dyDescent="0.15">
      <c r="B209" s="130"/>
      <c r="C209" s="159" t="s">
        <v>421</v>
      </c>
      <c r="D209" s="159" t="s">
        <v>175</v>
      </c>
      <c r="E209" s="160" t="s">
        <v>422</v>
      </c>
      <c r="F209" s="240" t="s">
        <v>423</v>
      </c>
      <c r="G209" s="240"/>
      <c r="H209" s="240"/>
      <c r="I209" s="240"/>
      <c r="J209" s="161" t="s">
        <v>200</v>
      </c>
      <c r="K209" s="162">
        <v>14.2</v>
      </c>
      <c r="L209" s="230">
        <v>0</v>
      </c>
      <c r="M209" s="230"/>
      <c r="N209" s="241">
        <f t="shared" si="45"/>
        <v>0</v>
      </c>
      <c r="O209" s="241"/>
      <c r="P209" s="241"/>
      <c r="Q209" s="241"/>
      <c r="R209" s="133"/>
      <c r="T209" s="164" t="s">
        <v>5</v>
      </c>
      <c r="U209" s="42" t="s">
        <v>40</v>
      </c>
      <c r="V209" s="34"/>
      <c r="W209" s="165">
        <f t="shared" si="46"/>
        <v>0</v>
      </c>
      <c r="X209" s="165">
        <v>5.11E-3</v>
      </c>
      <c r="Y209" s="165">
        <f t="shared" si="47"/>
        <v>7.2562000000000001E-2</v>
      </c>
      <c r="Z209" s="165">
        <v>0</v>
      </c>
      <c r="AA209" s="166">
        <f t="shared" si="48"/>
        <v>0</v>
      </c>
      <c r="AR209" s="18" t="s">
        <v>88</v>
      </c>
      <c r="AT209" s="18" t="s">
        <v>175</v>
      </c>
      <c r="AU209" s="18" t="s">
        <v>82</v>
      </c>
      <c r="AY209" s="18" t="s">
        <v>174</v>
      </c>
      <c r="BE209" s="104">
        <f t="shared" si="49"/>
        <v>0</v>
      </c>
      <c r="BF209" s="104">
        <f t="shared" si="50"/>
        <v>0</v>
      </c>
      <c r="BG209" s="104">
        <f t="shared" si="51"/>
        <v>0</v>
      </c>
      <c r="BH209" s="104">
        <f t="shared" si="52"/>
        <v>0</v>
      </c>
      <c r="BI209" s="104">
        <f t="shared" si="53"/>
        <v>0</v>
      </c>
      <c r="BJ209" s="18" t="s">
        <v>82</v>
      </c>
      <c r="BK209" s="167">
        <f t="shared" si="54"/>
        <v>0</v>
      </c>
      <c r="BL209" s="18" t="s">
        <v>88</v>
      </c>
      <c r="BM209" s="18" t="s">
        <v>424</v>
      </c>
    </row>
    <row r="210" spans="2:65" s="1" customFormat="1" ht="38.25" customHeight="1" x14ac:dyDescent="0.15">
      <c r="B210" s="130"/>
      <c r="C210" s="159" t="s">
        <v>425</v>
      </c>
      <c r="D210" s="159" t="s">
        <v>175</v>
      </c>
      <c r="E210" s="160" t="s">
        <v>426</v>
      </c>
      <c r="F210" s="240" t="s">
        <v>427</v>
      </c>
      <c r="G210" s="240"/>
      <c r="H210" s="240"/>
      <c r="I210" s="240"/>
      <c r="J210" s="161" t="s">
        <v>200</v>
      </c>
      <c r="K210" s="162">
        <v>12.85</v>
      </c>
      <c r="L210" s="230">
        <v>0</v>
      </c>
      <c r="M210" s="230"/>
      <c r="N210" s="241">
        <f t="shared" si="45"/>
        <v>0</v>
      </c>
      <c r="O210" s="241"/>
      <c r="P210" s="241"/>
      <c r="Q210" s="241"/>
      <c r="R210" s="133"/>
      <c r="T210" s="164" t="s">
        <v>5</v>
      </c>
      <c r="U210" s="42" t="s">
        <v>40</v>
      </c>
      <c r="V210" s="34"/>
      <c r="W210" s="165">
        <f t="shared" si="46"/>
        <v>0</v>
      </c>
      <c r="X210" s="165">
        <v>3.363E-2</v>
      </c>
      <c r="Y210" s="165">
        <f t="shared" si="47"/>
        <v>0.43214550000000002</v>
      </c>
      <c r="Z210" s="165">
        <v>0</v>
      </c>
      <c r="AA210" s="166">
        <f t="shared" si="48"/>
        <v>0</v>
      </c>
      <c r="AR210" s="18" t="s">
        <v>88</v>
      </c>
      <c r="AT210" s="18" t="s">
        <v>175</v>
      </c>
      <c r="AU210" s="18" t="s">
        <v>82</v>
      </c>
      <c r="AY210" s="18" t="s">
        <v>174</v>
      </c>
      <c r="BE210" s="104">
        <f t="shared" si="49"/>
        <v>0</v>
      </c>
      <c r="BF210" s="104">
        <f t="shared" si="50"/>
        <v>0</v>
      </c>
      <c r="BG210" s="104">
        <f t="shared" si="51"/>
        <v>0</v>
      </c>
      <c r="BH210" s="104">
        <f t="shared" si="52"/>
        <v>0</v>
      </c>
      <c r="BI210" s="104">
        <f t="shared" si="53"/>
        <v>0</v>
      </c>
      <c r="BJ210" s="18" t="s">
        <v>82</v>
      </c>
      <c r="BK210" s="167">
        <f t="shared" si="54"/>
        <v>0</v>
      </c>
      <c r="BL210" s="18" t="s">
        <v>88</v>
      </c>
      <c r="BM210" s="18" t="s">
        <v>428</v>
      </c>
    </row>
    <row r="211" spans="2:65" s="1" customFormat="1" ht="38.25" customHeight="1" x14ac:dyDescent="0.15">
      <c r="B211" s="130"/>
      <c r="C211" s="159" t="s">
        <v>429</v>
      </c>
      <c r="D211" s="159" t="s">
        <v>175</v>
      </c>
      <c r="E211" s="160" t="s">
        <v>430</v>
      </c>
      <c r="F211" s="240" t="s">
        <v>431</v>
      </c>
      <c r="G211" s="240"/>
      <c r="H211" s="240"/>
      <c r="I211" s="240"/>
      <c r="J211" s="161" t="s">
        <v>200</v>
      </c>
      <c r="K211" s="162">
        <v>131.32599999999999</v>
      </c>
      <c r="L211" s="230">
        <v>0</v>
      </c>
      <c r="M211" s="230"/>
      <c r="N211" s="241">
        <f t="shared" si="45"/>
        <v>0</v>
      </c>
      <c r="O211" s="241"/>
      <c r="P211" s="241"/>
      <c r="Q211" s="241"/>
      <c r="R211" s="133"/>
      <c r="T211" s="164" t="s">
        <v>5</v>
      </c>
      <c r="U211" s="42" t="s">
        <v>40</v>
      </c>
      <c r="V211" s="34"/>
      <c r="W211" s="165">
        <f t="shared" si="46"/>
        <v>0</v>
      </c>
      <c r="X211" s="165">
        <v>3.9780000000000003E-2</v>
      </c>
      <c r="Y211" s="165">
        <f t="shared" si="47"/>
        <v>5.2241482800000005</v>
      </c>
      <c r="Z211" s="165">
        <v>0</v>
      </c>
      <c r="AA211" s="166">
        <f t="shared" si="48"/>
        <v>0</v>
      </c>
      <c r="AR211" s="18" t="s">
        <v>88</v>
      </c>
      <c r="AT211" s="18" t="s">
        <v>175</v>
      </c>
      <c r="AU211" s="18" t="s">
        <v>82</v>
      </c>
      <c r="AY211" s="18" t="s">
        <v>174</v>
      </c>
      <c r="BE211" s="104">
        <f t="shared" si="49"/>
        <v>0</v>
      </c>
      <c r="BF211" s="104">
        <f t="shared" si="50"/>
        <v>0</v>
      </c>
      <c r="BG211" s="104">
        <f t="shared" si="51"/>
        <v>0</v>
      </c>
      <c r="BH211" s="104">
        <f t="shared" si="52"/>
        <v>0</v>
      </c>
      <c r="BI211" s="104">
        <f t="shared" si="53"/>
        <v>0</v>
      </c>
      <c r="BJ211" s="18" t="s">
        <v>82</v>
      </c>
      <c r="BK211" s="167">
        <f t="shared" si="54"/>
        <v>0</v>
      </c>
      <c r="BL211" s="18" t="s">
        <v>88</v>
      </c>
      <c r="BM211" s="18" t="s">
        <v>432</v>
      </c>
    </row>
    <row r="212" spans="2:65" s="1" customFormat="1" ht="38.25" customHeight="1" x14ac:dyDescent="0.15">
      <c r="B212" s="130"/>
      <c r="C212" s="159" t="s">
        <v>433</v>
      </c>
      <c r="D212" s="159" t="s">
        <v>175</v>
      </c>
      <c r="E212" s="160" t="s">
        <v>434</v>
      </c>
      <c r="F212" s="240" t="s">
        <v>435</v>
      </c>
      <c r="G212" s="240"/>
      <c r="H212" s="240"/>
      <c r="I212" s="240"/>
      <c r="J212" s="161" t="s">
        <v>200</v>
      </c>
      <c r="K212" s="162">
        <v>153.61000000000001</v>
      </c>
      <c r="L212" s="230">
        <v>0</v>
      </c>
      <c r="M212" s="230"/>
      <c r="N212" s="241">
        <f t="shared" si="45"/>
        <v>0</v>
      </c>
      <c r="O212" s="241"/>
      <c r="P212" s="241"/>
      <c r="Q212" s="241"/>
      <c r="R212" s="133"/>
      <c r="T212" s="164" t="s">
        <v>5</v>
      </c>
      <c r="U212" s="42" t="s">
        <v>40</v>
      </c>
      <c r="V212" s="34"/>
      <c r="W212" s="165">
        <f t="shared" si="46"/>
        <v>0</v>
      </c>
      <c r="X212" s="165">
        <v>4.3830000000000001E-2</v>
      </c>
      <c r="Y212" s="165">
        <f t="shared" si="47"/>
        <v>6.7327263000000004</v>
      </c>
      <c r="Z212" s="165">
        <v>0</v>
      </c>
      <c r="AA212" s="166">
        <f t="shared" si="48"/>
        <v>0</v>
      </c>
      <c r="AR212" s="18" t="s">
        <v>88</v>
      </c>
      <c r="AT212" s="18" t="s">
        <v>175</v>
      </c>
      <c r="AU212" s="18" t="s">
        <v>82</v>
      </c>
      <c r="AY212" s="18" t="s">
        <v>174</v>
      </c>
      <c r="BE212" s="104">
        <f t="shared" si="49"/>
        <v>0</v>
      </c>
      <c r="BF212" s="104">
        <f t="shared" si="50"/>
        <v>0</v>
      </c>
      <c r="BG212" s="104">
        <f t="shared" si="51"/>
        <v>0</v>
      </c>
      <c r="BH212" s="104">
        <f t="shared" si="52"/>
        <v>0</v>
      </c>
      <c r="BI212" s="104">
        <f t="shared" si="53"/>
        <v>0</v>
      </c>
      <c r="BJ212" s="18" t="s">
        <v>82</v>
      </c>
      <c r="BK212" s="167">
        <f t="shared" si="54"/>
        <v>0</v>
      </c>
      <c r="BL212" s="18" t="s">
        <v>88</v>
      </c>
      <c r="BM212" s="18" t="s">
        <v>436</v>
      </c>
    </row>
    <row r="213" spans="2:65" s="1" customFormat="1" ht="25.5" customHeight="1" x14ac:dyDescent="0.15">
      <c r="B213" s="130"/>
      <c r="C213" s="159" t="s">
        <v>437</v>
      </c>
      <c r="D213" s="159" t="s">
        <v>175</v>
      </c>
      <c r="E213" s="160" t="s">
        <v>438</v>
      </c>
      <c r="F213" s="240" t="s">
        <v>439</v>
      </c>
      <c r="G213" s="240"/>
      <c r="H213" s="240"/>
      <c r="I213" s="240"/>
      <c r="J213" s="161" t="s">
        <v>178</v>
      </c>
      <c r="K213" s="162">
        <v>15.632</v>
      </c>
      <c r="L213" s="230">
        <v>0</v>
      </c>
      <c r="M213" s="230"/>
      <c r="N213" s="241">
        <f t="shared" si="45"/>
        <v>0</v>
      </c>
      <c r="O213" s="241"/>
      <c r="P213" s="241"/>
      <c r="Q213" s="241"/>
      <c r="R213" s="133"/>
      <c r="T213" s="164" t="s">
        <v>5</v>
      </c>
      <c r="U213" s="42" t="s">
        <v>40</v>
      </c>
      <c r="V213" s="34"/>
      <c r="W213" s="165">
        <f t="shared" si="46"/>
        <v>0</v>
      </c>
      <c r="X213" s="165">
        <v>2.23543</v>
      </c>
      <c r="Y213" s="165">
        <f t="shared" si="47"/>
        <v>34.944241759999997</v>
      </c>
      <c r="Z213" s="165">
        <v>0</v>
      </c>
      <c r="AA213" s="166">
        <f t="shared" si="48"/>
        <v>0</v>
      </c>
      <c r="AR213" s="18" t="s">
        <v>88</v>
      </c>
      <c r="AT213" s="18" t="s">
        <v>175</v>
      </c>
      <c r="AU213" s="18" t="s">
        <v>82</v>
      </c>
      <c r="AY213" s="18" t="s">
        <v>174</v>
      </c>
      <c r="BE213" s="104">
        <f t="shared" si="49"/>
        <v>0</v>
      </c>
      <c r="BF213" s="104">
        <f t="shared" si="50"/>
        <v>0</v>
      </c>
      <c r="BG213" s="104">
        <f t="shared" si="51"/>
        <v>0</v>
      </c>
      <c r="BH213" s="104">
        <f t="shared" si="52"/>
        <v>0</v>
      </c>
      <c r="BI213" s="104">
        <f t="shared" si="53"/>
        <v>0</v>
      </c>
      <c r="BJ213" s="18" t="s">
        <v>82</v>
      </c>
      <c r="BK213" s="167">
        <f t="shared" si="54"/>
        <v>0</v>
      </c>
      <c r="BL213" s="18" t="s">
        <v>88</v>
      </c>
      <c r="BM213" s="18" t="s">
        <v>440</v>
      </c>
    </row>
    <row r="214" spans="2:65" s="1" customFormat="1" ht="38.25" customHeight="1" x14ac:dyDescent="0.15">
      <c r="B214" s="130"/>
      <c r="C214" s="159" t="s">
        <v>441</v>
      </c>
      <c r="D214" s="159" t="s">
        <v>175</v>
      </c>
      <c r="E214" s="160" t="s">
        <v>442</v>
      </c>
      <c r="F214" s="240" t="s">
        <v>443</v>
      </c>
      <c r="G214" s="240"/>
      <c r="H214" s="240"/>
      <c r="I214" s="240"/>
      <c r="J214" s="161" t="s">
        <v>200</v>
      </c>
      <c r="K214" s="162">
        <v>241.95</v>
      </c>
      <c r="L214" s="230">
        <v>0</v>
      </c>
      <c r="M214" s="230"/>
      <c r="N214" s="241">
        <f t="shared" si="45"/>
        <v>0</v>
      </c>
      <c r="O214" s="241"/>
      <c r="P214" s="241"/>
      <c r="Q214" s="241"/>
      <c r="R214" s="133"/>
      <c r="T214" s="164" t="s">
        <v>5</v>
      </c>
      <c r="U214" s="42" t="s">
        <v>40</v>
      </c>
      <c r="V214" s="34"/>
      <c r="W214" s="165">
        <f t="shared" si="46"/>
        <v>0</v>
      </c>
      <c r="X214" s="165">
        <v>1.58E-3</v>
      </c>
      <c r="Y214" s="165">
        <f t="shared" si="47"/>
        <v>0.38228099999999998</v>
      </c>
      <c r="Z214" s="165">
        <v>0</v>
      </c>
      <c r="AA214" s="166">
        <f t="shared" si="48"/>
        <v>0</v>
      </c>
      <c r="AR214" s="18" t="s">
        <v>88</v>
      </c>
      <c r="AT214" s="18" t="s">
        <v>175</v>
      </c>
      <c r="AU214" s="18" t="s">
        <v>82</v>
      </c>
      <c r="AY214" s="18" t="s">
        <v>174</v>
      </c>
      <c r="BE214" s="104">
        <f t="shared" si="49"/>
        <v>0</v>
      </c>
      <c r="BF214" s="104">
        <f t="shared" si="50"/>
        <v>0</v>
      </c>
      <c r="BG214" s="104">
        <f t="shared" si="51"/>
        <v>0</v>
      </c>
      <c r="BH214" s="104">
        <f t="shared" si="52"/>
        <v>0</v>
      </c>
      <c r="BI214" s="104">
        <f t="shared" si="53"/>
        <v>0</v>
      </c>
      <c r="BJ214" s="18" t="s">
        <v>82</v>
      </c>
      <c r="BK214" s="167">
        <f t="shared" si="54"/>
        <v>0</v>
      </c>
      <c r="BL214" s="18" t="s">
        <v>88</v>
      </c>
      <c r="BM214" s="18" t="s">
        <v>444</v>
      </c>
    </row>
    <row r="215" spans="2:65" s="1" customFormat="1" ht="25.5" customHeight="1" x14ac:dyDescent="0.15">
      <c r="B215" s="130"/>
      <c r="C215" s="159" t="s">
        <v>445</v>
      </c>
      <c r="D215" s="159" t="s">
        <v>175</v>
      </c>
      <c r="E215" s="160" t="s">
        <v>446</v>
      </c>
      <c r="F215" s="240" t="s">
        <v>447</v>
      </c>
      <c r="G215" s="240"/>
      <c r="H215" s="240"/>
      <c r="I215" s="240"/>
      <c r="J215" s="161" t="s">
        <v>200</v>
      </c>
      <c r="K215" s="162">
        <v>386.55</v>
      </c>
      <c r="L215" s="230">
        <v>0</v>
      </c>
      <c r="M215" s="230"/>
      <c r="N215" s="241">
        <f t="shared" si="45"/>
        <v>0</v>
      </c>
      <c r="O215" s="241"/>
      <c r="P215" s="241"/>
      <c r="Q215" s="241"/>
      <c r="R215" s="133"/>
      <c r="T215" s="164" t="s">
        <v>5</v>
      </c>
      <c r="U215" s="42" t="s">
        <v>40</v>
      </c>
      <c r="V215" s="34"/>
      <c r="W215" s="165">
        <f t="shared" si="46"/>
        <v>0</v>
      </c>
      <c r="X215" s="165">
        <v>0</v>
      </c>
      <c r="Y215" s="165">
        <f t="shared" si="47"/>
        <v>0</v>
      </c>
      <c r="Z215" s="165">
        <v>0</v>
      </c>
      <c r="AA215" s="166">
        <f t="shared" si="48"/>
        <v>0</v>
      </c>
      <c r="AR215" s="18" t="s">
        <v>88</v>
      </c>
      <c r="AT215" s="18" t="s">
        <v>175</v>
      </c>
      <c r="AU215" s="18" t="s">
        <v>82</v>
      </c>
      <c r="AY215" s="18" t="s">
        <v>174</v>
      </c>
      <c r="BE215" s="104">
        <f t="shared" si="49"/>
        <v>0</v>
      </c>
      <c r="BF215" s="104">
        <f t="shared" si="50"/>
        <v>0</v>
      </c>
      <c r="BG215" s="104">
        <f t="shared" si="51"/>
        <v>0</v>
      </c>
      <c r="BH215" s="104">
        <f t="shared" si="52"/>
        <v>0</v>
      </c>
      <c r="BI215" s="104">
        <f t="shared" si="53"/>
        <v>0</v>
      </c>
      <c r="BJ215" s="18" t="s">
        <v>82</v>
      </c>
      <c r="BK215" s="167">
        <f t="shared" si="54"/>
        <v>0</v>
      </c>
      <c r="BL215" s="18" t="s">
        <v>88</v>
      </c>
      <c r="BM215" s="18" t="s">
        <v>448</v>
      </c>
    </row>
    <row r="216" spans="2:65" s="1" customFormat="1" ht="25.5" customHeight="1" x14ac:dyDescent="0.15">
      <c r="B216" s="130"/>
      <c r="C216" s="168" t="s">
        <v>449</v>
      </c>
      <c r="D216" s="168" t="s">
        <v>352</v>
      </c>
      <c r="E216" s="169" t="s">
        <v>450</v>
      </c>
      <c r="F216" s="242" t="s">
        <v>451</v>
      </c>
      <c r="G216" s="242"/>
      <c r="H216" s="242"/>
      <c r="I216" s="242"/>
      <c r="J216" s="170" t="s">
        <v>200</v>
      </c>
      <c r="K216" s="171">
        <v>444.53300000000002</v>
      </c>
      <c r="L216" s="243">
        <v>0</v>
      </c>
      <c r="M216" s="243"/>
      <c r="N216" s="244">
        <f t="shared" si="45"/>
        <v>0</v>
      </c>
      <c r="O216" s="241"/>
      <c r="P216" s="241"/>
      <c r="Q216" s="241"/>
      <c r="R216" s="133"/>
      <c r="T216" s="164" t="s">
        <v>5</v>
      </c>
      <c r="U216" s="42" t="s">
        <v>40</v>
      </c>
      <c r="V216" s="34"/>
      <c r="W216" s="165">
        <f t="shared" si="46"/>
        <v>0</v>
      </c>
      <c r="X216" s="165">
        <v>1E-4</v>
      </c>
      <c r="Y216" s="165">
        <f t="shared" si="47"/>
        <v>4.4453300000000001E-2</v>
      </c>
      <c r="Z216" s="165">
        <v>0</v>
      </c>
      <c r="AA216" s="166">
        <f t="shared" si="48"/>
        <v>0</v>
      </c>
      <c r="AR216" s="18" t="s">
        <v>100</v>
      </c>
      <c r="AT216" s="18" t="s">
        <v>352</v>
      </c>
      <c r="AU216" s="18" t="s">
        <v>82</v>
      </c>
      <c r="AY216" s="18" t="s">
        <v>174</v>
      </c>
      <c r="BE216" s="104">
        <f t="shared" si="49"/>
        <v>0</v>
      </c>
      <c r="BF216" s="104">
        <f t="shared" si="50"/>
        <v>0</v>
      </c>
      <c r="BG216" s="104">
        <f t="shared" si="51"/>
        <v>0</v>
      </c>
      <c r="BH216" s="104">
        <f t="shared" si="52"/>
        <v>0</v>
      </c>
      <c r="BI216" s="104">
        <f t="shared" si="53"/>
        <v>0</v>
      </c>
      <c r="BJ216" s="18" t="s">
        <v>82</v>
      </c>
      <c r="BK216" s="167">
        <f t="shared" si="54"/>
        <v>0</v>
      </c>
      <c r="BL216" s="18" t="s">
        <v>88</v>
      </c>
      <c r="BM216" s="18" t="s">
        <v>452</v>
      </c>
    </row>
    <row r="217" spans="2:65" s="1" customFormat="1" ht="25.5" customHeight="1" x14ac:dyDescent="0.15">
      <c r="B217" s="130"/>
      <c r="C217" s="159" t="s">
        <v>453</v>
      </c>
      <c r="D217" s="159" t="s">
        <v>175</v>
      </c>
      <c r="E217" s="160" t="s">
        <v>454</v>
      </c>
      <c r="F217" s="240" t="s">
        <v>455</v>
      </c>
      <c r="G217" s="240"/>
      <c r="H217" s="240"/>
      <c r="I217" s="240"/>
      <c r="J217" s="161" t="s">
        <v>399</v>
      </c>
      <c r="K217" s="162">
        <v>23.28</v>
      </c>
      <c r="L217" s="230">
        <v>0</v>
      </c>
      <c r="M217" s="230"/>
      <c r="N217" s="241">
        <f t="shared" si="45"/>
        <v>0</v>
      </c>
      <c r="O217" s="241"/>
      <c r="P217" s="241"/>
      <c r="Q217" s="241"/>
      <c r="R217" s="133"/>
      <c r="T217" s="164" t="s">
        <v>5</v>
      </c>
      <c r="U217" s="42" t="s">
        <v>40</v>
      </c>
      <c r="V217" s="34"/>
      <c r="W217" s="165">
        <f t="shared" si="46"/>
        <v>0</v>
      </c>
      <c r="X217" s="165">
        <v>8.8500000000000002E-3</v>
      </c>
      <c r="Y217" s="165">
        <f t="shared" si="47"/>
        <v>0.20602800000000002</v>
      </c>
      <c r="Z217" s="165">
        <v>0</v>
      </c>
      <c r="AA217" s="166">
        <f t="shared" si="48"/>
        <v>0</v>
      </c>
      <c r="AR217" s="18" t="s">
        <v>88</v>
      </c>
      <c r="AT217" s="18" t="s">
        <v>175</v>
      </c>
      <c r="AU217" s="18" t="s">
        <v>82</v>
      </c>
      <c r="AY217" s="18" t="s">
        <v>174</v>
      </c>
      <c r="BE217" s="104">
        <f t="shared" si="49"/>
        <v>0</v>
      </c>
      <c r="BF217" s="104">
        <f t="shared" si="50"/>
        <v>0</v>
      </c>
      <c r="BG217" s="104">
        <f t="shared" si="51"/>
        <v>0</v>
      </c>
      <c r="BH217" s="104">
        <f t="shared" si="52"/>
        <v>0</v>
      </c>
      <c r="BI217" s="104">
        <f t="shared" si="53"/>
        <v>0</v>
      </c>
      <c r="BJ217" s="18" t="s">
        <v>82</v>
      </c>
      <c r="BK217" s="167">
        <f t="shared" si="54"/>
        <v>0</v>
      </c>
      <c r="BL217" s="18" t="s">
        <v>88</v>
      </c>
      <c r="BM217" s="18" t="s">
        <v>456</v>
      </c>
    </row>
    <row r="218" spans="2:65" s="1" customFormat="1" ht="38.25" customHeight="1" x14ac:dyDescent="0.15">
      <c r="B218" s="130"/>
      <c r="C218" s="168" t="s">
        <v>457</v>
      </c>
      <c r="D218" s="168" t="s">
        <v>352</v>
      </c>
      <c r="E218" s="169" t="s">
        <v>458</v>
      </c>
      <c r="F218" s="242" t="s">
        <v>459</v>
      </c>
      <c r="G218" s="242"/>
      <c r="H218" s="242"/>
      <c r="I218" s="242"/>
      <c r="J218" s="170" t="s">
        <v>399</v>
      </c>
      <c r="K218" s="171">
        <v>23.28</v>
      </c>
      <c r="L218" s="243">
        <v>0</v>
      </c>
      <c r="M218" s="243"/>
      <c r="N218" s="244">
        <f t="shared" si="45"/>
        <v>0</v>
      </c>
      <c r="O218" s="241"/>
      <c r="P218" s="241"/>
      <c r="Q218" s="241"/>
      <c r="R218" s="133"/>
      <c r="T218" s="164" t="s">
        <v>5</v>
      </c>
      <c r="U218" s="42" t="s">
        <v>40</v>
      </c>
      <c r="V218" s="34"/>
      <c r="W218" s="165">
        <f t="shared" si="46"/>
        <v>0</v>
      </c>
      <c r="X218" s="165">
        <v>9.7999999999999997E-4</v>
      </c>
      <c r="Y218" s="165">
        <f t="shared" si="47"/>
        <v>2.2814400000000002E-2</v>
      </c>
      <c r="Z218" s="165">
        <v>0</v>
      </c>
      <c r="AA218" s="166">
        <f t="shared" si="48"/>
        <v>0</v>
      </c>
      <c r="AR218" s="18" t="s">
        <v>100</v>
      </c>
      <c r="AT218" s="18" t="s">
        <v>352</v>
      </c>
      <c r="AU218" s="18" t="s">
        <v>82</v>
      </c>
      <c r="AY218" s="18" t="s">
        <v>174</v>
      </c>
      <c r="BE218" s="104">
        <f t="shared" si="49"/>
        <v>0</v>
      </c>
      <c r="BF218" s="104">
        <f t="shared" si="50"/>
        <v>0</v>
      </c>
      <c r="BG218" s="104">
        <f t="shared" si="51"/>
        <v>0</v>
      </c>
      <c r="BH218" s="104">
        <f t="shared" si="52"/>
        <v>0</v>
      </c>
      <c r="BI218" s="104">
        <f t="shared" si="53"/>
        <v>0</v>
      </c>
      <c r="BJ218" s="18" t="s">
        <v>82</v>
      </c>
      <c r="BK218" s="167">
        <f t="shared" si="54"/>
        <v>0</v>
      </c>
      <c r="BL218" s="18" t="s">
        <v>88</v>
      </c>
      <c r="BM218" s="18" t="s">
        <v>460</v>
      </c>
    </row>
    <row r="219" spans="2:65" s="9" customFormat="1" ht="29.75" customHeight="1" x14ac:dyDescent="0.15">
      <c r="B219" s="148"/>
      <c r="C219" s="149"/>
      <c r="D219" s="158" t="s">
        <v>132</v>
      </c>
      <c r="E219" s="158"/>
      <c r="F219" s="158"/>
      <c r="G219" s="158"/>
      <c r="H219" s="158"/>
      <c r="I219" s="158"/>
      <c r="J219" s="158"/>
      <c r="K219" s="158"/>
      <c r="L219" s="158"/>
      <c r="M219" s="158"/>
      <c r="N219" s="224">
        <f>BK219</f>
        <v>0</v>
      </c>
      <c r="O219" s="225"/>
      <c r="P219" s="225"/>
      <c r="Q219" s="225"/>
      <c r="R219" s="151"/>
      <c r="T219" s="152"/>
      <c r="U219" s="149"/>
      <c r="V219" s="149"/>
      <c r="W219" s="153">
        <f>SUM(W220:W225)</f>
        <v>0</v>
      </c>
      <c r="X219" s="149"/>
      <c r="Y219" s="153">
        <f>SUM(Y220:Y225)</f>
        <v>13.761102599999999</v>
      </c>
      <c r="Z219" s="149"/>
      <c r="AA219" s="154">
        <f>SUM(AA220:AA225)</f>
        <v>0</v>
      </c>
      <c r="AR219" s="155" t="s">
        <v>79</v>
      </c>
      <c r="AT219" s="156" t="s">
        <v>72</v>
      </c>
      <c r="AU219" s="156" t="s">
        <v>79</v>
      </c>
      <c r="AY219" s="155" t="s">
        <v>174</v>
      </c>
      <c r="BK219" s="157">
        <f>SUM(BK220:BK225)</f>
        <v>0</v>
      </c>
    </row>
    <row r="220" spans="2:65" s="1" customFormat="1" ht="38.25" customHeight="1" x14ac:dyDescent="0.15">
      <c r="B220" s="130"/>
      <c r="C220" s="159" t="s">
        <v>461</v>
      </c>
      <c r="D220" s="159" t="s">
        <v>175</v>
      </c>
      <c r="E220" s="160" t="s">
        <v>462</v>
      </c>
      <c r="F220" s="240" t="s">
        <v>463</v>
      </c>
      <c r="G220" s="240"/>
      <c r="H220" s="240"/>
      <c r="I220" s="240"/>
      <c r="J220" s="161" t="s">
        <v>200</v>
      </c>
      <c r="K220" s="162">
        <v>266.83999999999997</v>
      </c>
      <c r="L220" s="230">
        <v>0</v>
      </c>
      <c r="M220" s="230"/>
      <c r="N220" s="241">
        <f t="shared" ref="N220:N225" si="55">ROUND(L220*K220,3)</f>
        <v>0</v>
      </c>
      <c r="O220" s="241"/>
      <c r="P220" s="241"/>
      <c r="Q220" s="241"/>
      <c r="R220" s="133"/>
      <c r="T220" s="164" t="s">
        <v>5</v>
      </c>
      <c r="U220" s="42" t="s">
        <v>40</v>
      </c>
      <c r="V220" s="34"/>
      <c r="W220" s="165">
        <f t="shared" ref="W220:W225" si="56">V220*K220</f>
        <v>0</v>
      </c>
      <c r="X220" s="165">
        <v>2.572E-2</v>
      </c>
      <c r="Y220" s="165">
        <f t="shared" ref="Y220:Y225" si="57">X220*K220</f>
        <v>6.8631247999999996</v>
      </c>
      <c r="Z220" s="165">
        <v>0</v>
      </c>
      <c r="AA220" s="166">
        <f t="shared" ref="AA220:AA225" si="58">Z220*K220</f>
        <v>0</v>
      </c>
      <c r="AR220" s="18" t="s">
        <v>88</v>
      </c>
      <c r="AT220" s="18" t="s">
        <v>175</v>
      </c>
      <c r="AU220" s="18" t="s">
        <v>82</v>
      </c>
      <c r="AY220" s="18" t="s">
        <v>174</v>
      </c>
      <c r="BE220" s="104">
        <f t="shared" ref="BE220:BE225" si="59">IF(U220="základná",N220,0)</f>
        <v>0</v>
      </c>
      <c r="BF220" s="104">
        <f t="shared" ref="BF220:BF225" si="60">IF(U220="znížená",N220,0)</f>
        <v>0</v>
      </c>
      <c r="BG220" s="104">
        <f t="shared" ref="BG220:BG225" si="61">IF(U220="zákl. prenesená",N220,0)</f>
        <v>0</v>
      </c>
      <c r="BH220" s="104">
        <f t="shared" ref="BH220:BH225" si="62">IF(U220="zníž. prenesená",N220,0)</f>
        <v>0</v>
      </c>
      <c r="BI220" s="104">
        <f t="shared" ref="BI220:BI225" si="63">IF(U220="nulová",N220,0)</f>
        <v>0</v>
      </c>
      <c r="BJ220" s="18" t="s">
        <v>82</v>
      </c>
      <c r="BK220" s="167">
        <f t="shared" ref="BK220:BK225" si="64">ROUND(L220*K220,3)</f>
        <v>0</v>
      </c>
      <c r="BL220" s="18" t="s">
        <v>88</v>
      </c>
      <c r="BM220" s="18" t="s">
        <v>464</v>
      </c>
    </row>
    <row r="221" spans="2:65" s="1" customFormat="1" ht="51" customHeight="1" x14ac:dyDescent="0.15">
      <c r="B221" s="130"/>
      <c r="C221" s="159" t="s">
        <v>465</v>
      </c>
      <c r="D221" s="159" t="s">
        <v>175</v>
      </c>
      <c r="E221" s="160" t="s">
        <v>466</v>
      </c>
      <c r="F221" s="240" t="s">
        <v>467</v>
      </c>
      <c r="G221" s="240"/>
      <c r="H221" s="240"/>
      <c r="I221" s="240"/>
      <c r="J221" s="161" t="s">
        <v>200</v>
      </c>
      <c r="K221" s="162">
        <v>266.83999999999997</v>
      </c>
      <c r="L221" s="230">
        <v>0</v>
      </c>
      <c r="M221" s="230"/>
      <c r="N221" s="241">
        <f t="shared" si="55"/>
        <v>0</v>
      </c>
      <c r="O221" s="241"/>
      <c r="P221" s="241"/>
      <c r="Q221" s="241"/>
      <c r="R221" s="133"/>
      <c r="T221" s="164" t="s">
        <v>5</v>
      </c>
      <c r="U221" s="42" t="s">
        <v>40</v>
      </c>
      <c r="V221" s="34"/>
      <c r="W221" s="165">
        <f t="shared" si="56"/>
        <v>0</v>
      </c>
      <c r="X221" s="165">
        <v>0</v>
      </c>
      <c r="Y221" s="165">
        <f t="shared" si="57"/>
        <v>0</v>
      </c>
      <c r="Z221" s="165">
        <v>0</v>
      </c>
      <c r="AA221" s="166">
        <f t="shared" si="58"/>
        <v>0</v>
      </c>
      <c r="AR221" s="18" t="s">
        <v>88</v>
      </c>
      <c r="AT221" s="18" t="s">
        <v>175</v>
      </c>
      <c r="AU221" s="18" t="s">
        <v>82</v>
      </c>
      <c r="AY221" s="18" t="s">
        <v>174</v>
      </c>
      <c r="BE221" s="104">
        <f t="shared" si="59"/>
        <v>0</v>
      </c>
      <c r="BF221" s="104">
        <f t="shared" si="60"/>
        <v>0</v>
      </c>
      <c r="BG221" s="104">
        <f t="shared" si="61"/>
        <v>0</v>
      </c>
      <c r="BH221" s="104">
        <f t="shared" si="62"/>
        <v>0</v>
      </c>
      <c r="BI221" s="104">
        <f t="shared" si="63"/>
        <v>0</v>
      </c>
      <c r="BJ221" s="18" t="s">
        <v>82</v>
      </c>
      <c r="BK221" s="167">
        <f t="shared" si="64"/>
        <v>0</v>
      </c>
      <c r="BL221" s="18" t="s">
        <v>88</v>
      </c>
      <c r="BM221" s="18" t="s">
        <v>468</v>
      </c>
    </row>
    <row r="222" spans="2:65" s="1" customFormat="1" ht="38.25" customHeight="1" x14ac:dyDescent="0.15">
      <c r="B222" s="130"/>
      <c r="C222" s="159" t="s">
        <v>469</v>
      </c>
      <c r="D222" s="159" t="s">
        <v>175</v>
      </c>
      <c r="E222" s="160" t="s">
        <v>470</v>
      </c>
      <c r="F222" s="240" t="s">
        <v>471</v>
      </c>
      <c r="G222" s="240"/>
      <c r="H222" s="240"/>
      <c r="I222" s="240"/>
      <c r="J222" s="161" t="s">
        <v>200</v>
      </c>
      <c r="K222" s="162">
        <v>266.83999999999997</v>
      </c>
      <c r="L222" s="230">
        <v>0</v>
      </c>
      <c r="M222" s="230"/>
      <c r="N222" s="241">
        <f t="shared" si="55"/>
        <v>0</v>
      </c>
      <c r="O222" s="241"/>
      <c r="P222" s="241"/>
      <c r="Q222" s="241"/>
      <c r="R222" s="133"/>
      <c r="T222" s="164" t="s">
        <v>5</v>
      </c>
      <c r="U222" s="42" t="s">
        <v>40</v>
      </c>
      <c r="V222" s="34"/>
      <c r="W222" s="165">
        <f t="shared" si="56"/>
        <v>0</v>
      </c>
      <c r="X222" s="165">
        <v>2.572E-2</v>
      </c>
      <c r="Y222" s="165">
        <f t="shared" si="57"/>
        <v>6.8631247999999996</v>
      </c>
      <c r="Z222" s="165">
        <v>0</v>
      </c>
      <c r="AA222" s="166">
        <f t="shared" si="58"/>
        <v>0</v>
      </c>
      <c r="AR222" s="18" t="s">
        <v>88</v>
      </c>
      <c r="AT222" s="18" t="s">
        <v>175</v>
      </c>
      <c r="AU222" s="18" t="s">
        <v>82</v>
      </c>
      <c r="AY222" s="18" t="s">
        <v>174</v>
      </c>
      <c r="BE222" s="104">
        <f t="shared" si="59"/>
        <v>0</v>
      </c>
      <c r="BF222" s="104">
        <f t="shared" si="60"/>
        <v>0</v>
      </c>
      <c r="BG222" s="104">
        <f t="shared" si="61"/>
        <v>0</v>
      </c>
      <c r="BH222" s="104">
        <f t="shared" si="62"/>
        <v>0</v>
      </c>
      <c r="BI222" s="104">
        <f t="shared" si="63"/>
        <v>0</v>
      </c>
      <c r="BJ222" s="18" t="s">
        <v>82</v>
      </c>
      <c r="BK222" s="167">
        <f t="shared" si="64"/>
        <v>0</v>
      </c>
      <c r="BL222" s="18" t="s">
        <v>88</v>
      </c>
      <c r="BM222" s="18" t="s">
        <v>472</v>
      </c>
    </row>
    <row r="223" spans="2:65" s="1" customFormat="1" ht="16.5" customHeight="1" x14ac:dyDescent="0.15">
      <c r="B223" s="130"/>
      <c r="C223" s="159" t="s">
        <v>473</v>
      </c>
      <c r="D223" s="159" t="s">
        <v>175</v>
      </c>
      <c r="E223" s="160" t="s">
        <v>474</v>
      </c>
      <c r="F223" s="240" t="s">
        <v>475</v>
      </c>
      <c r="G223" s="240"/>
      <c r="H223" s="240"/>
      <c r="I223" s="240"/>
      <c r="J223" s="161" t="s">
        <v>399</v>
      </c>
      <c r="K223" s="162">
        <v>110.5</v>
      </c>
      <c r="L223" s="230">
        <v>0</v>
      </c>
      <c r="M223" s="230"/>
      <c r="N223" s="241">
        <f t="shared" si="55"/>
        <v>0</v>
      </c>
      <c r="O223" s="241"/>
      <c r="P223" s="241"/>
      <c r="Q223" s="241"/>
      <c r="R223" s="133"/>
      <c r="T223" s="164" t="s">
        <v>5</v>
      </c>
      <c r="U223" s="42" t="s">
        <v>40</v>
      </c>
      <c r="V223" s="34"/>
      <c r="W223" s="165">
        <f t="shared" si="56"/>
        <v>0</v>
      </c>
      <c r="X223" s="165">
        <v>3.0000000000000001E-5</v>
      </c>
      <c r="Y223" s="165">
        <f t="shared" si="57"/>
        <v>3.3150000000000002E-3</v>
      </c>
      <c r="Z223" s="165">
        <v>0</v>
      </c>
      <c r="AA223" s="166">
        <f t="shared" si="58"/>
        <v>0</v>
      </c>
      <c r="AR223" s="18" t="s">
        <v>88</v>
      </c>
      <c r="AT223" s="18" t="s">
        <v>175</v>
      </c>
      <c r="AU223" s="18" t="s">
        <v>82</v>
      </c>
      <c r="AY223" s="18" t="s">
        <v>174</v>
      </c>
      <c r="BE223" s="104">
        <f t="shared" si="59"/>
        <v>0</v>
      </c>
      <c r="BF223" s="104">
        <f t="shared" si="60"/>
        <v>0</v>
      </c>
      <c r="BG223" s="104">
        <f t="shared" si="61"/>
        <v>0</v>
      </c>
      <c r="BH223" s="104">
        <f t="shared" si="62"/>
        <v>0</v>
      </c>
      <c r="BI223" s="104">
        <f t="shared" si="63"/>
        <v>0</v>
      </c>
      <c r="BJ223" s="18" t="s">
        <v>82</v>
      </c>
      <c r="BK223" s="167">
        <f t="shared" si="64"/>
        <v>0</v>
      </c>
      <c r="BL223" s="18" t="s">
        <v>88</v>
      </c>
      <c r="BM223" s="18" t="s">
        <v>476</v>
      </c>
    </row>
    <row r="224" spans="2:65" s="1" customFormat="1" ht="25.5" customHeight="1" x14ac:dyDescent="0.15">
      <c r="B224" s="130"/>
      <c r="C224" s="159" t="s">
        <v>477</v>
      </c>
      <c r="D224" s="159" t="s">
        <v>175</v>
      </c>
      <c r="E224" s="160" t="s">
        <v>478</v>
      </c>
      <c r="F224" s="240" t="s">
        <v>479</v>
      </c>
      <c r="G224" s="240"/>
      <c r="H224" s="240"/>
      <c r="I224" s="240"/>
      <c r="J224" s="161" t="s">
        <v>399</v>
      </c>
      <c r="K224" s="162">
        <v>36.18</v>
      </c>
      <c r="L224" s="230">
        <v>0</v>
      </c>
      <c r="M224" s="230"/>
      <c r="N224" s="241">
        <f t="shared" si="55"/>
        <v>0</v>
      </c>
      <c r="O224" s="241"/>
      <c r="P224" s="241"/>
      <c r="Q224" s="241"/>
      <c r="R224" s="133"/>
      <c r="T224" s="164" t="s">
        <v>5</v>
      </c>
      <c r="U224" s="42" t="s">
        <v>40</v>
      </c>
      <c r="V224" s="34"/>
      <c r="W224" s="165">
        <f t="shared" si="56"/>
        <v>0</v>
      </c>
      <c r="X224" s="165">
        <v>1E-4</v>
      </c>
      <c r="Y224" s="165">
        <f t="shared" si="57"/>
        <v>3.6180000000000001E-3</v>
      </c>
      <c r="Z224" s="165">
        <v>0</v>
      </c>
      <c r="AA224" s="166">
        <f t="shared" si="58"/>
        <v>0</v>
      </c>
      <c r="AR224" s="18" t="s">
        <v>88</v>
      </c>
      <c r="AT224" s="18" t="s">
        <v>175</v>
      </c>
      <c r="AU224" s="18" t="s">
        <v>82</v>
      </c>
      <c r="AY224" s="18" t="s">
        <v>174</v>
      </c>
      <c r="BE224" s="104">
        <f t="shared" si="59"/>
        <v>0</v>
      </c>
      <c r="BF224" s="104">
        <f t="shared" si="60"/>
        <v>0</v>
      </c>
      <c r="BG224" s="104">
        <f t="shared" si="61"/>
        <v>0</v>
      </c>
      <c r="BH224" s="104">
        <f t="shared" si="62"/>
        <v>0</v>
      </c>
      <c r="BI224" s="104">
        <f t="shared" si="63"/>
        <v>0</v>
      </c>
      <c r="BJ224" s="18" t="s">
        <v>82</v>
      </c>
      <c r="BK224" s="167">
        <f t="shared" si="64"/>
        <v>0</v>
      </c>
      <c r="BL224" s="18" t="s">
        <v>88</v>
      </c>
      <c r="BM224" s="18" t="s">
        <v>480</v>
      </c>
    </row>
    <row r="225" spans="2:65" s="1" customFormat="1" ht="25.5" customHeight="1" x14ac:dyDescent="0.15">
      <c r="B225" s="130"/>
      <c r="C225" s="159" t="s">
        <v>481</v>
      </c>
      <c r="D225" s="159" t="s">
        <v>175</v>
      </c>
      <c r="E225" s="160" t="s">
        <v>482</v>
      </c>
      <c r="F225" s="240" t="s">
        <v>483</v>
      </c>
      <c r="G225" s="240"/>
      <c r="H225" s="240"/>
      <c r="I225" s="240"/>
      <c r="J225" s="161" t="s">
        <v>399</v>
      </c>
      <c r="K225" s="162">
        <v>111.68</v>
      </c>
      <c r="L225" s="230">
        <v>0</v>
      </c>
      <c r="M225" s="230"/>
      <c r="N225" s="241">
        <f t="shared" si="55"/>
        <v>0</v>
      </c>
      <c r="O225" s="241"/>
      <c r="P225" s="241"/>
      <c r="Q225" s="241"/>
      <c r="R225" s="133"/>
      <c r="T225" s="164" t="s">
        <v>5</v>
      </c>
      <c r="U225" s="42" t="s">
        <v>40</v>
      </c>
      <c r="V225" s="34"/>
      <c r="W225" s="165">
        <f t="shared" si="56"/>
        <v>0</v>
      </c>
      <c r="X225" s="165">
        <v>2.5000000000000001E-4</v>
      </c>
      <c r="Y225" s="165">
        <f t="shared" si="57"/>
        <v>2.7920000000000004E-2</v>
      </c>
      <c r="Z225" s="165">
        <v>0</v>
      </c>
      <c r="AA225" s="166">
        <f t="shared" si="58"/>
        <v>0</v>
      </c>
      <c r="AR225" s="18" t="s">
        <v>88</v>
      </c>
      <c r="AT225" s="18" t="s">
        <v>175</v>
      </c>
      <c r="AU225" s="18" t="s">
        <v>82</v>
      </c>
      <c r="AY225" s="18" t="s">
        <v>174</v>
      </c>
      <c r="BE225" s="104">
        <f t="shared" si="59"/>
        <v>0</v>
      </c>
      <c r="BF225" s="104">
        <f t="shared" si="60"/>
        <v>0</v>
      </c>
      <c r="BG225" s="104">
        <f t="shared" si="61"/>
        <v>0</v>
      </c>
      <c r="BH225" s="104">
        <f t="shared" si="62"/>
        <v>0</v>
      </c>
      <c r="BI225" s="104">
        <f t="shared" si="63"/>
        <v>0</v>
      </c>
      <c r="BJ225" s="18" t="s">
        <v>82</v>
      </c>
      <c r="BK225" s="167">
        <f t="shared" si="64"/>
        <v>0</v>
      </c>
      <c r="BL225" s="18" t="s">
        <v>88</v>
      </c>
      <c r="BM225" s="18" t="s">
        <v>484</v>
      </c>
    </row>
    <row r="226" spans="2:65" s="9" customFormat="1" ht="29.75" customHeight="1" x14ac:dyDescent="0.15">
      <c r="B226" s="148"/>
      <c r="C226" s="149"/>
      <c r="D226" s="158" t="s">
        <v>133</v>
      </c>
      <c r="E226" s="158"/>
      <c r="F226" s="158"/>
      <c r="G226" s="158"/>
      <c r="H226" s="158"/>
      <c r="I226" s="158"/>
      <c r="J226" s="158"/>
      <c r="K226" s="158"/>
      <c r="L226" s="158"/>
      <c r="M226" s="158"/>
      <c r="N226" s="224">
        <f>BK226</f>
        <v>0</v>
      </c>
      <c r="O226" s="225"/>
      <c r="P226" s="225"/>
      <c r="Q226" s="225"/>
      <c r="R226" s="151"/>
      <c r="T226" s="152"/>
      <c r="U226" s="149"/>
      <c r="V226" s="149"/>
      <c r="W226" s="153">
        <f>W227</f>
        <v>0</v>
      </c>
      <c r="X226" s="149"/>
      <c r="Y226" s="153">
        <f>Y227</f>
        <v>0</v>
      </c>
      <c r="Z226" s="149"/>
      <c r="AA226" s="154">
        <f>AA227</f>
        <v>0</v>
      </c>
      <c r="AR226" s="155" t="s">
        <v>79</v>
      </c>
      <c r="AT226" s="156" t="s">
        <v>72</v>
      </c>
      <c r="AU226" s="156" t="s">
        <v>79</v>
      </c>
      <c r="AY226" s="155" t="s">
        <v>174</v>
      </c>
      <c r="BK226" s="157">
        <f>BK227</f>
        <v>0</v>
      </c>
    </row>
    <row r="227" spans="2:65" s="1" customFormat="1" ht="38.25" customHeight="1" x14ac:dyDescent="0.15">
      <c r="B227" s="130"/>
      <c r="C227" s="159" t="s">
        <v>485</v>
      </c>
      <c r="D227" s="159" t="s">
        <v>175</v>
      </c>
      <c r="E227" s="160" t="s">
        <v>486</v>
      </c>
      <c r="F227" s="240" t="s">
        <v>487</v>
      </c>
      <c r="G227" s="240"/>
      <c r="H227" s="240"/>
      <c r="I227" s="240"/>
      <c r="J227" s="161" t="s">
        <v>233</v>
      </c>
      <c r="K227" s="162">
        <v>517.09500000000003</v>
      </c>
      <c r="L227" s="230">
        <v>0</v>
      </c>
      <c r="M227" s="230"/>
      <c r="N227" s="241">
        <f>ROUND(L227*K227,3)</f>
        <v>0</v>
      </c>
      <c r="O227" s="241"/>
      <c r="P227" s="241"/>
      <c r="Q227" s="241"/>
      <c r="R227" s="133"/>
      <c r="T227" s="164" t="s">
        <v>5</v>
      </c>
      <c r="U227" s="42" t="s">
        <v>40</v>
      </c>
      <c r="V227" s="34"/>
      <c r="W227" s="165">
        <f>V227*K227</f>
        <v>0</v>
      </c>
      <c r="X227" s="165">
        <v>0</v>
      </c>
      <c r="Y227" s="165">
        <f>X227*K227</f>
        <v>0</v>
      </c>
      <c r="Z227" s="165">
        <v>0</v>
      </c>
      <c r="AA227" s="166">
        <f>Z227*K227</f>
        <v>0</v>
      </c>
      <c r="AR227" s="18" t="s">
        <v>88</v>
      </c>
      <c r="AT227" s="18" t="s">
        <v>175</v>
      </c>
      <c r="AU227" s="18" t="s">
        <v>82</v>
      </c>
      <c r="AY227" s="18" t="s">
        <v>174</v>
      </c>
      <c r="BE227" s="104">
        <f>IF(U227="základná",N227,0)</f>
        <v>0</v>
      </c>
      <c r="BF227" s="104">
        <f>IF(U227="znížená",N227,0)</f>
        <v>0</v>
      </c>
      <c r="BG227" s="104">
        <f>IF(U227="zákl. prenesená",N227,0)</f>
        <v>0</v>
      </c>
      <c r="BH227" s="104">
        <f>IF(U227="zníž. prenesená",N227,0)</f>
        <v>0</v>
      </c>
      <c r="BI227" s="104">
        <f>IF(U227="nulová",N227,0)</f>
        <v>0</v>
      </c>
      <c r="BJ227" s="18" t="s">
        <v>82</v>
      </c>
      <c r="BK227" s="167">
        <f>ROUND(L227*K227,3)</f>
        <v>0</v>
      </c>
      <c r="BL227" s="18" t="s">
        <v>88</v>
      </c>
      <c r="BM227" s="18" t="s">
        <v>488</v>
      </c>
    </row>
    <row r="228" spans="2:65" s="9" customFormat="1" ht="37.5" customHeight="1" x14ac:dyDescent="0.2">
      <c r="B228" s="148"/>
      <c r="C228" s="149"/>
      <c r="D228" s="150" t="s">
        <v>134</v>
      </c>
      <c r="E228" s="150"/>
      <c r="F228" s="150"/>
      <c r="G228" s="150"/>
      <c r="H228" s="150"/>
      <c r="I228" s="150"/>
      <c r="J228" s="150"/>
      <c r="K228" s="150"/>
      <c r="L228" s="150"/>
      <c r="M228" s="150"/>
      <c r="N228" s="238">
        <f>BK228</f>
        <v>0</v>
      </c>
      <c r="O228" s="239"/>
      <c r="P228" s="239"/>
      <c r="Q228" s="239"/>
      <c r="R228" s="151"/>
      <c r="T228" s="152"/>
      <c r="U228" s="149"/>
      <c r="V228" s="149"/>
      <c r="W228" s="153">
        <f>W229+W247+W260+W282+W284+W287+W291+W299+W331+W337+W343+W353+W357+W361+W365</f>
        <v>0</v>
      </c>
      <c r="X228" s="149"/>
      <c r="Y228" s="153">
        <f>Y229+Y247+Y260+Y282+Y284+Y287+Y291+Y299+Y331+Y337+Y343+Y353+Y357+Y361+Y365</f>
        <v>35.000535640000003</v>
      </c>
      <c r="Z228" s="149"/>
      <c r="AA228" s="154">
        <f>AA229+AA247+AA260+AA282+AA284+AA287+AA291+AA299+AA331+AA337+AA343+AA353+AA357+AA361+AA365</f>
        <v>0</v>
      </c>
      <c r="AR228" s="155" t="s">
        <v>82</v>
      </c>
      <c r="AT228" s="156" t="s">
        <v>72</v>
      </c>
      <c r="AU228" s="156" t="s">
        <v>73</v>
      </c>
      <c r="AY228" s="155" t="s">
        <v>174</v>
      </c>
      <c r="BK228" s="157">
        <f>BK229+BK247+BK260+BK282+BK284+BK287+BK291+BK299+BK331+BK337+BK343+BK353+BK357+BK361+BK365</f>
        <v>0</v>
      </c>
    </row>
    <row r="229" spans="2:65" s="9" customFormat="1" ht="20" customHeight="1" x14ac:dyDescent="0.15">
      <c r="B229" s="148"/>
      <c r="C229" s="149"/>
      <c r="D229" s="158" t="s">
        <v>135</v>
      </c>
      <c r="E229" s="158"/>
      <c r="F229" s="158"/>
      <c r="G229" s="158"/>
      <c r="H229" s="158"/>
      <c r="I229" s="158"/>
      <c r="J229" s="158"/>
      <c r="K229" s="158"/>
      <c r="L229" s="158"/>
      <c r="M229" s="158"/>
      <c r="N229" s="236">
        <f>BK229</f>
        <v>0</v>
      </c>
      <c r="O229" s="237"/>
      <c r="P229" s="237"/>
      <c r="Q229" s="237"/>
      <c r="R229" s="151"/>
      <c r="T229" s="152"/>
      <c r="U229" s="149"/>
      <c r="V229" s="149"/>
      <c r="W229" s="153">
        <f>SUM(W230:W246)</f>
        <v>0</v>
      </c>
      <c r="X229" s="149"/>
      <c r="Y229" s="153">
        <f>SUM(Y230:Y246)</f>
        <v>2.2672740500000002</v>
      </c>
      <c r="Z229" s="149"/>
      <c r="AA229" s="154">
        <f>SUM(AA230:AA246)</f>
        <v>0</v>
      </c>
      <c r="AR229" s="155" t="s">
        <v>82</v>
      </c>
      <c r="AT229" s="156" t="s">
        <v>72</v>
      </c>
      <c r="AU229" s="156" t="s">
        <v>79</v>
      </c>
      <c r="AY229" s="155" t="s">
        <v>174</v>
      </c>
      <c r="BK229" s="157">
        <f>SUM(BK230:BK246)</f>
        <v>0</v>
      </c>
    </row>
    <row r="230" spans="2:65" s="1" customFormat="1" ht="38.25" customHeight="1" x14ac:dyDescent="0.15">
      <c r="B230" s="130"/>
      <c r="C230" s="159" t="s">
        <v>489</v>
      </c>
      <c r="D230" s="159" t="s">
        <v>175</v>
      </c>
      <c r="E230" s="160" t="s">
        <v>490</v>
      </c>
      <c r="F230" s="240" t="s">
        <v>491</v>
      </c>
      <c r="G230" s="240"/>
      <c r="H230" s="240"/>
      <c r="I230" s="240"/>
      <c r="J230" s="161" t="s">
        <v>200</v>
      </c>
      <c r="K230" s="162">
        <v>169.39</v>
      </c>
      <c r="L230" s="230">
        <v>0</v>
      </c>
      <c r="M230" s="230"/>
      <c r="N230" s="241">
        <f t="shared" ref="N230:N246" si="65">ROUND(L230*K230,3)</f>
        <v>0</v>
      </c>
      <c r="O230" s="241"/>
      <c r="P230" s="241"/>
      <c r="Q230" s="241"/>
      <c r="R230" s="133"/>
      <c r="T230" s="164" t="s">
        <v>5</v>
      </c>
      <c r="U230" s="42" t="s">
        <v>40</v>
      </c>
      <c r="V230" s="34"/>
      <c r="W230" s="165">
        <f t="shared" ref="W230:W246" si="66">V230*K230</f>
        <v>0</v>
      </c>
      <c r="X230" s="165">
        <v>0</v>
      </c>
      <c r="Y230" s="165">
        <f t="shared" ref="Y230:Y246" si="67">X230*K230</f>
        <v>0</v>
      </c>
      <c r="Z230" s="165">
        <v>0</v>
      </c>
      <c r="AA230" s="166">
        <f t="shared" ref="AA230:AA246" si="68">Z230*K230</f>
        <v>0</v>
      </c>
      <c r="AR230" s="18" t="s">
        <v>230</v>
      </c>
      <c r="AT230" s="18" t="s">
        <v>175</v>
      </c>
      <c r="AU230" s="18" t="s">
        <v>82</v>
      </c>
      <c r="AY230" s="18" t="s">
        <v>174</v>
      </c>
      <c r="BE230" s="104">
        <f t="shared" ref="BE230:BE246" si="69">IF(U230="základná",N230,0)</f>
        <v>0</v>
      </c>
      <c r="BF230" s="104">
        <f t="shared" ref="BF230:BF246" si="70">IF(U230="znížená",N230,0)</f>
        <v>0</v>
      </c>
      <c r="BG230" s="104">
        <f t="shared" ref="BG230:BG246" si="71">IF(U230="zákl. prenesená",N230,0)</f>
        <v>0</v>
      </c>
      <c r="BH230" s="104">
        <f t="shared" ref="BH230:BH246" si="72">IF(U230="zníž. prenesená",N230,0)</f>
        <v>0</v>
      </c>
      <c r="BI230" s="104">
        <f t="shared" ref="BI230:BI246" si="73">IF(U230="nulová",N230,0)</f>
        <v>0</v>
      </c>
      <c r="BJ230" s="18" t="s">
        <v>82</v>
      </c>
      <c r="BK230" s="167">
        <f t="shared" ref="BK230:BK246" si="74">ROUND(L230*K230,3)</f>
        <v>0</v>
      </c>
      <c r="BL230" s="18" t="s">
        <v>230</v>
      </c>
      <c r="BM230" s="18" t="s">
        <v>492</v>
      </c>
    </row>
    <row r="231" spans="2:65" s="1" customFormat="1" ht="16.5" customHeight="1" x14ac:dyDescent="0.15">
      <c r="B231" s="130"/>
      <c r="C231" s="168" t="s">
        <v>493</v>
      </c>
      <c r="D231" s="168" t="s">
        <v>352</v>
      </c>
      <c r="E231" s="169" t="s">
        <v>494</v>
      </c>
      <c r="F231" s="242" t="s">
        <v>495</v>
      </c>
      <c r="G231" s="242"/>
      <c r="H231" s="242"/>
      <c r="I231" s="242"/>
      <c r="J231" s="170" t="s">
        <v>233</v>
      </c>
      <c r="K231" s="171">
        <v>5.0999999999999997E-2</v>
      </c>
      <c r="L231" s="243">
        <v>0</v>
      </c>
      <c r="M231" s="243"/>
      <c r="N231" s="244">
        <f t="shared" si="65"/>
        <v>0</v>
      </c>
      <c r="O231" s="241"/>
      <c r="P231" s="241"/>
      <c r="Q231" s="241"/>
      <c r="R231" s="133"/>
      <c r="T231" s="164" t="s">
        <v>5</v>
      </c>
      <c r="U231" s="42" t="s">
        <v>40</v>
      </c>
      <c r="V231" s="34"/>
      <c r="W231" s="165">
        <f t="shared" si="66"/>
        <v>0</v>
      </c>
      <c r="X231" s="165">
        <v>1</v>
      </c>
      <c r="Y231" s="165">
        <f t="shared" si="67"/>
        <v>5.0999999999999997E-2</v>
      </c>
      <c r="Z231" s="165">
        <v>0</v>
      </c>
      <c r="AA231" s="166">
        <f t="shared" si="68"/>
        <v>0</v>
      </c>
      <c r="AR231" s="18" t="s">
        <v>295</v>
      </c>
      <c r="AT231" s="18" t="s">
        <v>352</v>
      </c>
      <c r="AU231" s="18" t="s">
        <v>82</v>
      </c>
      <c r="AY231" s="18" t="s">
        <v>174</v>
      </c>
      <c r="BE231" s="104">
        <f t="shared" si="69"/>
        <v>0</v>
      </c>
      <c r="BF231" s="104">
        <f t="shared" si="70"/>
        <v>0</v>
      </c>
      <c r="BG231" s="104">
        <f t="shared" si="71"/>
        <v>0</v>
      </c>
      <c r="BH231" s="104">
        <f t="shared" si="72"/>
        <v>0</v>
      </c>
      <c r="BI231" s="104">
        <f t="shared" si="73"/>
        <v>0</v>
      </c>
      <c r="BJ231" s="18" t="s">
        <v>82</v>
      </c>
      <c r="BK231" s="167">
        <f t="shared" si="74"/>
        <v>0</v>
      </c>
      <c r="BL231" s="18" t="s">
        <v>230</v>
      </c>
      <c r="BM231" s="18" t="s">
        <v>496</v>
      </c>
    </row>
    <row r="232" spans="2:65" s="1" customFormat="1" ht="25.5" customHeight="1" x14ac:dyDescent="0.15">
      <c r="B232" s="130"/>
      <c r="C232" s="159" t="s">
        <v>497</v>
      </c>
      <c r="D232" s="159" t="s">
        <v>175</v>
      </c>
      <c r="E232" s="160" t="s">
        <v>498</v>
      </c>
      <c r="F232" s="240" t="s">
        <v>499</v>
      </c>
      <c r="G232" s="240"/>
      <c r="H232" s="240"/>
      <c r="I232" s="240"/>
      <c r="J232" s="161" t="s">
        <v>200</v>
      </c>
      <c r="K232" s="162">
        <v>17.04</v>
      </c>
      <c r="L232" s="230">
        <v>0</v>
      </c>
      <c r="M232" s="230"/>
      <c r="N232" s="241">
        <f t="shared" si="65"/>
        <v>0</v>
      </c>
      <c r="O232" s="241"/>
      <c r="P232" s="241"/>
      <c r="Q232" s="241"/>
      <c r="R232" s="133"/>
      <c r="T232" s="164" t="s">
        <v>5</v>
      </c>
      <c r="U232" s="42" t="s">
        <v>40</v>
      </c>
      <c r="V232" s="34"/>
      <c r="W232" s="165">
        <f t="shared" si="66"/>
        <v>0</v>
      </c>
      <c r="X232" s="165">
        <v>0</v>
      </c>
      <c r="Y232" s="165">
        <f t="shared" si="67"/>
        <v>0</v>
      </c>
      <c r="Z232" s="165">
        <v>0</v>
      </c>
      <c r="AA232" s="166">
        <f t="shared" si="68"/>
        <v>0</v>
      </c>
      <c r="AR232" s="18" t="s">
        <v>230</v>
      </c>
      <c r="AT232" s="18" t="s">
        <v>175</v>
      </c>
      <c r="AU232" s="18" t="s">
        <v>82</v>
      </c>
      <c r="AY232" s="18" t="s">
        <v>174</v>
      </c>
      <c r="BE232" s="104">
        <f t="shared" si="69"/>
        <v>0</v>
      </c>
      <c r="BF232" s="104">
        <f t="shared" si="70"/>
        <v>0</v>
      </c>
      <c r="BG232" s="104">
        <f t="shared" si="71"/>
        <v>0</v>
      </c>
      <c r="BH232" s="104">
        <f t="shared" si="72"/>
        <v>0</v>
      </c>
      <c r="BI232" s="104">
        <f t="shared" si="73"/>
        <v>0</v>
      </c>
      <c r="BJ232" s="18" t="s">
        <v>82</v>
      </c>
      <c r="BK232" s="167">
        <f t="shared" si="74"/>
        <v>0</v>
      </c>
      <c r="BL232" s="18" t="s">
        <v>230</v>
      </c>
      <c r="BM232" s="18" t="s">
        <v>500</v>
      </c>
    </row>
    <row r="233" spans="2:65" s="1" customFormat="1" ht="16.5" customHeight="1" x14ac:dyDescent="0.15">
      <c r="B233" s="130"/>
      <c r="C233" s="168" t="s">
        <v>501</v>
      </c>
      <c r="D233" s="168" t="s">
        <v>352</v>
      </c>
      <c r="E233" s="169" t="s">
        <v>494</v>
      </c>
      <c r="F233" s="242" t="s">
        <v>495</v>
      </c>
      <c r="G233" s="242"/>
      <c r="H233" s="242"/>
      <c r="I233" s="242"/>
      <c r="J233" s="170" t="s">
        <v>233</v>
      </c>
      <c r="K233" s="171">
        <v>6.0000000000000001E-3</v>
      </c>
      <c r="L233" s="243">
        <v>0</v>
      </c>
      <c r="M233" s="243"/>
      <c r="N233" s="244">
        <f t="shared" si="65"/>
        <v>0</v>
      </c>
      <c r="O233" s="241"/>
      <c r="P233" s="241"/>
      <c r="Q233" s="241"/>
      <c r="R233" s="133"/>
      <c r="T233" s="164" t="s">
        <v>5</v>
      </c>
      <c r="U233" s="42" t="s">
        <v>40</v>
      </c>
      <c r="V233" s="34"/>
      <c r="W233" s="165">
        <f t="shared" si="66"/>
        <v>0</v>
      </c>
      <c r="X233" s="165">
        <v>1</v>
      </c>
      <c r="Y233" s="165">
        <f t="shared" si="67"/>
        <v>6.0000000000000001E-3</v>
      </c>
      <c r="Z233" s="165">
        <v>0</v>
      </c>
      <c r="AA233" s="166">
        <f t="shared" si="68"/>
        <v>0</v>
      </c>
      <c r="AR233" s="18" t="s">
        <v>295</v>
      </c>
      <c r="AT233" s="18" t="s">
        <v>352</v>
      </c>
      <c r="AU233" s="18" t="s">
        <v>82</v>
      </c>
      <c r="AY233" s="18" t="s">
        <v>174</v>
      </c>
      <c r="BE233" s="104">
        <f t="shared" si="69"/>
        <v>0</v>
      </c>
      <c r="BF233" s="104">
        <f t="shared" si="70"/>
        <v>0</v>
      </c>
      <c r="BG233" s="104">
        <f t="shared" si="71"/>
        <v>0</v>
      </c>
      <c r="BH233" s="104">
        <f t="shared" si="72"/>
        <v>0</v>
      </c>
      <c r="BI233" s="104">
        <f t="shared" si="73"/>
        <v>0</v>
      </c>
      <c r="BJ233" s="18" t="s">
        <v>82</v>
      </c>
      <c r="BK233" s="167">
        <f t="shared" si="74"/>
        <v>0</v>
      </c>
      <c r="BL233" s="18" t="s">
        <v>230</v>
      </c>
      <c r="BM233" s="18" t="s">
        <v>502</v>
      </c>
    </row>
    <row r="234" spans="2:65" s="1" customFormat="1" ht="38.25" customHeight="1" x14ac:dyDescent="0.15">
      <c r="B234" s="130"/>
      <c r="C234" s="159" t="s">
        <v>503</v>
      </c>
      <c r="D234" s="159" t="s">
        <v>175</v>
      </c>
      <c r="E234" s="160" t="s">
        <v>504</v>
      </c>
      <c r="F234" s="240" t="s">
        <v>505</v>
      </c>
      <c r="G234" s="240"/>
      <c r="H234" s="240"/>
      <c r="I234" s="240"/>
      <c r="J234" s="161" t="s">
        <v>200</v>
      </c>
      <c r="K234" s="162">
        <v>34.08</v>
      </c>
      <c r="L234" s="230">
        <v>0</v>
      </c>
      <c r="M234" s="230"/>
      <c r="N234" s="241">
        <f t="shared" si="65"/>
        <v>0</v>
      </c>
      <c r="O234" s="241"/>
      <c r="P234" s="241"/>
      <c r="Q234" s="241"/>
      <c r="R234" s="133"/>
      <c r="T234" s="164" t="s">
        <v>5</v>
      </c>
      <c r="U234" s="42" t="s">
        <v>40</v>
      </c>
      <c r="V234" s="34"/>
      <c r="W234" s="165">
        <f t="shared" si="66"/>
        <v>0</v>
      </c>
      <c r="X234" s="165">
        <v>8.0000000000000007E-5</v>
      </c>
      <c r="Y234" s="165">
        <f t="shared" si="67"/>
        <v>2.7263999999999999E-3</v>
      </c>
      <c r="Z234" s="165">
        <v>0</v>
      </c>
      <c r="AA234" s="166">
        <f t="shared" si="68"/>
        <v>0</v>
      </c>
      <c r="AR234" s="18" t="s">
        <v>230</v>
      </c>
      <c r="AT234" s="18" t="s">
        <v>175</v>
      </c>
      <c r="AU234" s="18" t="s">
        <v>82</v>
      </c>
      <c r="AY234" s="18" t="s">
        <v>174</v>
      </c>
      <c r="BE234" s="104">
        <f t="shared" si="69"/>
        <v>0</v>
      </c>
      <c r="BF234" s="104">
        <f t="shared" si="70"/>
        <v>0</v>
      </c>
      <c r="BG234" s="104">
        <f t="shared" si="71"/>
        <v>0</v>
      </c>
      <c r="BH234" s="104">
        <f t="shared" si="72"/>
        <v>0</v>
      </c>
      <c r="BI234" s="104">
        <f t="shared" si="73"/>
        <v>0</v>
      </c>
      <c r="BJ234" s="18" t="s">
        <v>82</v>
      </c>
      <c r="BK234" s="167">
        <f t="shared" si="74"/>
        <v>0</v>
      </c>
      <c r="BL234" s="18" t="s">
        <v>230</v>
      </c>
      <c r="BM234" s="18" t="s">
        <v>506</v>
      </c>
    </row>
    <row r="235" spans="2:65" s="1" customFormat="1" ht="51" customHeight="1" x14ac:dyDescent="0.15">
      <c r="B235" s="130"/>
      <c r="C235" s="168" t="s">
        <v>507</v>
      </c>
      <c r="D235" s="168" t="s">
        <v>352</v>
      </c>
      <c r="E235" s="169" t="s">
        <v>508</v>
      </c>
      <c r="F235" s="242" t="s">
        <v>509</v>
      </c>
      <c r="G235" s="242"/>
      <c r="H235" s="242"/>
      <c r="I235" s="242"/>
      <c r="J235" s="170" t="s">
        <v>200</v>
      </c>
      <c r="K235" s="171">
        <v>39.192</v>
      </c>
      <c r="L235" s="243">
        <v>0</v>
      </c>
      <c r="M235" s="243"/>
      <c r="N235" s="244">
        <f t="shared" si="65"/>
        <v>0</v>
      </c>
      <c r="O235" s="241"/>
      <c r="P235" s="241"/>
      <c r="Q235" s="241"/>
      <c r="R235" s="133"/>
      <c r="T235" s="164" t="s">
        <v>5</v>
      </c>
      <c r="U235" s="42" t="s">
        <v>40</v>
      </c>
      <c r="V235" s="34"/>
      <c r="W235" s="165">
        <f t="shared" si="66"/>
        <v>0</v>
      </c>
      <c r="X235" s="165">
        <v>2E-3</v>
      </c>
      <c r="Y235" s="165">
        <f t="shared" si="67"/>
        <v>7.8383999999999995E-2</v>
      </c>
      <c r="Z235" s="165">
        <v>0</v>
      </c>
      <c r="AA235" s="166">
        <f t="shared" si="68"/>
        <v>0</v>
      </c>
      <c r="AR235" s="18" t="s">
        <v>295</v>
      </c>
      <c r="AT235" s="18" t="s">
        <v>352</v>
      </c>
      <c r="AU235" s="18" t="s">
        <v>82</v>
      </c>
      <c r="AY235" s="18" t="s">
        <v>174</v>
      </c>
      <c r="BE235" s="104">
        <f t="shared" si="69"/>
        <v>0</v>
      </c>
      <c r="BF235" s="104">
        <f t="shared" si="70"/>
        <v>0</v>
      </c>
      <c r="BG235" s="104">
        <f t="shared" si="71"/>
        <v>0</v>
      </c>
      <c r="BH235" s="104">
        <f t="shared" si="72"/>
        <v>0</v>
      </c>
      <c r="BI235" s="104">
        <f t="shared" si="73"/>
        <v>0</v>
      </c>
      <c r="BJ235" s="18" t="s">
        <v>82</v>
      </c>
      <c r="BK235" s="167">
        <f t="shared" si="74"/>
        <v>0</v>
      </c>
      <c r="BL235" s="18" t="s">
        <v>230</v>
      </c>
      <c r="BM235" s="18" t="s">
        <v>510</v>
      </c>
    </row>
    <row r="236" spans="2:65" s="1" customFormat="1" ht="38.25" customHeight="1" x14ac:dyDescent="0.15">
      <c r="B236" s="130"/>
      <c r="C236" s="159" t="s">
        <v>511</v>
      </c>
      <c r="D236" s="159" t="s">
        <v>175</v>
      </c>
      <c r="E236" s="160" t="s">
        <v>512</v>
      </c>
      <c r="F236" s="240" t="s">
        <v>513</v>
      </c>
      <c r="G236" s="240"/>
      <c r="H236" s="240"/>
      <c r="I236" s="240"/>
      <c r="J236" s="161" t="s">
        <v>200</v>
      </c>
      <c r="K236" s="162">
        <v>338.78</v>
      </c>
      <c r="L236" s="230">
        <v>0</v>
      </c>
      <c r="M236" s="230"/>
      <c r="N236" s="241">
        <f t="shared" si="65"/>
        <v>0</v>
      </c>
      <c r="O236" s="241"/>
      <c r="P236" s="241"/>
      <c r="Q236" s="241"/>
      <c r="R236" s="133"/>
      <c r="T236" s="164" t="s">
        <v>5</v>
      </c>
      <c r="U236" s="42" t="s">
        <v>40</v>
      </c>
      <c r="V236" s="34"/>
      <c r="W236" s="165">
        <f t="shared" si="66"/>
        <v>0</v>
      </c>
      <c r="X236" s="165">
        <v>5.4000000000000001E-4</v>
      </c>
      <c r="Y236" s="165">
        <f t="shared" si="67"/>
        <v>0.1829412</v>
      </c>
      <c r="Z236" s="165">
        <v>0</v>
      </c>
      <c r="AA236" s="166">
        <f t="shared" si="68"/>
        <v>0</v>
      </c>
      <c r="AR236" s="18" t="s">
        <v>230</v>
      </c>
      <c r="AT236" s="18" t="s">
        <v>175</v>
      </c>
      <c r="AU236" s="18" t="s">
        <v>82</v>
      </c>
      <c r="AY236" s="18" t="s">
        <v>174</v>
      </c>
      <c r="BE236" s="104">
        <f t="shared" si="69"/>
        <v>0</v>
      </c>
      <c r="BF236" s="104">
        <f t="shared" si="70"/>
        <v>0</v>
      </c>
      <c r="BG236" s="104">
        <f t="shared" si="71"/>
        <v>0</v>
      </c>
      <c r="BH236" s="104">
        <f t="shared" si="72"/>
        <v>0</v>
      </c>
      <c r="BI236" s="104">
        <f t="shared" si="73"/>
        <v>0</v>
      </c>
      <c r="BJ236" s="18" t="s">
        <v>82</v>
      </c>
      <c r="BK236" s="167">
        <f t="shared" si="74"/>
        <v>0</v>
      </c>
      <c r="BL236" s="18" t="s">
        <v>230</v>
      </c>
      <c r="BM236" s="18" t="s">
        <v>514</v>
      </c>
    </row>
    <row r="237" spans="2:65" s="1" customFormat="1" ht="38.25" customHeight="1" x14ac:dyDescent="0.15">
      <c r="B237" s="130"/>
      <c r="C237" s="168" t="s">
        <v>515</v>
      </c>
      <c r="D237" s="168" t="s">
        <v>352</v>
      </c>
      <c r="E237" s="169" t="s">
        <v>516</v>
      </c>
      <c r="F237" s="242" t="s">
        <v>517</v>
      </c>
      <c r="G237" s="242"/>
      <c r="H237" s="242"/>
      <c r="I237" s="242"/>
      <c r="J237" s="170" t="s">
        <v>200</v>
      </c>
      <c r="K237" s="171">
        <v>389.59699999999998</v>
      </c>
      <c r="L237" s="243">
        <v>0</v>
      </c>
      <c r="M237" s="243"/>
      <c r="N237" s="244">
        <f t="shared" si="65"/>
        <v>0</v>
      </c>
      <c r="O237" s="241"/>
      <c r="P237" s="241"/>
      <c r="Q237" s="241"/>
      <c r="R237" s="133"/>
      <c r="T237" s="164" t="s">
        <v>5</v>
      </c>
      <c r="U237" s="42" t="s">
        <v>40</v>
      </c>
      <c r="V237" s="34"/>
      <c r="W237" s="165">
        <f t="shared" si="66"/>
        <v>0</v>
      </c>
      <c r="X237" s="165">
        <v>4.2500000000000003E-3</v>
      </c>
      <c r="Y237" s="165">
        <f t="shared" si="67"/>
        <v>1.6557872499999999</v>
      </c>
      <c r="Z237" s="165">
        <v>0</v>
      </c>
      <c r="AA237" s="166">
        <f t="shared" si="68"/>
        <v>0</v>
      </c>
      <c r="AR237" s="18" t="s">
        <v>295</v>
      </c>
      <c r="AT237" s="18" t="s">
        <v>352</v>
      </c>
      <c r="AU237" s="18" t="s">
        <v>82</v>
      </c>
      <c r="AY237" s="18" t="s">
        <v>174</v>
      </c>
      <c r="BE237" s="104">
        <f t="shared" si="69"/>
        <v>0</v>
      </c>
      <c r="BF237" s="104">
        <f t="shared" si="70"/>
        <v>0</v>
      </c>
      <c r="BG237" s="104">
        <f t="shared" si="71"/>
        <v>0</v>
      </c>
      <c r="BH237" s="104">
        <f t="shared" si="72"/>
        <v>0</v>
      </c>
      <c r="BI237" s="104">
        <f t="shared" si="73"/>
        <v>0</v>
      </c>
      <c r="BJ237" s="18" t="s">
        <v>82</v>
      </c>
      <c r="BK237" s="167">
        <f t="shared" si="74"/>
        <v>0</v>
      </c>
      <c r="BL237" s="18" t="s">
        <v>230</v>
      </c>
      <c r="BM237" s="18" t="s">
        <v>518</v>
      </c>
    </row>
    <row r="238" spans="2:65" s="1" customFormat="1" ht="25.5" customHeight="1" x14ac:dyDescent="0.15">
      <c r="B238" s="130"/>
      <c r="C238" s="159" t="s">
        <v>519</v>
      </c>
      <c r="D238" s="159" t="s">
        <v>175</v>
      </c>
      <c r="E238" s="160" t="s">
        <v>520</v>
      </c>
      <c r="F238" s="240" t="s">
        <v>521</v>
      </c>
      <c r="G238" s="240"/>
      <c r="H238" s="240"/>
      <c r="I238" s="240"/>
      <c r="J238" s="161" t="s">
        <v>200</v>
      </c>
      <c r="K238" s="162">
        <v>34.08</v>
      </c>
      <c r="L238" s="230">
        <v>0</v>
      </c>
      <c r="M238" s="230"/>
      <c r="N238" s="241">
        <f t="shared" si="65"/>
        <v>0</v>
      </c>
      <c r="O238" s="241"/>
      <c r="P238" s="241"/>
      <c r="Q238" s="241"/>
      <c r="R238" s="133"/>
      <c r="T238" s="164" t="s">
        <v>5</v>
      </c>
      <c r="U238" s="42" t="s">
        <v>40</v>
      </c>
      <c r="V238" s="34"/>
      <c r="W238" s="165">
        <f t="shared" si="66"/>
        <v>0</v>
      </c>
      <c r="X238" s="165">
        <v>5.4000000000000001E-4</v>
      </c>
      <c r="Y238" s="165">
        <f t="shared" si="67"/>
        <v>1.8403199999999998E-2</v>
      </c>
      <c r="Z238" s="165">
        <v>0</v>
      </c>
      <c r="AA238" s="166">
        <f t="shared" si="68"/>
        <v>0</v>
      </c>
      <c r="AR238" s="18" t="s">
        <v>230</v>
      </c>
      <c r="AT238" s="18" t="s">
        <v>175</v>
      </c>
      <c r="AU238" s="18" t="s">
        <v>82</v>
      </c>
      <c r="AY238" s="18" t="s">
        <v>174</v>
      </c>
      <c r="BE238" s="104">
        <f t="shared" si="69"/>
        <v>0</v>
      </c>
      <c r="BF238" s="104">
        <f t="shared" si="70"/>
        <v>0</v>
      </c>
      <c r="BG238" s="104">
        <f t="shared" si="71"/>
        <v>0</v>
      </c>
      <c r="BH238" s="104">
        <f t="shared" si="72"/>
        <v>0</v>
      </c>
      <c r="BI238" s="104">
        <f t="shared" si="73"/>
        <v>0</v>
      </c>
      <c r="BJ238" s="18" t="s">
        <v>82</v>
      </c>
      <c r="BK238" s="167">
        <f t="shared" si="74"/>
        <v>0</v>
      </c>
      <c r="BL238" s="18" t="s">
        <v>230</v>
      </c>
      <c r="BM238" s="18" t="s">
        <v>522</v>
      </c>
    </row>
    <row r="239" spans="2:65" s="1" customFormat="1" ht="38.25" customHeight="1" x14ac:dyDescent="0.15">
      <c r="B239" s="130"/>
      <c r="C239" s="168" t="s">
        <v>523</v>
      </c>
      <c r="D239" s="168" t="s">
        <v>352</v>
      </c>
      <c r="E239" s="169" t="s">
        <v>516</v>
      </c>
      <c r="F239" s="242" t="s">
        <v>517</v>
      </c>
      <c r="G239" s="242"/>
      <c r="H239" s="242"/>
      <c r="I239" s="242"/>
      <c r="J239" s="170" t="s">
        <v>200</v>
      </c>
      <c r="K239" s="171">
        <v>40.896000000000001</v>
      </c>
      <c r="L239" s="243">
        <v>0</v>
      </c>
      <c r="M239" s="243"/>
      <c r="N239" s="244">
        <f t="shared" si="65"/>
        <v>0</v>
      </c>
      <c r="O239" s="241"/>
      <c r="P239" s="241"/>
      <c r="Q239" s="241"/>
      <c r="R239" s="133"/>
      <c r="T239" s="164" t="s">
        <v>5</v>
      </c>
      <c r="U239" s="42" t="s">
        <v>40</v>
      </c>
      <c r="V239" s="34"/>
      <c r="W239" s="165">
        <f t="shared" si="66"/>
        <v>0</v>
      </c>
      <c r="X239" s="165">
        <v>4.2500000000000003E-3</v>
      </c>
      <c r="Y239" s="165">
        <f t="shared" si="67"/>
        <v>0.17380800000000002</v>
      </c>
      <c r="Z239" s="165">
        <v>0</v>
      </c>
      <c r="AA239" s="166">
        <f t="shared" si="68"/>
        <v>0</v>
      </c>
      <c r="AR239" s="18" t="s">
        <v>295</v>
      </c>
      <c r="AT239" s="18" t="s">
        <v>352</v>
      </c>
      <c r="AU239" s="18" t="s">
        <v>82</v>
      </c>
      <c r="AY239" s="18" t="s">
        <v>174</v>
      </c>
      <c r="BE239" s="104">
        <f t="shared" si="69"/>
        <v>0</v>
      </c>
      <c r="BF239" s="104">
        <f t="shared" si="70"/>
        <v>0</v>
      </c>
      <c r="BG239" s="104">
        <f t="shared" si="71"/>
        <v>0</v>
      </c>
      <c r="BH239" s="104">
        <f t="shared" si="72"/>
        <v>0</v>
      </c>
      <c r="BI239" s="104">
        <f t="shared" si="73"/>
        <v>0</v>
      </c>
      <c r="BJ239" s="18" t="s">
        <v>82</v>
      </c>
      <c r="BK239" s="167">
        <f t="shared" si="74"/>
        <v>0</v>
      </c>
      <c r="BL239" s="18" t="s">
        <v>230</v>
      </c>
      <c r="BM239" s="18" t="s">
        <v>524</v>
      </c>
    </row>
    <row r="240" spans="2:65" s="1" customFormat="1" ht="38.25" customHeight="1" x14ac:dyDescent="0.15">
      <c r="B240" s="130"/>
      <c r="C240" s="159" t="s">
        <v>525</v>
      </c>
      <c r="D240" s="159" t="s">
        <v>175</v>
      </c>
      <c r="E240" s="160" t="s">
        <v>526</v>
      </c>
      <c r="F240" s="240" t="s">
        <v>527</v>
      </c>
      <c r="G240" s="240"/>
      <c r="H240" s="240"/>
      <c r="I240" s="240"/>
      <c r="J240" s="161" t="s">
        <v>200</v>
      </c>
      <c r="K240" s="162">
        <v>16.649999999999999</v>
      </c>
      <c r="L240" s="230">
        <v>0</v>
      </c>
      <c r="M240" s="230"/>
      <c r="N240" s="241">
        <f t="shared" si="65"/>
        <v>0</v>
      </c>
      <c r="O240" s="241"/>
      <c r="P240" s="241"/>
      <c r="Q240" s="241"/>
      <c r="R240" s="133"/>
      <c r="T240" s="164" t="s">
        <v>5</v>
      </c>
      <c r="U240" s="42" t="s">
        <v>40</v>
      </c>
      <c r="V240" s="34"/>
      <c r="W240" s="165">
        <f t="shared" si="66"/>
        <v>0</v>
      </c>
      <c r="X240" s="165">
        <v>0</v>
      </c>
      <c r="Y240" s="165">
        <f t="shared" si="67"/>
        <v>0</v>
      </c>
      <c r="Z240" s="165">
        <v>0</v>
      </c>
      <c r="AA240" s="166">
        <f t="shared" si="68"/>
        <v>0</v>
      </c>
      <c r="AR240" s="18" t="s">
        <v>230</v>
      </c>
      <c r="AT240" s="18" t="s">
        <v>175</v>
      </c>
      <c r="AU240" s="18" t="s">
        <v>82</v>
      </c>
      <c r="AY240" s="18" t="s">
        <v>174</v>
      </c>
      <c r="BE240" s="104">
        <f t="shared" si="69"/>
        <v>0</v>
      </c>
      <c r="BF240" s="104">
        <f t="shared" si="70"/>
        <v>0</v>
      </c>
      <c r="BG240" s="104">
        <f t="shared" si="71"/>
        <v>0</v>
      </c>
      <c r="BH240" s="104">
        <f t="shared" si="72"/>
        <v>0</v>
      </c>
      <c r="BI240" s="104">
        <f t="shared" si="73"/>
        <v>0</v>
      </c>
      <c r="BJ240" s="18" t="s">
        <v>82</v>
      </c>
      <c r="BK240" s="167">
        <f t="shared" si="74"/>
        <v>0</v>
      </c>
      <c r="BL240" s="18" t="s">
        <v>230</v>
      </c>
      <c r="BM240" s="18" t="s">
        <v>528</v>
      </c>
    </row>
    <row r="241" spans="2:65" s="1" customFormat="1" ht="38.25" customHeight="1" x14ac:dyDescent="0.15">
      <c r="B241" s="130"/>
      <c r="C241" s="168" t="s">
        <v>529</v>
      </c>
      <c r="D241" s="168" t="s">
        <v>352</v>
      </c>
      <c r="E241" s="169" t="s">
        <v>530</v>
      </c>
      <c r="F241" s="242" t="s">
        <v>531</v>
      </c>
      <c r="G241" s="242"/>
      <c r="H241" s="242"/>
      <c r="I241" s="242"/>
      <c r="J241" s="170" t="s">
        <v>532</v>
      </c>
      <c r="K241" s="171">
        <v>18.315000000000001</v>
      </c>
      <c r="L241" s="243">
        <v>0</v>
      </c>
      <c r="M241" s="243"/>
      <c r="N241" s="244">
        <f t="shared" si="65"/>
        <v>0</v>
      </c>
      <c r="O241" s="241"/>
      <c r="P241" s="241"/>
      <c r="Q241" s="241"/>
      <c r="R241" s="133"/>
      <c r="T241" s="164" t="s">
        <v>5</v>
      </c>
      <c r="U241" s="42" t="s">
        <v>40</v>
      </c>
      <c r="V241" s="34"/>
      <c r="W241" s="165">
        <f t="shared" si="66"/>
        <v>0</v>
      </c>
      <c r="X241" s="165">
        <v>1E-3</v>
      </c>
      <c r="Y241" s="165">
        <f t="shared" si="67"/>
        <v>1.8315000000000001E-2</v>
      </c>
      <c r="Z241" s="165">
        <v>0</v>
      </c>
      <c r="AA241" s="166">
        <f t="shared" si="68"/>
        <v>0</v>
      </c>
      <c r="AR241" s="18" t="s">
        <v>295</v>
      </c>
      <c r="AT241" s="18" t="s">
        <v>352</v>
      </c>
      <c r="AU241" s="18" t="s">
        <v>82</v>
      </c>
      <c r="AY241" s="18" t="s">
        <v>174</v>
      </c>
      <c r="BE241" s="104">
        <f t="shared" si="69"/>
        <v>0</v>
      </c>
      <c r="BF241" s="104">
        <f t="shared" si="70"/>
        <v>0</v>
      </c>
      <c r="BG241" s="104">
        <f t="shared" si="71"/>
        <v>0</v>
      </c>
      <c r="BH241" s="104">
        <f t="shared" si="72"/>
        <v>0</v>
      </c>
      <c r="BI241" s="104">
        <f t="shared" si="73"/>
        <v>0</v>
      </c>
      <c r="BJ241" s="18" t="s">
        <v>82</v>
      </c>
      <c r="BK241" s="167">
        <f t="shared" si="74"/>
        <v>0</v>
      </c>
      <c r="BL241" s="18" t="s">
        <v>230</v>
      </c>
      <c r="BM241" s="18" t="s">
        <v>533</v>
      </c>
    </row>
    <row r="242" spans="2:65" s="1" customFormat="1" ht="38.25" customHeight="1" x14ac:dyDescent="0.15">
      <c r="B242" s="130"/>
      <c r="C242" s="168" t="s">
        <v>534</v>
      </c>
      <c r="D242" s="168" t="s">
        <v>352</v>
      </c>
      <c r="E242" s="169" t="s">
        <v>535</v>
      </c>
      <c r="F242" s="242" t="s">
        <v>536</v>
      </c>
      <c r="G242" s="242"/>
      <c r="H242" s="242"/>
      <c r="I242" s="242"/>
      <c r="J242" s="170" t="s">
        <v>399</v>
      </c>
      <c r="K242" s="171">
        <v>6.66</v>
      </c>
      <c r="L242" s="243">
        <v>0</v>
      </c>
      <c r="M242" s="243"/>
      <c r="N242" s="244">
        <f t="shared" si="65"/>
        <v>0</v>
      </c>
      <c r="O242" s="241"/>
      <c r="P242" s="241"/>
      <c r="Q242" s="241"/>
      <c r="R242" s="133"/>
      <c r="T242" s="164" t="s">
        <v>5</v>
      </c>
      <c r="U242" s="42" t="s">
        <v>40</v>
      </c>
      <c r="V242" s="34"/>
      <c r="W242" s="165">
        <f t="shared" si="66"/>
        <v>0</v>
      </c>
      <c r="X242" s="165">
        <v>5.0000000000000002E-5</v>
      </c>
      <c r="Y242" s="165">
        <f t="shared" si="67"/>
        <v>3.3300000000000002E-4</v>
      </c>
      <c r="Z242" s="165">
        <v>0</v>
      </c>
      <c r="AA242" s="166">
        <f t="shared" si="68"/>
        <v>0</v>
      </c>
      <c r="AR242" s="18" t="s">
        <v>295</v>
      </c>
      <c r="AT242" s="18" t="s">
        <v>352</v>
      </c>
      <c r="AU242" s="18" t="s">
        <v>82</v>
      </c>
      <c r="AY242" s="18" t="s">
        <v>174</v>
      </c>
      <c r="BE242" s="104">
        <f t="shared" si="69"/>
        <v>0</v>
      </c>
      <c r="BF242" s="104">
        <f t="shared" si="70"/>
        <v>0</v>
      </c>
      <c r="BG242" s="104">
        <f t="shared" si="71"/>
        <v>0</v>
      </c>
      <c r="BH242" s="104">
        <f t="shared" si="72"/>
        <v>0</v>
      </c>
      <c r="BI242" s="104">
        <f t="shared" si="73"/>
        <v>0</v>
      </c>
      <c r="BJ242" s="18" t="s">
        <v>82</v>
      </c>
      <c r="BK242" s="167">
        <f t="shared" si="74"/>
        <v>0</v>
      </c>
      <c r="BL242" s="18" t="s">
        <v>230</v>
      </c>
      <c r="BM242" s="18" t="s">
        <v>537</v>
      </c>
    </row>
    <row r="243" spans="2:65" s="1" customFormat="1" ht="38.25" customHeight="1" x14ac:dyDescent="0.15">
      <c r="B243" s="130"/>
      <c r="C243" s="159" t="s">
        <v>538</v>
      </c>
      <c r="D243" s="159" t="s">
        <v>175</v>
      </c>
      <c r="E243" s="160" t="s">
        <v>539</v>
      </c>
      <c r="F243" s="240" t="s">
        <v>540</v>
      </c>
      <c r="G243" s="240"/>
      <c r="H243" s="240"/>
      <c r="I243" s="240"/>
      <c r="J243" s="161" t="s">
        <v>200</v>
      </c>
      <c r="K243" s="162">
        <v>71.05</v>
      </c>
      <c r="L243" s="230">
        <v>0</v>
      </c>
      <c r="M243" s="230"/>
      <c r="N243" s="241">
        <f t="shared" si="65"/>
        <v>0</v>
      </c>
      <c r="O243" s="241"/>
      <c r="P243" s="241"/>
      <c r="Q243" s="241"/>
      <c r="R243" s="133"/>
      <c r="T243" s="164" t="s">
        <v>5</v>
      </c>
      <c r="U243" s="42" t="s">
        <v>40</v>
      </c>
      <c r="V243" s="34"/>
      <c r="W243" s="165">
        <f t="shared" si="66"/>
        <v>0</v>
      </c>
      <c r="X243" s="165">
        <v>0</v>
      </c>
      <c r="Y243" s="165">
        <f t="shared" si="67"/>
        <v>0</v>
      </c>
      <c r="Z243" s="165">
        <v>0</v>
      </c>
      <c r="AA243" s="166">
        <f t="shared" si="68"/>
        <v>0</v>
      </c>
      <c r="AR243" s="18" t="s">
        <v>230</v>
      </c>
      <c r="AT243" s="18" t="s">
        <v>175</v>
      </c>
      <c r="AU243" s="18" t="s">
        <v>82</v>
      </c>
      <c r="AY243" s="18" t="s">
        <v>174</v>
      </c>
      <c r="BE243" s="104">
        <f t="shared" si="69"/>
        <v>0</v>
      </c>
      <c r="BF243" s="104">
        <f t="shared" si="70"/>
        <v>0</v>
      </c>
      <c r="BG243" s="104">
        <f t="shared" si="71"/>
        <v>0</v>
      </c>
      <c r="BH243" s="104">
        <f t="shared" si="72"/>
        <v>0</v>
      </c>
      <c r="BI243" s="104">
        <f t="shared" si="73"/>
        <v>0</v>
      </c>
      <c r="BJ243" s="18" t="s">
        <v>82</v>
      </c>
      <c r="BK243" s="167">
        <f t="shared" si="74"/>
        <v>0</v>
      </c>
      <c r="BL243" s="18" t="s">
        <v>230</v>
      </c>
      <c r="BM243" s="18" t="s">
        <v>541</v>
      </c>
    </row>
    <row r="244" spans="2:65" s="1" customFormat="1" ht="38.25" customHeight="1" x14ac:dyDescent="0.15">
      <c r="B244" s="130"/>
      <c r="C244" s="168" t="s">
        <v>542</v>
      </c>
      <c r="D244" s="168" t="s">
        <v>352</v>
      </c>
      <c r="E244" s="169" t="s">
        <v>530</v>
      </c>
      <c r="F244" s="242" t="s">
        <v>531</v>
      </c>
      <c r="G244" s="242"/>
      <c r="H244" s="242"/>
      <c r="I244" s="242"/>
      <c r="J244" s="170" t="s">
        <v>532</v>
      </c>
      <c r="K244" s="171">
        <v>78.155000000000001</v>
      </c>
      <c r="L244" s="243">
        <v>0</v>
      </c>
      <c r="M244" s="243"/>
      <c r="N244" s="244">
        <f t="shared" si="65"/>
        <v>0</v>
      </c>
      <c r="O244" s="241"/>
      <c r="P244" s="241"/>
      <c r="Q244" s="241"/>
      <c r="R244" s="133"/>
      <c r="T244" s="164" t="s">
        <v>5</v>
      </c>
      <c r="U244" s="42" t="s">
        <v>40</v>
      </c>
      <c r="V244" s="34"/>
      <c r="W244" s="165">
        <f t="shared" si="66"/>
        <v>0</v>
      </c>
      <c r="X244" s="165">
        <v>1E-3</v>
      </c>
      <c r="Y244" s="165">
        <f t="shared" si="67"/>
        <v>7.8155000000000002E-2</v>
      </c>
      <c r="Z244" s="165">
        <v>0</v>
      </c>
      <c r="AA244" s="166">
        <f t="shared" si="68"/>
        <v>0</v>
      </c>
      <c r="AR244" s="18" t="s">
        <v>295</v>
      </c>
      <c r="AT244" s="18" t="s">
        <v>352</v>
      </c>
      <c r="AU244" s="18" t="s">
        <v>82</v>
      </c>
      <c r="AY244" s="18" t="s">
        <v>174</v>
      </c>
      <c r="BE244" s="104">
        <f t="shared" si="69"/>
        <v>0</v>
      </c>
      <c r="BF244" s="104">
        <f t="shared" si="70"/>
        <v>0</v>
      </c>
      <c r="BG244" s="104">
        <f t="shared" si="71"/>
        <v>0</v>
      </c>
      <c r="BH244" s="104">
        <f t="shared" si="72"/>
        <v>0</v>
      </c>
      <c r="BI244" s="104">
        <f t="shared" si="73"/>
        <v>0</v>
      </c>
      <c r="BJ244" s="18" t="s">
        <v>82</v>
      </c>
      <c r="BK244" s="167">
        <f t="shared" si="74"/>
        <v>0</v>
      </c>
      <c r="BL244" s="18" t="s">
        <v>230</v>
      </c>
      <c r="BM244" s="18" t="s">
        <v>543</v>
      </c>
    </row>
    <row r="245" spans="2:65" s="1" customFormat="1" ht="38.25" customHeight="1" x14ac:dyDescent="0.15">
      <c r="B245" s="130"/>
      <c r="C245" s="168" t="s">
        <v>544</v>
      </c>
      <c r="D245" s="168" t="s">
        <v>352</v>
      </c>
      <c r="E245" s="169" t="s">
        <v>535</v>
      </c>
      <c r="F245" s="242" t="s">
        <v>536</v>
      </c>
      <c r="G245" s="242"/>
      <c r="H245" s="242"/>
      <c r="I245" s="242"/>
      <c r="J245" s="170" t="s">
        <v>399</v>
      </c>
      <c r="K245" s="171">
        <v>28.42</v>
      </c>
      <c r="L245" s="243">
        <v>0</v>
      </c>
      <c r="M245" s="243"/>
      <c r="N245" s="244">
        <f t="shared" si="65"/>
        <v>0</v>
      </c>
      <c r="O245" s="241"/>
      <c r="P245" s="241"/>
      <c r="Q245" s="241"/>
      <c r="R245" s="133"/>
      <c r="T245" s="164" t="s">
        <v>5</v>
      </c>
      <c r="U245" s="42" t="s">
        <v>40</v>
      </c>
      <c r="V245" s="34"/>
      <c r="W245" s="165">
        <f t="shared" si="66"/>
        <v>0</v>
      </c>
      <c r="X245" s="165">
        <v>5.0000000000000002E-5</v>
      </c>
      <c r="Y245" s="165">
        <f t="shared" si="67"/>
        <v>1.4210000000000002E-3</v>
      </c>
      <c r="Z245" s="165">
        <v>0</v>
      </c>
      <c r="AA245" s="166">
        <f t="shared" si="68"/>
        <v>0</v>
      </c>
      <c r="AR245" s="18" t="s">
        <v>295</v>
      </c>
      <c r="AT245" s="18" t="s">
        <v>352</v>
      </c>
      <c r="AU245" s="18" t="s">
        <v>82</v>
      </c>
      <c r="AY245" s="18" t="s">
        <v>174</v>
      </c>
      <c r="BE245" s="104">
        <f t="shared" si="69"/>
        <v>0</v>
      </c>
      <c r="BF245" s="104">
        <f t="shared" si="70"/>
        <v>0</v>
      </c>
      <c r="BG245" s="104">
        <f t="shared" si="71"/>
        <v>0</v>
      </c>
      <c r="BH245" s="104">
        <f t="shared" si="72"/>
        <v>0</v>
      </c>
      <c r="BI245" s="104">
        <f t="shared" si="73"/>
        <v>0</v>
      </c>
      <c r="BJ245" s="18" t="s">
        <v>82</v>
      </c>
      <c r="BK245" s="167">
        <f t="shared" si="74"/>
        <v>0</v>
      </c>
      <c r="BL245" s="18" t="s">
        <v>230</v>
      </c>
      <c r="BM245" s="18" t="s">
        <v>545</v>
      </c>
    </row>
    <row r="246" spans="2:65" s="1" customFormat="1" ht="25.5" customHeight="1" x14ac:dyDescent="0.15">
      <c r="B246" s="130"/>
      <c r="C246" s="159" t="s">
        <v>546</v>
      </c>
      <c r="D246" s="159" t="s">
        <v>175</v>
      </c>
      <c r="E246" s="160" t="s">
        <v>547</v>
      </c>
      <c r="F246" s="240" t="s">
        <v>548</v>
      </c>
      <c r="G246" s="240"/>
      <c r="H246" s="240"/>
      <c r="I246" s="240"/>
      <c r="J246" s="161" t="s">
        <v>233</v>
      </c>
      <c r="K246" s="162">
        <v>2.2669999999999999</v>
      </c>
      <c r="L246" s="230">
        <v>0</v>
      </c>
      <c r="M246" s="230"/>
      <c r="N246" s="241">
        <f t="shared" si="65"/>
        <v>0</v>
      </c>
      <c r="O246" s="241"/>
      <c r="P246" s="241"/>
      <c r="Q246" s="241"/>
      <c r="R246" s="133"/>
      <c r="T246" s="164" t="s">
        <v>5</v>
      </c>
      <c r="U246" s="42" t="s">
        <v>40</v>
      </c>
      <c r="V246" s="34"/>
      <c r="W246" s="165">
        <f t="shared" si="66"/>
        <v>0</v>
      </c>
      <c r="X246" s="165">
        <v>0</v>
      </c>
      <c r="Y246" s="165">
        <f t="shared" si="67"/>
        <v>0</v>
      </c>
      <c r="Z246" s="165">
        <v>0</v>
      </c>
      <c r="AA246" s="166">
        <f t="shared" si="68"/>
        <v>0</v>
      </c>
      <c r="AR246" s="18" t="s">
        <v>230</v>
      </c>
      <c r="AT246" s="18" t="s">
        <v>175</v>
      </c>
      <c r="AU246" s="18" t="s">
        <v>82</v>
      </c>
      <c r="AY246" s="18" t="s">
        <v>174</v>
      </c>
      <c r="BE246" s="104">
        <f t="shared" si="69"/>
        <v>0</v>
      </c>
      <c r="BF246" s="104">
        <f t="shared" si="70"/>
        <v>0</v>
      </c>
      <c r="BG246" s="104">
        <f t="shared" si="71"/>
        <v>0</v>
      </c>
      <c r="BH246" s="104">
        <f t="shared" si="72"/>
        <v>0</v>
      </c>
      <c r="BI246" s="104">
        <f t="shared" si="73"/>
        <v>0</v>
      </c>
      <c r="BJ246" s="18" t="s">
        <v>82</v>
      </c>
      <c r="BK246" s="167">
        <f t="shared" si="74"/>
        <v>0</v>
      </c>
      <c r="BL246" s="18" t="s">
        <v>230</v>
      </c>
      <c r="BM246" s="18" t="s">
        <v>549</v>
      </c>
    </row>
    <row r="247" spans="2:65" s="9" customFormat="1" ht="29.75" customHeight="1" x14ac:dyDescent="0.15">
      <c r="B247" s="148"/>
      <c r="C247" s="149"/>
      <c r="D247" s="158" t="s">
        <v>136</v>
      </c>
      <c r="E247" s="158"/>
      <c r="F247" s="158"/>
      <c r="G247" s="158"/>
      <c r="H247" s="158"/>
      <c r="I247" s="158"/>
      <c r="J247" s="158"/>
      <c r="K247" s="158"/>
      <c r="L247" s="158"/>
      <c r="M247" s="158"/>
      <c r="N247" s="224">
        <f>BK247</f>
        <v>0</v>
      </c>
      <c r="O247" s="225"/>
      <c r="P247" s="225"/>
      <c r="Q247" s="225"/>
      <c r="R247" s="151"/>
      <c r="T247" s="152"/>
      <c r="U247" s="149"/>
      <c r="V247" s="149"/>
      <c r="W247" s="153">
        <f>SUM(W248:W259)</f>
        <v>0</v>
      </c>
      <c r="X247" s="149"/>
      <c r="Y247" s="153">
        <f>SUM(Y248:Y259)</f>
        <v>12.50790074</v>
      </c>
      <c r="Z247" s="149"/>
      <c r="AA247" s="154">
        <f>SUM(AA248:AA259)</f>
        <v>0</v>
      </c>
      <c r="AR247" s="155" t="s">
        <v>82</v>
      </c>
      <c r="AT247" s="156" t="s">
        <v>72</v>
      </c>
      <c r="AU247" s="156" t="s">
        <v>79</v>
      </c>
      <c r="AY247" s="155" t="s">
        <v>174</v>
      </c>
      <c r="BK247" s="157">
        <f>SUM(BK248:BK259)</f>
        <v>0</v>
      </c>
    </row>
    <row r="248" spans="2:65" s="1" customFormat="1" ht="25.5" customHeight="1" x14ac:dyDescent="0.15">
      <c r="B248" s="130"/>
      <c r="C248" s="159" t="s">
        <v>550</v>
      </c>
      <c r="D248" s="159" t="s">
        <v>175</v>
      </c>
      <c r="E248" s="160" t="s">
        <v>551</v>
      </c>
      <c r="F248" s="240" t="s">
        <v>552</v>
      </c>
      <c r="G248" s="240"/>
      <c r="H248" s="240"/>
      <c r="I248" s="240"/>
      <c r="J248" s="161" t="s">
        <v>200</v>
      </c>
      <c r="K248" s="162">
        <v>166.2</v>
      </c>
      <c r="L248" s="230">
        <v>0</v>
      </c>
      <c r="M248" s="230"/>
      <c r="N248" s="241">
        <f t="shared" ref="N248:N259" si="75">ROUND(L248*K248,3)</f>
        <v>0</v>
      </c>
      <c r="O248" s="241"/>
      <c r="P248" s="241"/>
      <c r="Q248" s="241"/>
      <c r="R248" s="133"/>
      <c r="T248" s="164" t="s">
        <v>5</v>
      </c>
      <c r="U248" s="42" t="s">
        <v>40</v>
      </c>
      <c r="V248" s="34"/>
      <c r="W248" s="165">
        <f t="shared" ref="W248:W259" si="76">V248*K248</f>
        <v>0</v>
      </c>
      <c r="X248" s="165">
        <v>1.9999999999999999E-6</v>
      </c>
      <c r="Y248" s="165">
        <f t="shared" ref="Y248:Y259" si="77">X248*K248</f>
        <v>3.3239999999999995E-4</v>
      </c>
      <c r="Z248" s="165">
        <v>0</v>
      </c>
      <c r="AA248" s="166">
        <f t="shared" ref="AA248:AA259" si="78">Z248*K248</f>
        <v>0</v>
      </c>
      <c r="AR248" s="18" t="s">
        <v>230</v>
      </c>
      <c r="AT248" s="18" t="s">
        <v>175</v>
      </c>
      <c r="AU248" s="18" t="s">
        <v>82</v>
      </c>
      <c r="AY248" s="18" t="s">
        <v>174</v>
      </c>
      <c r="BE248" s="104">
        <f t="shared" ref="BE248:BE259" si="79">IF(U248="základná",N248,0)</f>
        <v>0</v>
      </c>
      <c r="BF248" s="104">
        <f t="shared" ref="BF248:BF259" si="80">IF(U248="znížená",N248,0)</f>
        <v>0</v>
      </c>
      <c r="BG248" s="104">
        <f t="shared" ref="BG248:BG259" si="81">IF(U248="zákl. prenesená",N248,0)</f>
        <v>0</v>
      </c>
      <c r="BH248" s="104">
        <f t="shared" ref="BH248:BH259" si="82">IF(U248="zníž. prenesená",N248,0)</f>
        <v>0</v>
      </c>
      <c r="BI248" s="104">
        <f t="shared" ref="BI248:BI259" si="83">IF(U248="nulová",N248,0)</f>
        <v>0</v>
      </c>
      <c r="BJ248" s="18" t="s">
        <v>82</v>
      </c>
      <c r="BK248" s="167">
        <f t="shared" ref="BK248:BK259" si="84">ROUND(L248*K248,3)</f>
        <v>0</v>
      </c>
      <c r="BL248" s="18" t="s">
        <v>230</v>
      </c>
      <c r="BM248" s="18" t="s">
        <v>553</v>
      </c>
    </row>
    <row r="249" spans="2:65" s="1" customFormat="1" ht="25.5" customHeight="1" x14ac:dyDescent="0.15">
      <c r="B249" s="130"/>
      <c r="C249" s="168" t="s">
        <v>554</v>
      </c>
      <c r="D249" s="168" t="s">
        <v>352</v>
      </c>
      <c r="E249" s="169" t="s">
        <v>555</v>
      </c>
      <c r="F249" s="242" t="s">
        <v>556</v>
      </c>
      <c r="G249" s="242"/>
      <c r="H249" s="242"/>
      <c r="I249" s="242"/>
      <c r="J249" s="170" t="s">
        <v>200</v>
      </c>
      <c r="K249" s="171">
        <v>191.13</v>
      </c>
      <c r="L249" s="243">
        <v>0</v>
      </c>
      <c r="M249" s="243"/>
      <c r="N249" s="244">
        <f t="shared" si="75"/>
        <v>0</v>
      </c>
      <c r="O249" s="241"/>
      <c r="P249" s="241"/>
      <c r="Q249" s="241"/>
      <c r="R249" s="133"/>
      <c r="T249" s="164" t="s">
        <v>5</v>
      </c>
      <c r="U249" s="42" t="s">
        <v>40</v>
      </c>
      <c r="V249" s="34"/>
      <c r="W249" s="165">
        <f t="shared" si="76"/>
        <v>0</v>
      </c>
      <c r="X249" s="165">
        <v>1.9000000000000001E-4</v>
      </c>
      <c r="Y249" s="165">
        <f t="shared" si="77"/>
        <v>3.6314699999999998E-2</v>
      </c>
      <c r="Z249" s="165">
        <v>0</v>
      </c>
      <c r="AA249" s="166">
        <f t="shared" si="78"/>
        <v>0</v>
      </c>
      <c r="AR249" s="18" t="s">
        <v>295</v>
      </c>
      <c r="AT249" s="18" t="s">
        <v>352</v>
      </c>
      <c r="AU249" s="18" t="s">
        <v>82</v>
      </c>
      <c r="AY249" s="18" t="s">
        <v>174</v>
      </c>
      <c r="BE249" s="104">
        <f t="shared" si="79"/>
        <v>0</v>
      </c>
      <c r="BF249" s="104">
        <f t="shared" si="80"/>
        <v>0</v>
      </c>
      <c r="BG249" s="104">
        <f t="shared" si="81"/>
        <v>0</v>
      </c>
      <c r="BH249" s="104">
        <f t="shared" si="82"/>
        <v>0</v>
      </c>
      <c r="BI249" s="104">
        <f t="shared" si="83"/>
        <v>0</v>
      </c>
      <c r="BJ249" s="18" t="s">
        <v>82</v>
      </c>
      <c r="BK249" s="167">
        <f t="shared" si="84"/>
        <v>0</v>
      </c>
      <c r="BL249" s="18" t="s">
        <v>230</v>
      </c>
      <c r="BM249" s="18" t="s">
        <v>557</v>
      </c>
    </row>
    <row r="250" spans="2:65" s="1" customFormat="1" ht="38.25" customHeight="1" x14ac:dyDescent="0.15">
      <c r="B250" s="130"/>
      <c r="C250" s="159" t="s">
        <v>558</v>
      </c>
      <c r="D250" s="159" t="s">
        <v>175</v>
      </c>
      <c r="E250" s="160" t="s">
        <v>559</v>
      </c>
      <c r="F250" s="240" t="s">
        <v>560</v>
      </c>
      <c r="G250" s="240"/>
      <c r="H250" s="240"/>
      <c r="I250" s="240"/>
      <c r="J250" s="161" t="s">
        <v>200</v>
      </c>
      <c r="K250" s="162">
        <v>145.42500000000001</v>
      </c>
      <c r="L250" s="230">
        <v>0</v>
      </c>
      <c r="M250" s="230"/>
      <c r="N250" s="241">
        <f t="shared" si="75"/>
        <v>0</v>
      </c>
      <c r="O250" s="241"/>
      <c r="P250" s="241"/>
      <c r="Q250" s="241"/>
      <c r="R250" s="133"/>
      <c r="T250" s="164" t="s">
        <v>5</v>
      </c>
      <c r="U250" s="42" t="s">
        <v>40</v>
      </c>
      <c r="V250" s="34"/>
      <c r="W250" s="165">
        <f t="shared" si="76"/>
        <v>0</v>
      </c>
      <c r="X250" s="165">
        <v>2.2000000000000001E-4</v>
      </c>
      <c r="Y250" s="165">
        <f t="shared" si="77"/>
        <v>3.1993500000000001E-2</v>
      </c>
      <c r="Z250" s="165">
        <v>0</v>
      </c>
      <c r="AA250" s="166">
        <f t="shared" si="78"/>
        <v>0</v>
      </c>
      <c r="AR250" s="18" t="s">
        <v>230</v>
      </c>
      <c r="AT250" s="18" t="s">
        <v>175</v>
      </c>
      <c r="AU250" s="18" t="s">
        <v>82</v>
      </c>
      <c r="AY250" s="18" t="s">
        <v>174</v>
      </c>
      <c r="BE250" s="104">
        <f t="shared" si="79"/>
        <v>0</v>
      </c>
      <c r="BF250" s="104">
        <f t="shared" si="80"/>
        <v>0</v>
      </c>
      <c r="BG250" s="104">
        <f t="shared" si="81"/>
        <v>0</v>
      </c>
      <c r="BH250" s="104">
        <f t="shared" si="82"/>
        <v>0</v>
      </c>
      <c r="BI250" s="104">
        <f t="shared" si="83"/>
        <v>0</v>
      </c>
      <c r="BJ250" s="18" t="s">
        <v>82</v>
      </c>
      <c r="BK250" s="167">
        <f t="shared" si="84"/>
        <v>0</v>
      </c>
      <c r="BL250" s="18" t="s">
        <v>230</v>
      </c>
      <c r="BM250" s="18" t="s">
        <v>561</v>
      </c>
    </row>
    <row r="251" spans="2:65" s="1" customFormat="1" ht="38.25" customHeight="1" x14ac:dyDescent="0.15">
      <c r="B251" s="130"/>
      <c r="C251" s="168" t="s">
        <v>562</v>
      </c>
      <c r="D251" s="168" t="s">
        <v>352</v>
      </c>
      <c r="E251" s="169" t="s">
        <v>563</v>
      </c>
      <c r="F251" s="242" t="s">
        <v>564</v>
      </c>
      <c r="G251" s="242"/>
      <c r="H251" s="242"/>
      <c r="I251" s="242"/>
      <c r="J251" s="170" t="s">
        <v>200</v>
      </c>
      <c r="K251" s="171">
        <v>167.239</v>
      </c>
      <c r="L251" s="243">
        <v>0</v>
      </c>
      <c r="M251" s="243"/>
      <c r="N251" s="244">
        <f t="shared" si="75"/>
        <v>0</v>
      </c>
      <c r="O251" s="241"/>
      <c r="P251" s="241"/>
      <c r="Q251" s="241"/>
      <c r="R251" s="133"/>
      <c r="T251" s="164" t="s">
        <v>5</v>
      </c>
      <c r="U251" s="42" t="s">
        <v>40</v>
      </c>
      <c r="V251" s="34"/>
      <c r="W251" s="165">
        <f t="shared" si="76"/>
        <v>0</v>
      </c>
      <c r="X251" s="165">
        <v>1.9E-3</v>
      </c>
      <c r="Y251" s="165">
        <f t="shared" si="77"/>
        <v>0.31775409999999998</v>
      </c>
      <c r="Z251" s="165">
        <v>0</v>
      </c>
      <c r="AA251" s="166">
        <f t="shared" si="78"/>
        <v>0</v>
      </c>
      <c r="AR251" s="18" t="s">
        <v>295</v>
      </c>
      <c r="AT251" s="18" t="s">
        <v>352</v>
      </c>
      <c r="AU251" s="18" t="s">
        <v>82</v>
      </c>
      <c r="AY251" s="18" t="s">
        <v>174</v>
      </c>
      <c r="BE251" s="104">
        <f t="shared" si="79"/>
        <v>0</v>
      </c>
      <c r="BF251" s="104">
        <f t="shared" si="80"/>
        <v>0</v>
      </c>
      <c r="BG251" s="104">
        <f t="shared" si="81"/>
        <v>0</v>
      </c>
      <c r="BH251" s="104">
        <f t="shared" si="82"/>
        <v>0</v>
      </c>
      <c r="BI251" s="104">
        <f t="shared" si="83"/>
        <v>0</v>
      </c>
      <c r="BJ251" s="18" t="s">
        <v>82</v>
      </c>
      <c r="BK251" s="167">
        <f t="shared" si="84"/>
        <v>0</v>
      </c>
      <c r="BL251" s="18" t="s">
        <v>230</v>
      </c>
      <c r="BM251" s="18" t="s">
        <v>565</v>
      </c>
    </row>
    <row r="252" spans="2:65" s="1" customFormat="1" ht="38.25" customHeight="1" x14ac:dyDescent="0.15">
      <c r="B252" s="130"/>
      <c r="C252" s="159" t="s">
        <v>566</v>
      </c>
      <c r="D252" s="159" t="s">
        <v>175</v>
      </c>
      <c r="E252" s="160" t="s">
        <v>567</v>
      </c>
      <c r="F252" s="240" t="s">
        <v>568</v>
      </c>
      <c r="G252" s="240"/>
      <c r="H252" s="240"/>
      <c r="I252" s="240"/>
      <c r="J252" s="161" t="s">
        <v>200</v>
      </c>
      <c r="K252" s="162">
        <v>138.5</v>
      </c>
      <c r="L252" s="230">
        <v>0</v>
      </c>
      <c r="M252" s="230"/>
      <c r="N252" s="241">
        <f t="shared" si="75"/>
        <v>0</v>
      </c>
      <c r="O252" s="241"/>
      <c r="P252" s="241"/>
      <c r="Q252" s="241"/>
      <c r="R252" s="133"/>
      <c r="T252" s="164" t="s">
        <v>5</v>
      </c>
      <c r="U252" s="42" t="s">
        <v>40</v>
      </c>
      <c r="V252" s="34"/>
      <c r="W252" s="165">
        <f t="shared" si="76"/>
        <v>0</v>
      </c>
      <c r="X252" s="165">
        <v>0</v>
      </c>
      <c r="Y252" s="165">
        <f t="shared" si="77"/>
        <v>0</v>
      </c>
      <c r="Z252" s="165">
        <v>0</v>
      </c>
      <c r="AA252" s="166">
        <f t="shared" si="78"/>
        <v>0</v>
      </c>
      <c r="AR252" s="18" t="s">
        <v>230</v>
      </c>
      <c r="AT252" s="18" t="s">
        <v>175</v>
      </c>
      <c r="AU252" s="18" t="s">
        <v>82</v>
      </c>
      <c r="AY252" s="18" t="s">
        <v>174</v>
      </c>
      <c r="BE252" s="104">
        <f t="shared" si="79"/>
        <v>0</v>
      </c>
      <c r="BF252" s="104">
        <f t="shared" si="80"/>
        <v>0</v>
      </c>
      <c r="BG252" s="104">
        <f t="shared" si="81"/>
        <v>0</v>
      </c>
      <c r="BH252" s="104">
        <f t="shared" si="82"/>
        <v>0</v>
      </c>
      <c r="BI252" s="104">
        <f t="shared" si="83"/>
        <v>0</v>
      </c>
      <c r="BJ252" s="18" t="s">
        <v>82</v>
      </c>
      <c r="BK252" s="167">
        <f t="shared" si="84"/>
        <v>0</v>
      </c>
      <c r="BL252" s="18" t="s">
        <v>230</v>
      </c>
      <c r="BM252" s="18" t="s">
        <v>569</v>
      </c>
    </row>
    <row r="253" spans="2:65" s="1" customFormat="1" ht="16.5" customHeight="1" x14ac:dyDescent="0.15">
      <c r="B253" s="130"/>
      <c r="C253" s="168" t="s">
        <v>570</v>
      </c>
      <c r="D253" s="168" t="s">
        <v>352</v>
      </c>
      <c r="E253" s="169" t="s">
        <v>571</v>
      </c>
      <c r="F253" s="242" t="s">
        <v>572</v>
      </c>
      <c r="G253" s="242"/>
      <c r="H253" s="242"/>
      <c r="I253" s="242"/>
      <c r="J253" s="170" t="s">
        <v>233</v>
      </c>
      <c r="K253" s="171">
        <v>11.426</v>
      </c>
      <c r="L253" s="243">
        <v>0</v>
      </c>
      <c r="M253" s="243"/>
      <c r="N253" s="244">
        <f t="shared" si="75"/>
        <v>0</v>
      </c>
      <c r="O253" s="241"/>
      <c r="P253" s="241"/>
      <c r="Q253" s="241"/>
      <c r="R253" s="133"/>
      <c r="T253" s="164" t="s">
        <v>5</v>
      </c>
      <c r="U253" s="42" t="s">
        <v>40</v>
      </c>
      <c r="V253" s="34"/>
      <c r="W253" s="165">
        <f t="shared" si="76"/>
        <v>0</v>
      </c>
      <c r="X253" s="165">
        <v>1</v>
      </c>
      <c r="Y253" s="165">
        <f t="shared" si="77"/>
        <v>11.426</v>
      </c>
      <c r="Z253" s="165">
        <v>0</v>
      </c>
      <c r="AA253" s="166">
        <f t="shared" si="78"/>
        <v>0</v>
      </c>
      <c r="AR253" s="18" t="s">
        <v>295</v>
      </c>
      <c r="AT253" s="18" t="s">
        <v>352</v>
      </c>
      <c r="AU253" s="18" t="s">
        <v>82</v>
      </c>
      <c r="AY253" s="18" t="s">
        <v>174</v>
      </c>
      <c r="BE253" s="104">
        <f t="shared" si="79"/>
        <v>0</v>
      </c>
      <c r="BF253" s="104">
        <f t="shared" si="80"/>
        <v>0</v>
      </c>
      <c r="BG253" s="104">
        <f t="shared" si="81"/>
        <v>0</v>
      </c>
      <c r="BH253" s="104">
        <f t="shared" si="82"/>
        <v>0</v>
      </c>
      <c r="BI253" s="104">
        <f t="shared" si="83"/>
        <v>0</v>
      </c>
      <c r="BJ253" s="18" t="s">
        <v>82</v>
      </c>
      <c r="BK253" s="167">
        <f t="shared" si="84"/>
        <v>0</v>
      </c>
      <c r="BL253" s="18" t="s">
        <v>230</v>
      </c>
      <c r="BM253" s="18" t="s">
        <v>573</v>
      </c>
    </row>
    <row r="254" spans="2:65" s="1" customFormat="1" ht="25.5" customHeight="1" x14ac:dyDescent="0.15">
      <c r="B254" s="130"/>
      <c r="C254" s="159" t="s">
        <v>574</v>
      </c>
      <c r="D254" s="159" t="s">
        <v>175</v>
      </c>
      <c r="E254" s="160" t="s">
        <v>575</v>
      </c>
      <c r="F254" s="240" t="s">
        <v>576</v>
      </c>
      <c r="G254" s="240"/>
      <c r="H254" s="240"/>
      <c r="I254" s="240"/>
      <c r="J254" s="161" t="s">
        <v>200</v>
      </c>
      <c r="K254" s="162">
        <v>332.4</v>
      </c>
      <c r="L254" s="230">
        <v>0</v>
      </c>
      <c r="M254" s="230"/>
      <c r="N254" s="241">
        <f t="shared" si="75"/>
        <v>0</v>
      </c>
      <c r="O254" s="241"/>
      <c r="P254" s="241"/>
      <c r="Q254" s="241"/>
      <c r="R254" s="133"/>
      <c r="T254" s="164" t="s">
        <v>5</v>
      </c>
      <c r="U254" s="42" t="s">
        <v>40</v>
      </c>
      <c r="V254" s="34"/>
      <c r="W254" s="165">
        <f t="shared" si="76"/>
        <v>0</v>
      </c>
      <c r="X254" s="165">
        <v>0</v>
      </c>
      <c r="Y254" s="165">
        <f t="shared" si="77"/>
        <v>0</v>
      </c>
      <c r="Z254" s="165">
        <v>0</v>
      </c>
      <c r="AA254" s="166">
        <f t="shared" si="78"/>
        <v>0</v>
      </c>
      <c r="AR254" s="18" t="s">
        <v>230</v>
      </c>
      <c r="AT254" s="18" t="s">
        <v>175</v>
      </c>
      <c r="AU254" s="18" t="s">
        <v>82</v>
      </c>
      <c r="AY254" s="18" t="s">
        <v>174</v>
      </c>
      <c r="BE254" s="104">
        <f t="shared" si="79"/>
        <v>0</v>
      </c>
      <c r="BF254" s="104">
        <f t="shared" si="80"/>
        <v>0</v>
      </c>
      <c r="BG254" s="104">
        <f t="shared" si="81"/>
        <v>0</v>
      </c>
      <c r="BH254" s="104">
        <f t="shared" si="82"/>
        <v>0</v>
      </c>
      <c r="BI254" s="104">
        <f t="shared" si="83"/>
        <v>0</v>
      </c>
      <c r="BJ254" s="18" t="s">
        <v>82</v>
      </c>
      <c r="BK254" s="167">
        <f t="shared" si="84"/>
        <v>0</v>
      </c>
      <c r="BL254" s="18" t="s">
        <v>230</v>
      </c>
      <c r="BM254" s="18" t="s">
        <v>577</v>
      </c>
    </row>
    <row r="255" spans="2:65" s="1" customFormat="1" ht="25.5" customHeight="1" x14ac:dyDescent="0.15">
      <c r="B255" s="130"/>
      <c r="C255" s="168" t="s">
        <v>578</v>
      </c>
      <c r="D255" s="168" t="s">
        <v>352</v>
      </c>
      <c r="E255" s="169" t="s">
        <v>579</v>
      </c>
      <c r="F255" s="242" t="s">
        <v>580</v>
      </c>
      <c r="G255" s="242"/>
      <c r="H255" s="242"/>
      <c r="I255" s="242"/>
      <c r="J255" s="170" t="s">
        <v>200</v>
      </c>
      <c r="K255" s="171">
        <v>382.26</v>
      </c>
      <c r="L255" s="243">
        <v>0</v>
      </c>
      <c r="M255" s="243"/>
      <c r="N255" s="244">
        <f t="shared" si="75"/>
        <v>0</v>
      </c>
      <c r="O255" s="241"/>
      <c r="P255" s="241"/>
      <c r="Q255" s="241"/>
      <c r="R255" s="133"/>
      <c r="T255" s="164" t="s">
        <v>5</v>
      </c>
      <c r="U255" s="42" t="s">
        <v>40</v>
      </c>
      <c r="V255" s="34"/>
      <c r="W255" s="165">
        <f t="shared" si="76"/>
        <v>0</v>
      </c>
      <c r="X255" s="165">
        <v>4.0000000000000002E-4</v>
      </c>
      <c r="Y255" s="165">
        <f t="shared" si="77"/>
        <v>0.15290400000000001</v>
      </c>
      <c r="Z255" s="165">
        <v>0</v>
      </c>
      <c r="AA255" s="166">
        <f t="shared" si="78"/>
        <v>0</v>
      </c>
      <c r="AR255" s="18" t="s">
        <v>295</v>
      </c>
      <c r="AT255" s="18" t="s">
        <v>352</v>
      </c>
      <c r="AU255" s="18" t="s">
        <v>82</v>
      </c>
      <c r="AY255" s="18" t="s">
        <v>174</v>
      </c>
      <c r="BE255" s="104">
        <f t="shared" si="79"/>
        <v>0</v>
      </c>
      <c r="BF255" s="104">
        <f t="shared" si="80"/>
        <v>0</v>
      </c>
      <c r="BG255" s="104">
        <f t="shared" si="81"/>
        <v>0</v>
      </c>
      <c r="BH255" s="104">
        <f t="shared" si="82"/>
        <v>0</v>
      </c>
      <c r="BI255" s="104">
        <f t="shared" si="83"/>
        <v>0</v>
      </c>
      <c r="BJ255" s="18" t="s">
        <v>82</v>
      </c>
      <c r="BK255" s="167">
        <f t="shared" si="84"/>
        <v>0</v>
      </c>
      <c r="BL255" s="18" t="s">
        <v>230</v>
      </c>
      <c r="BM255" s="18" t="s">
        <v>581</v>
      </c>
    </row>
    <row r="256" spans="2:65" s="1" customFormat="1" ht="38.25" customHeight="1" x14ac:dyDescent="0.15">
      <c r="B256" s="130"/>
      <c r="C256" s="159" t="s">
        <v>582</v>
      </c>
      <c r="D256" s="159" t="s">
        <v>175</v>
      </c>
      <c r="E256" s="160" t="s">
        <v>583</v>
      </c>
      <c r="F256" s="240" t="s">
        <v>584</v>
      </c>
      <c r="G256" s="240"/>
      <c r="H256" s="240"/>
      <c r="I256" s="240"/>
      <c r="J256" s="161" t="s">
        <v>399</v>
      </c>
      <c r="K256" s="162">
        <v>70.099999999999994</v>
      </c>
      <c r="L256" s="230">
        <v>0</v>
      </c>
      <c r="M256" s="230"/>
      <c r="N256" s="241">
        <f t="shared" si="75"/>
        <v>0</v>
      </c>
      <c r="O256" s="241"/>
      <c r="P256" s="241"/>
      <c r="Q256" s="241"/>
      <c r="R256" s="133"/>
      <c r="T256" s="164" t="s">
        <v>5</v>
      </c>
      <c r="U256" s="42" t="s">
        <v>40</v>
      </c>
      <c r="V256" s="34"/>
      <c r="W256" s="165">
        <f t="shared" si="76"/>
        <v>0</v>
      </c>
      <c r="X256" s="165">
        <v>3.0000000000000001E-5</v>
      </c>
      <c r="Y256" s="165">
        <f t="shared" si="77"/>
        <v>2.1029999999999998E-3</v>
      </c>
      <c r="Z256" s="165">
        <v>0</v>
      </c>
      <c r="AA256" s="166">
        <f t="shared" si="78"/>
        <v>0</v>
      </c>
      <c r="AR256" s="18" t="s">
        <v>230</v>
      </c>
      <c r="AT256" s="18" t="s">
        <v>175</v>
      </c>
      <c r="AU256" s="18" t="s">
        <v>82</v>
      </c>
      <c r="AY256" s="18" t="s">
        <v>174</v>
      </c>
      <c r="BE256" s="104">
        <f t="shared" si="79"/>
        <v>0</v>
      </c>
      <c r="BF256" s="104">
        <f t="shared" si="80"/>
        <v>0</v>
      </c>
      <c r="BG256" s="104">
        <f t="shared" si="81"/>
        <v>0</v>
      </c>
      <c r="BH256" s="104">
        <f t="shared" si="82"/>
        <v>0</v>
      </c>
      <c r="BI256" s="104">
        <f t="shared" si="83"/>
        <v>0</v>
      </c>
      <c r="BJ256" s="18" t="s">
        <v>82</v>
      </c>
      <c r="BK256" s="167">
        <f t="shared" si="84"/>
        <v>0</v>
      </c>
      <c r="BL256" s="18" t="s">
        <v>230</v>
      </c>
      <c r="BM256" s="18" t="s">
        <v>585</v>
      </c>
    </row>
    <row r="257" spans="2:65" s="1" customFormat="1" ht="25.5" customHeight="1" x14ac:dyDescent="0.15">
      <c r="B257" s="130"/>
      <c r="C257" s="168" t="s">
        <v>586</v>
      </c>
      <c r="D257" s="168" t="s">
        <v>352</v>
      </c>
      <c r="E257" s="169" t="s">
        <v>587</v>
      </c>
      <c r="F257" s="242" t="s">
        <v>588</v>
      </c>
      <c r="G257" s="242"/>
      <c r="H257" s="242"/>
      <c r="I257" s="242"/>
      <c r="J257" s="170" t="s">
        <v>257</v>
      </c>
      <c r="K257" s="171">
        <v>560.79999999999995</v>
      </c>
      <c r="L257" s="243">
        <v>0</v>
      </c>
      <c r="M257" s="243"/>
      <c r="N257" s="244">
        <f t="shared" si="75"/>
        <v>0</v>
      </c>
      <c r="O257" s="241"/>
      <c r="P257" s="241"/>
      <c r="Q257" s="241"/>
      <c r="R257" s="133"/>
      <c r="T257" s="164" t="s">
        <v>5</v>
      </c>
      <c r="U257" s="42" t="s">
        <v>40</v>
      </c>
      <c r="V257" s="34"/>
      <c r="W257" s="165">
        <f t="shared" si="76"/>
        <v>0</v>
      </c>
      <c r="X257" s="165">
        <v>3.5E-4</v>
      </c>
      <c r="Y257" s="165">
        <f t="shared" si="77"/>
        <v>0.19627999999999998</v>
      </c>
      <c r="Z257" s="165">
        <v>0</v>
      </c>
      <c r="AA257" s="166">
        <f t="shared" si="78"/>
        <v>0</v>
      </c>
      <c r="AR257" s="18" t="s">
        <v>295</v>
      </c>
      <c r="AT257" s="18" t="s">
        <v>352</v>
      </c>
      <c r="AU257" s="18" t="s">
        <v>82</v>
      </c>
      <c r="AY257" s="18" t="s">
        <v>174</v>
      </c>
      <c r="BE257" s="104">
        <f t="shared" si="79"/>
        <v>0</v>
      </c>
      <c r="BF257" s="104">
        <f t="shared" si="80"/>
        <v>0</v>
      </c>
      <c r="BG257" s="104">
        <f t="shared" si="81"/>
        <v>0</v>
      </c>
      <c r="BH257" s="104">
        <f t="shared" si="82"/>
        <v>0</v>
      </c>
      <c r="BI257" s="104">
        <f t="shared" si="83"/>
        <v>0</v>
      </c>
      <c r="BJ257" s="18" t="s">
        <v>82</v>
      </c>
      <c r="BK257" s="167">
        <f t="shared" si="84"/>
        <v>0</v>
      </c>
      <c r="BL257" s="18" t="s">
        <v>230</v>
      </c>
      <c r="BM257" s="18" t="s">
        <v>589</v>
      </c>
    </row>
    <row r="258" spans="2:65" s="1" customFormat="1" ht="25.5" customHeight="1" x14ac:dyDescent="0.15">
      <c r="B258" s="130"/>
      <c r="C258" s="168" t="s">
        <v>590</v>
      </c>
      <c r="D258" s="168" t="s">
        <v>352</v>
      </c>
      <c r="E258" s="169" t="s">
        <v>591</v>
      </c>
      <c r="F258" s="242" t="s">
        <v>592</v>
      </c>
      <c r="G258" s="242"/>
      <c r="H258" s="242"/>
      <c r="I258" s="242"/>
      <c r="J258" s="170" t="s">
        <v>200</v>
      </c>
      <c r="K258" s="171">
        <v>43.462000000000003</v>
      </c>
      <c r="L258" s="243">
        <v>0</v>
      </c>
      <c r="M258" s="243"/>
      <c r="N258" s="244">
        <f t="shared" si="75"/>
        <v>0</v>
      </c>
      <c r="O258" s="241"/>
      <c r="P258" s="241"/>
      <c r="Q258" s="241"/>
      <c r="R258" s="133"/>
      <c r="T258" s="164" t="s">
        <v>5</v>
      </c>
      <c r="U258" s="42" t="s">
        <v>40</v>
      </c>
      <c r="V258" s="34"/>
      <c r="W258" s="165">
        <f t="shared" si="76"/>
        <v>0</v>
      </c>
      <c r="X258" s="165">
        <v>7.92E-3</v>
      </c>
      <c r="Y258" s="165">
        <f t="shared" si="77"/>
        <v>0.34421904000000003</v>
      </c>
      <c r="Z258" s="165">
        <v>0</v>
      </c>
      <c r="AA258" s="166">
        <f t="shared" si="78"/>
        <v>0</v>
      </c>
      <c r="AR258" s="18" t="s">
        <v>295</v>
      </c>
      <c r="AT258" s="18" t="s">
        <v>352</v>
      </c>
      <c r="AU258" s="18" t="s">
        <v>82</v>
      </c>
      <c r="AY258" s="18" t="s">
        <v>174</v>
      </c>
      <c r="BE258" s="104">
        <f t="shared" si="79"/>
        <v>0</v>
      </c>
      <c r="BF258" s="104">
        <f t="shared" si="80"/>
        <v>0</v>
      </c>
      <c r="BG258" s="104">
        <f t="shared" si="81"/>
        <v>0</v>
      </c>
      <c r="BH258" s="104">
        <f t="shared" si="82"/>
        <v>0</v>
      </c>
      <c r="BI258" s="104">
        <f t="shared" si="83"/>
        <v>0</v>
      </c>
      <c r="BJ258" s="18" t="s">
        <v>82</v>
      </c>
      <c r="BK258" s="167">
        <f t="shared" si="84"/>
        <v>0</v>
      </c>
      <c r="BL258" s="18" t="s">
        <v>230</v>
      </c>
      <c r="BM258" s="18" t="s">
        <v>593</v>
      </c>
    </row>
    <row r="259" spans="2:65" s="1" customFormat="1" ht="38.25" customHeight="1" x14ac:dyDescent="0.15">
      <c r="B259" s="130"/>
      <c r="C259" s="159" t="s">
        <v>594</v>
      </c>
      <c r="D259" s="159" t="s">
        <v>175</v>
      </c>
      <c r="E259" s="160" t="s">
        <v>595</v>
      </c>
      <c r="F259" s="240" t="s">
        <v>596</v>
      </c>
      <c r="G259" s="240"/>
      <c r="H259" s="240"/>
      <c r="I259" s="240"/>
      <c r="J259" s="161" t="s">
        <v>233</v>
      </c>
      <c r="K259" s="162">
        <v>12.507999999999999</v>
      </c>
      <c r="L259" s="230">
        <v>0</v>
      </c>
      <c r="M259" s="230"/>
      <c r="N259" s="241">
        <f t="shared" si="75"/>
        <v>0</v>
      </c>
      <c r="O259" s="241"/>
      <c r="P259" s="241"/>
      <c r="Q259" s="241"/>
      <c r="R259" s="133"/>
      <c r="T259" s="164" t="s">
        <v>5</v>
      </c>
      <c r="U259" s="42" t="s">
        <v>40</v>
      </c>
      <c r="V259" s="34"/>
      <c r="W259" s="165">
        <f t="shared" si="76"/>
        <v>0</v>
      </c>
      <c r="X259" s="165">
        <v>0</v>
      </c>
      <c r="Y259" s="165">
        <f t="shared" si="77"/>
        <v>0</v>
      </c>
      <c r="Z259" s="165">
        <v>0</v>
      </c>
      <c r="AA259" s="166">
        <f t="shared" si="78"/>
        <v>0</v>
      </c>
      <c r="AR259" s="18" t="s">
        <v>230</v>
      </c>
      <c r="AT259" s="18" t="s">
        <v>175</v>
      </c>
      <c r="AU259" s="18" t="s">
        <v>82</v>
      </c>
      <c r="AY259" s="18" t="s">
        <v>174</v>
      </c>
      <c r="BE259" s="104">
        <f t="shared" si="79"/>
        <v>0</v>
      </c>
      <c r="BF259" s="104">
        <f t="shared" si="80"/>
        <v>0</v>
      </c>
      <c r="BG259" s="104">
        <f t="shared" si="81"/>
        <v>0</v>
      </c>
      <c r="BH259" s="104">
        <f t="shared" si="82"/>
        <v>0</v>
      </c>
      <c r="BI259" s="104">
        <f t="shared" si="83"/>
        <v>0</v>
      </c>
      <c r="BJ259" s="18" t="s">
        <v>82</v>
      </c>
      <c r="BK259" s="167">
        <f t="shared" si="84"/>
        <v>0</v>
      </c>
      <c r="BL259" s="18" t="s">
        <v>230</v>
      </c>
      <c r="BM259" s="18" t="s">
        <v>597</v>
      </c>
    </row>
    <row r="260" spans="2:65" s="9" customFormat="1" ht="29.75" customHeight="1" x14ac:dyDescent="0.15">
      <c r="B260" s="148"/>
      <c r="C260" s="149"/>
      <c r="D260" s="158" t="s">
        <v>137</v>
      </c>
      <c r="E260" s="158"/>
      <c r="F260" s="158"/>
      <c r="G260" s="158"/>
      <c r="H260" s="158"/>
      <c r="I260" s="158"/>
      <c r="J260" s="158"/>
      <c r="K260" s="158"/>
      <c r="L260" s="158"/>
      <c r="M260" s="158"/>
      <c r="N260" s="224">
        <f>BK260</f>
        <v>0</v>
      </c>
      <c r="O260" s="225"/>
      <c r="P260" s="225"/>
      <c r="Q260" s="225"/>
      <c r="R260" s="151"/>
      <c r="T260" s="152"/>
      <c r="U260" s="149"/>
      <c r="V260" s="149"/>
      <c r="W260" s="153">
        <f>SUM(W261:W281)</f>
        <v>0</v>
      </c>
      <c r="X260" s="149"/>
      <c r="Y260" s="153">
        <f>SUM(Y261:Y281)</f>
        <v>3.3786916600000003</v>
      </c>
      <c r="Z260" s="149"/>
      <c r="AA260" s="154">
        <f>SUM(AA261:AA281)</f>
        <v>0</v>
      </c>
      <c r="AR260" s="155" t="s">
        <v>82</v>
      </c>
      <c r="AT260" s="156" t="s">
        <v>72</v>
      </c>
      <c r="AU260" s="156" t="s">
        <v>79</v>
      </c>
      <c r="AY260" s="155" t="s">
        <v>174</v>
      </c>
      <c r="BK260" s="157">
        <f>SUM(BK261:BK281)</f>
        <v>0</v>
      </c>
    </row>
    <row r="261" spans="2:65" s="1" customFormat="1" ht="38.25" customHeight="1" x14ac:dyDescent="0.15">
      <c r="B261" s="130"/>
      <c r="C261" s="159" t="s">
        <v>598</v>
      </c>
      <c r="D261" s="159" t="s">
        <v>175</v>
      </c>
      <c r="E261" s="160" t="s">
        <v>599</v>
      </c>
      <c r="F261" s="240" t="s">
        <v>600</v>
      </c>
      <c r="G261" s="240"/>
      <c r="H261" s="240"/>
      <c r="I261" s="240"/>
      <c r="J261" s="161" t="s">
        <v>200</v>
      </c>
      <c r="K261" s="162">
        <v>40</v>
      </c>
      <c r="L261" s="230">
        <v>0</v>
      </c>
      <c r="M261" s="230"/>
      <c r="N261" s="241">
        <f t="shared" ref="N261:N281" si="85">ROUND(L261*K261,3)</f>
        <v>0</v>
      </c>
      <c r="O261" s="241"/>
      <c r="P261" s="241"/>
      <c r="Q261" s="241"/>
      <c r="R261" s="133"/>
      <c r="T261" s="164" t="s">
        <v>5</v>
      </c>
      <c r="U261" s="42" t="s">
        <v>40</v>
      </c>
      <c r="V261" s="34"/>
      <c r="W261" s="165">
        <f t="shared" ref="W261:W281" si="86">V261*K261</f>
        <v>0</v>
      </c>
      <c r="X261" s="165">
        <v>5.0000000000000001E-3</v>
      </c>
      <c r="Y261" s="165">
        <f t="shared" ref="Y261:Y281" si="87">X261*K261</f>
        <v>0.2</v>
      </c>
      <c r="Z261" s="165">
        <v>0</v>
      </c>
      <c r="AA261" s="166">
        <f t="shared" ref="AA261:AA281" si="88">Z261*K261</f>
        <v>0</v>
      </c>
      <c r="AR261" s="18" t="s">
        <v>230</v>
      </c>
      <c r="AT261" s="18" t="s">
        <v>175</v>
      </c>
      <c r="AU261" s="18" t="s">
        <v>82</v>
      </c>
      <c r="AY261" s="18" t="s">
        <v>174</v>
      </c>
      <c r="BE261" s="104">
        <f t="shared" ref="BE261:BE281" si="89">IF(U261="základná",N261,0)</f>
        <v>0</v>
      </c>
      <c r="BF261" s="104">
        <f t="shared" ref="BF261:BF281" si="90">IF(U261="znížená",N261,0)</f>
        <v>0</v>
      </c>
      <c r="BG261" s="104">
        <f t="shared" ref="BG261:BG281" si="91">IF(U261="zákl. prenesená",N261,0)</f>
        <v>0</v>
      </c>
      <c r="BH261" s="104">
        <f t="shared" ref="BH261:BH281" si="92">IF(U261="zníž. prenesená",N261,0)</f>
        <v>0</v>
      </c>
      <c r="BI261" s="104">
        <f t="shared" ref="BI261:BI281" si="93">IF(U261="nulová",N261,0)</f>
        <v>0</v>
      </c>
      <c r="BJ261" s="18" t="s">
        <v>82</v>
      </c>
      <c r="BK261" s="167">
        <f t="shared" ref="BK261:BK281" si="94">ROUND(L261*K261,3)</f>
        <v>0</v>
      </c>
      <c r="BL261" s="18" t="s">
        <v>230</v>
      </c>
      <c r="BM261" s="18" t="s">
        <v>601</v>
      </c>
    </row>
    <row r="262" spans="2:65" s="1" customFormat="1" ht="38.25" customHeight="1" x14ac:dyDescent="0.15">
      <c r="B262" s="130"/>
      <c r="C262" s="168" t="s">
        <v>602</v>
      </c>
      <c r="D262" s="168" t="s">
        <v>352</v>
      </c>
      <c r="E262" s="169" t="s">
        <v>603</v>
      </c>
      <c r="F262" s="242" t="s">
        <v>604</v>
      </c>
      <c r="G262" s="242"/>
      <c r="H262" s="242"/>
      <c r="I262" s="242"/>
      <c r="J262" s="170" t="s">
        <v>200</v>
      </c>
      <c r="K262" s="171">
        <v>40.799999999999997</v>
      </c>
      <c r="L262" s="243">
        <v>0</v>
      </c>
      <c r="M262" s="243"/>
      <c r="N262" s="244">
        <f t="shared" si="85"/>
        <v>0</v>
      </c>
      <c r="O262" s="241"/>
      <c r="P262" s="241"/>
      <c r="Q262" s="241"/>
      <c r="R262" s="133"/>
      <c r="T262" s="164" t="s">
        <v>5</v>
      </c>
      <c r="U262" s="42" t="s">
        <v>40</v>
      </c>
      <c r="V262" s="34"/>
      <c r="W262" s="165">
        <f t="shared" si="86"/>
        <v>0</v>
      </c>
      <c r="X262" s="165">
        <v>2.3999999999999998E-3</v>
      </c>
      <c r="Y262" s="165">
        <f t="shared" si="87"/>
        <v>9.7919999999999979E-2</v>
      </c>
      <c r="Z262" s="165">
        <v>0</v>
      </c>
      <c r="AA262" s="166">
        <f t="shared" si="88"/>
        <v>0</v>
      </c>
      <c r="AR262" s="18" t="s">
        <v>295</v>
      </c>
      <c r="AT262" s="18" t="s">
        <v>352</v>
      </c>
      <c r="AU262" s="18" t="s">
        <v>82</v>
      </c>
      <c r="AY262" s="18" t="s">
        <v>174</v>
      </c>
      <c r="BE262" s="104">
        <f t="shared" si="89"/>
        <v>0</v>
      </c>
      <c r="BF262" s="104">
        <f t="shared" si="90"/>
        <v>0</v>
      </c>
      <c r="BG262" s="104">
        <f t="shared" si="91"/>
        <v>0</v>
      </c>
      <c r="BH262" s="104">
        <f t="shared" si="92"/>
        <v>0</v>
      </c>
      <c r="BI262" s="104">
        <f t="shared" si="93"/>
        <v>0</v>
      </c>
      <c r="BJ262" s="18" t="s">
        <v>82</v>
      </c>
      <c r="BK262" s="167">
        <f t="shared" si="94"/>
        <v>0</v>
      </c>
      <c r="BL262" s="18" t="s">
        <v>230</v>
      </c>
      <c r="BM262" s="18" t="s">
        <v>605</v>
      </c>
    </row>
    <row r="263" spans="2:65" s="1" customFormat="1" ht="25.5" customHeight="1" x14ac:dyDescent="0.15">
      <c r="B263" s="130"/>
      <c r="C263" s="159" t="s">
        <v>606</v>
      </c>
      <c r="D263" s="159" t="s">
        <v>175</v>
      </c>
      <c r="E263" s="160" t="s">
        <v>607</v>
      </c>
      <c r="F263" s="240" t="s">
        <v>608</v>
      </c>
      <c r="G263" s="240"/>
      <c r="H263" s="240"/>
      <c r="I263" s="240"/>
      <c r="J263" s="161" t="s">
        <v>200</v>
      </c>
      <c r="K263" s="162">
        <v>241.95</v>
      </c>
      <c r="L263" s="230">
        <v>0</v>
      </c>
      <c r="M263" s="230"/>
      <c r="N263" s="241">
        <f t="shared" si="85"/>
        <v>0</v>
      </c>
      <c r="O263" s="241"/>
      <c r="P263" s="241"/>
      <c r="Q263" s="241"/>
      <c r="R263" s="133"/>
      <c r="T263" s="164" t="s">
        <v>5</v>
      </c>
      <c r="U263" s="42" t="s">
        <v>40</v>
      </c>
      <c r="V263" s="34"/>
      <c r="W263" s="165">
        <f t="shared" si="86"/>
        <v>0</v>
      </c>
      <c r="X263" s="165">
        <v>0</v>
      </c>
      <c r="Y263" s="165">
        <f t="shared" si="87"/>
        <v>0</v>
      </c>
      <c r="Z263" s="165">
        <v>0</v>
      </c>
      <c r="AA263" s="166">
        <f t="shared" si="88"/>
        <v>0</v>
      </c>
      <c r="AR263" s="18" t="s">
        <v>230</v>
      </c>
      <c r="AT263" s="18" t="s">
        <v>175</v>
      </c>
      <c r="AU263" s="18" t="s">
        <v>82</v>
      </c>
      <c r="AY263" s="18" t="s">
        <v>174</v>
      </c>
      <c r="BE263" s="104">
        <f t="shared" si="89"/>
        <v>0</v>
      </c>
      <c r="BF263" s="104">
        <f t="shared" si="90"/>
        <v>0</v>
      </c>
      <c r="BG263" s="104">
        <f t="shared" si="91"/>
        <v>0</v>
      </c>
      <c r="BH263" s="104">
        <f t="shared" si="92"/>
        <v>0</v>
      </c>
      <c r="BI263" s="104">
        <f t="shared" si="93"/>
        <v>0</v>
      </c>
      <c r="BJ263" s="18" t="s">
        <v>82</v>
      </c>
      <c r="BK263" s="167">
        <f t="shared" si="94"/>
        <v>0</v>
      </c>
      <c r="BL263" s="18" t="s">
        <v>230</v>
      </c>
      <c r="BM263" s="18" t="s">
        <v>609</v>
      </c>
    </row>
    <row r="264" spans="2:65" s="1" customFormat="1" ht="16.5" customHeight="1" x14ac:dyDescent="0.15">
      <c r="B264" s="130"/>
      <c r="C264" s="168" t="s">
        <v>610</v>
      </c>
      <c r="D264" s="168" t="s">
        <v>352</v>
      </c>
      <c r="E264" s="169" t="s">
        <v>611</v>
      </c>
      <c r="F264" s="242" t="s">
        <v>612</v>
      </c>
      <c r="G264" s="242"/>
      <c r="H264" s="242"/>
      <c r="I264" s="242"/>
      <c r="J264" s="170" t="s">
        <v>200</v>
      </c>
      <c r="K264" s="171">
        <v>99.296999999999997</v>
      </c>
      <c r="L264" s="243">
        <v>0</v>
      </c>
      <c r="M264" s="243"/>
      <c r="N264" s="244">
        <f t="shared" si="85"/>
        <v>0</v>
      </c>
      <c r="O264" s="241"/>
      <c r="P264" s="241"/>
      <c r="Q264" s="241"/>
      <c r="R264" s="133"/>
      <c r="T264" s="164" t="s">
        <v>5</v>
      </c>
      <c r="U264" s="42" t="s">
        <v>40</v>
      </c>
      <c r="V264" s="34"/>
      <c r="W264" s="165">
        <f t="shared" si="86"/>
        <v>0</v>
      </c>
      <c r="X264" s="165">
        <v>5.9999999999999995E-4</v>
      </c>
      <c r="Y264" s="165">
        <f t="shared" si="87"/>
        <v>5.9578199999999991E-2</v>
      </c>
      <c r="Z264" s="165">
        <v>0</v>
      </c>
      <c r="AA264" s="166">
        <f t="shared" si="88"/>
        <v>0</v>
      </c>
      <c r="AR264" s="18" t="s">
        <v>295</v>
      </c>
      <c r="AT264" s="18" t="s">
        <v>352</v>
      </c>
      <c r="AU264" s="18" t="s">
        <v>82</v>
      </c>
      <c r="AY264" s="18" t="s">
        <v>174</v>
      </c>
      <c r="BE264" s="104">
        <f t="shared" si="89"/>
        <v>0</v>
      </c>
      <c r="BF264" s="104">
        <f t="shared" si="90"/>
        <v>0</v>
      </c>
      <c r="BG264" s="104">
        <f t="shared" si="91"/>
        <v>0</v>
      </c>
      <c r="BH264" s="104">
        <f t="shared" si="92"/>
        <v>0</v>
      </c>
      <c r="BI264" s="104">
        <f t="shared" si="93"/>
        <v>0</v>
      </c>
      <c r="BJ264" s="18" t="s">
        <v>82</v>
      </c>
      <c r="BK264" s="167">
        <f t="shared" si="94"/>
        <v>0</v>
      </c>
      <c r="BL264" s="18" t="s">
        <v>230</v>
      </c>
      <c r="BM264" s="18" t="s">
        <v>613</v>
      </c>
    </row>
    <row r="265" spans="2:65" s="1" customFormat="1" ht="25.5" customHeight="1" x14ac:dyDescent="0.15">
      <c r="B265" s="130"/>
      <c r="C265" s="168" t="s">
        <v>614</v>
      </c>
      <c r="D265" s="168" t="s">
        <v>352</v>
      </c>
      <c r="E265" s="169" t="s">
        <v>615</v>
      </c>
      <c r="F265" s="242" t="s">
        <v>616</v>
      </c>
      <c r="G265" s="242"/>
      <c r="H265" s="242"/>
      <c r="I265" s="242"/>
      <c r="J265" s="170" t="s">
        <v>200</v>
      </c>
      <c r="K265" s="171">
        <v>40.799999999999997</v>
      </c>
      <c r="L265" s="243">
        <v>0</v>
      </c>
      <c r="M265" s="243"/>
      <c r="N265" s="244">
        <f t="shared" si="85"/>
        <v>0</v>
      </c>
      <c r="O265" s="241"/>
      <c r="P265" s="241"/>
      <c r="Q265" s="241"/>
      <c r="R265" s="133"/>
      <c r="T265" s="164" t="s">
        <v>5</v>
      </c>
      <c r="U265" s="42" t="s">
        <v>40</v>
      </c>
      <c r="V265" s="34"/>
      <c r="W265" s="165">
        <f t="shared" si="86"/>
        <v>0</v>
      </c>
      <c r="X265" s="165">
        <v>1.9599999999999999E-3</v>
      </c>
      <c r="Y265" s="165">
        <f t="shared" si="87"/>
        <v>7.9967999999999997E-2</v>
      </c>
      <c r="Z265" s="165">
        <v>0</v>
      </c>
      <c r="AA265" s="166">
        <f t="shared" si="88"/>
        <v>0</v>
      </c>
      <c r="AR265" s="18" t="s">
        <v>295</v>
      </c>
      <c r="AT265" s="18" t="s">
        <v>352</v>
      </c>
      <c r="AU265" s="18" t="s">
        <v>82</v>
      </c>
      <c r="AY265" s="18" t="s">
        <v>174</v>
      </c>
      <c r="BE265" s="104">
        <f t="shared" si="89"/>
        <v>0</v>
      </c>
      <c r="BF265" s="104">
        <f t="shared" si="90"/>
        <v>0</v>
      </c>
      <c r="BG265" s="104">
        <f t="shared" si="91"/>
        <v>0</v>
      </c>
      <c r="BH265" s="104">
        <f t="shared" si="92"/>
        <v>0</v>
      </c>
      <c r="BI265" s="104">
        <f t="shared" si="93"/>
        <v>0</v>
      </c>
      <c r="BJ265" s="18" t="s">
        <v>82</v>
      </c>
      <c r="BK265" s="167">
        <f t="shared" si="94"/>
        <v>0</v>
      </c>
      <c r="BL265" s="18" t="s">
        <v>230</v>
      </c>
      <c r="BM265" s="18" t="s">
        <v>617</v>
      </c>
    </row>
    <row r="266" spans="2:65" s="1" customFormat="1" ht="38.25" customHeight="1" x14ac:dyDescent="0.15">
      <c r="B266" s="130"/>
      <c r="C266" s="168" t="s">
        <v>618</v>
      </c>
      <c r="D266" s="168" t="s">
        <v>352</v>
      </c>
      <c r="E266" s="169" t="s">
        <v>619</v>
      </c>
      <c r="F266" s="242" t="s">
        <v>620</v>
      </c>
      <c r="G266" s="242"/>
      <c r="H266" s="242"/>
      <c r="I266" s="242"/>
      <c r="J266" s="170" t="s">
        <v>200</v>
      </c>
      <c r="K266" s="171">
        <v>106.69199999999999</v>
      </c>
      <c r="L266" s="243">
        <v>0</v>
      </c>
      <c r="M266" s="243"/>
      <c r="N266" s="244">
        <f t="shared" si="85"/>
        <v>0</v>
      </c>
      <c r="O266" s="241"/>
      <c r="P266" s="241"/>
      <c r="Q266" s="241"/>
      <c r="R266" s="133"/>
      <c r="T266" s="164" t="s">
        <v>5</v>
      </c>
      <c r="U266" s="42" t="s">
        <v>40</v>
      </c>
      <c r="V266" s="34"/>
      <c r="W266" s="165">
        <f t="shared" si="86"/>
        <v>0</v>
      </c>
      <c r="X266" s="165">
        <v>2.9399999999999999E-3</v>
      </c>
      <c r="Y266" s="165">
        <f t="shared" si="87"/>
        <v>0.31367447999999998</v>
      </c>
      <c r="Z266" s="165">
        <v>0</v>
      </c>
      <c r="AA266" s="166">
        <f t="shared" si="88"/>
        <v>0</v>
      </c>
      <c r="AR266" s="18" t="s">
        <v>295</v>
      </c>
      <c r="AT266" s="18" t="s">
        <v>352</v>
      </c>
      <c r="AU266" s="18" t="s">
        <v>82</v>
      </c>
      <c r="AY266" s="18" t="s">
        <v>174</v>
      </c>
      <c r="BE266" s="104">
        <f t="shared" si="89"/>
        <v>0</v>
      </c>
      <c r="BF266" s="104">
        <f t="shared" si="90"/>
        <v>0</v>
      </c>
      <c r="BG266" s="104">
        <f t="shared" si="91"/>
        <v>0</v>
      </c>
      <c r="BH266" s="104">
        <f t="shared" si="92"/>
        <v>0</v>
      </c>
      <c r="BI266" s="104">
        <f t="shared" si="93"/>
        <v>0</v>
      </c>
      <c r="BJ266" s="18" t="s">
        <v>82</v>
      </c>
      <c r="BK266" s="167">
        <f t="shared" si="94"/>
        <v>0</v>
      </c>
      <c r="BL266" s="18" t="s">
        <v>230</v>
      </c>
      <c r="BM266" s="18" t="s">
        <v>621</v>
      </c>
    </row>
    <row r="267" spans="2:65" s="1" customFormat="1" ht="25.5" customHeight="1" x14ac:dyDescent="0.15">
      <c r="B267" s="130"/>
      <c r="C267" s="159" t="s">
        <v>622</v>
      </c>
      <c r="D267" s="159" t="s">
        <v>175</v>
      </c>
      <c r="E267" s="160" t="s">
        <v>623</v>
      </c>
      <c r="F267" s="240" t="s">
        <v>624</v>
      </c>
      <c r="G267" s="240"/>
      <c r="H267" s="240"/>
      <c r="I267" s="240"/>
      <c r="J267" s="161" t="s">
        <v>200</v>
      </c>
      <c r="K267" s="162">
        <v>47.25</v>
      </c>
      <c r="L267" s="230">
        <v>0</v>
      </c>
      <c r="M267" s="230"/>
      <c r="N267" s="241">
        <f t="shared" si="85"/>
        <v>0</v>
      </c>
      <c r="O267" s="241"/>
      <c r="P267" s="241"/>
      <c r="Q267" s="241"/>
      <c r="R267" s="133"/>
      <c r="T267" s="164" t="s">
        <v>5</v>
      </c>
      <c r="U267" s="42" t="s">
        <v>40</v>
      </c>
      <c r="V267" s="34"/>
      <c r="W267" s="165">
        <f t="shared" si="86"/>
        <v>0</v>
      </c>
      <c r="X267" s="165">
        <v>5.0000000000000001E-3</v>
      </c>
      <c r="Y267" s="165">
        <f t="shared" si="87"/>
        <v>0.23625000000000002</v>
      </c>
      <c r="Z267" s="165">
        <v>0</v>
      </c>
      <c r="AA267" s="166">
        <f t="shared" si="88"/>
        <v>0</v>
      </c>
      <c r="AR267" s="18" t="s">
        <v>230</v>
      </c>
      <c r="AT267" s="18" t="s">
        <v>175</v>
      </c>
      <c r="AU267" s="18" t="s">
        <v>82</v>
      </c>
      <c r="AY267" s="18" t="s">
        <v>174</v>
      </c>
      <c r="BE267" s="104">
        <f t="shared" si="89"/>
        <v>0</v>
      </c>
      <c r="BF267" s="104">
        <f t="shared" si="90"/>
        <v>0</v>
      </c>
      <c r="BG267" s="104">
        <f t="shared" si="91"/>
        <v>0</v>
      </c>
      <c r="BH267" s="104">
        <f t="shared" si="92"/>
        <v>0</v>
      </c>
      <c r="BI267" s="104">
        <f t="shared" si="93"/>
        <v>0</v>
      </c>
      <c r="BJ267" s="18" t="s">
        <v>82</v>
      </c>
      <c r="BK267" s="167">
        <f t="shared" si="94"/>
        <v>0</v>
      </c>
      <c r="BL267" s="18" t="s">
        <v>230</v>
      </c>
      <c r="BM267" s="18" t="s">
        <v>625</v>
      </c>
    </row>
    <row r="268" spans="2:65" s="1" customFormat="1" ht="51" customHeight="1" x14ac:dyDescent="0.15">
      <c r="B268" s="130"/>
      <c r="C268" s="168" t="s">
        <v>626</v>
      </c>
      <c r="D268" s="168" t="s">
        <v>352</v>
      </c>
      <c r="E268" s="169" t="s">
        <v>627</v>
      </c>
      <c r="F268" s="242" t="s">
        <v>628</v>
      </c>
      <c r="G268" s="242"/>
      <c r="H268" s="242"/>
      <c r="I268" s="242"/>
      <c r="J268" s="170" t="s">
        <v>200</v>
      </c>
      <c r="K268" s="171">
        <v>48.195</v>
      </c>
      <c r="L268" s="243">
        <v>0</v>
      </c>
      <c r="M268" s="243"/>
      <c r="N268" s="244">
        <f t="shared" si="85"/>
        <v>0</v>
      </c>
      <c r="O268" s="241"/>
      <c r="P268" s="241"/>
      <c r="Q268" s="241"/>
      <c r="R268" s="133"/>
      <c r="T268" s="164" t="s">
        <v>5</v>
      </c>
      <c r="U268" s="42" t="s">
        <v>40</v>
      </c>
      <c r="V268" s="34"/>
      <c r="W268" s="165">
        <f t="shared" si="86"/>
        <v>0</v>
      </c>
      <c r="X268" s="165">
        <v>4.0000000000000001E-3</v>
      </c>
      <c r="Y268" s="165">
        <f t="shared" si="87"/>
        <v>0.19278000000000001</v>
      </c>
      <c r="Z268" s="165">
        <v>0</v>
      </c>
      <c r="AA268" s="166">
        <f t="shared" si="88"/>
        <v>0</v>
      </c>
      <c r="AR268" s="18" t="s">
        <v>295</v>
      </c>
      <c r="AT268" s="18" t="s">
        <v>352</v>
      </c>
      <c r="AU268" s="18" t="s">
        <v>82</v>
      </c>
      <c r="AY268" s="18" t="s">
        <v>174</v>
      </c>
      <c r="BE268" s="104">
        <f t="shared" si="89"/>
        <v>0</v>
      </c>
      <c r="BF268" s="104">
        <f t="shared" si="90"/>
        <v>0</v>
      </c>
      <c r="BG268" s="104">
        <f t="shared" si="91"/>
        <v>0</v>
      </c>
      <c r="BH268" s="104">
        <f t="shared" si="92"/>
        <v>0</v>
      </c>
      <c r="BI268" s="104">
        <f t="shared" si="93"/>
        <v>0</v>
      </c>
      <c r="BJ268" s="18" t="s">
        <v>82</v>
      </c>
      <c r="BK268" s="167">
        <f t="shared" si="94"/>
        <v>0</v>
      </c>
      <c r="BL268" s="18" t="s">
        <v>230</v>
      </c>
      <c r="BM268" s="18" t="s">
        <v>629</v>
      </c>
    </row>
    <row r="269" spans="2:65" s="1" customFormat="1" ht="38.25" customHeight="1" x14ac:dyDescent="0.15">
      <c r="B269" s="130"/>
      <c r="C269" s="159" t="s">
        <v>630</v>
      </c>
      <c r="D269" s="159" t="s">
        <v>175</v>
      </c>
      <c r="E269" s="160" t="s">
        <v>631</v>
      </c>
      <c r="F269" s="240" t="s">
        <v>632</v>
      </c>
      <c r="G269" s="240"/>
      <c r="H269" s="240"/>
      <c r="I269" s="240"/>
      <c r="J269" s="161" t="s">
        <v>200</v>
      </c>
      <c r="K269" s="162">
        <v>47.25</v>
      </c>
      <c r="L269" s="230">
        <v>0</v>
      </c>
      <c r="M269" s="230"/>
      <c r="N269" s="241">
        <f t="shared" si="85"/>
        <v>0</v>
      </c>
      <c r="O269" s="241"/>
      <c r="P269" s="241"/>
      <c r="Q269" s="241"/>
      <c r="R269" s="133"/>
      <c r="T269" s="164" t="s">
        <v>5</v>
      </c>
      <c r="U269" s="42" t="s">
        <v>40</v>
      </c>
      <c r="V269" s="34"/>
      <c r="W269" s="165">
        <f t="shared" si="86"/>
        <v>0</v>
      </c>
      <c r="X269" s="165">
        <v>0</v>
      </c>
      <c r="Y269" s="165">
        <f t="shared" si="87"/>
        <v>0</v>
      </c>
      <c r="Z269" s="165">
        <v>0</v>
      </c>
      <c r="AA269" s="166">
        <f t="shared" si="88"/>
        <v>0</v>
      </c>
      <c r="AR269" s="18" t="s">
        <v>230</v>
      </c>
      <c r="AT269" s="18" t="s">
        <v>175</v>
      </c>
      <c r="AU269" s="18" t="s">
        <v>82</v>
      </c>
      <c r="AY269" s="18" t="s">
        <v>174</v>
      </c>
      <c r="BE269" s="104">
        <f t="shared" si="89"/>
        <v>0</v>
      </c>
      <c r="BF269" s="104">
        <f t="shared" si="90"/>
        <v>0</v>
      </c>
      <c r="BG269" s="104">
        <f t="shared" si="91"/>
        <v>0</v>
      </c>
      <c r="BH269" s="104">
        <f t="shared" si="92"/>
        <v>0</v>
      </c>
      <c r="BI269" s="104">
        <f t="shared" si="93"/>
        <v>0</v>
      </c>
      <c r="BJ269" s="18" t="s">
        <v>82</v>
      </c>
      <c r="BK269" s="167">
        <f t="shared" si="94"/>
        <v>0</v>
      </c>
      <c r="BL269" s="18" t="s">
        <v>230</v>
      </c>
      <c r="BM269" s="18" t="s">
        <v>633</v>
      </c>
    </row>
    <row r="270" spans="2:65" s="1" customFormat="1" ht="38.25" customHeight="1" x14ac:dyDescent="0.15">
      <c r="B270" s="130"/>
      <c r="C270" s="168" t="s">
        <v>634</v>
      </c>
      <c r="D270" s="168" t="s">
        <v>352</v>
      </c>
      <c r="E270" s="169" t="s">
        <v>635</v>
      </c>
      <c r="F270" s="242" t="s">
        <v>636</v>
      </c>
      <c r="G270" s="242"/>
      <c r="H270" s="242"/>
      <c r="I270" s="242"/>
      <c r="J270" s="170" t="s">
        <v>200</v>
      </c>
      <c r="K270" s="171">
        <v>48.195</v>
      </c>
      <c r="L270" s="243">
        <v>0</v>
      </c>
      <c r="M270" s="243"/>
      <c r="N270" s="244">
        <f t="shared" si="85"/>
        <v>0</v>
      </c>
      <c r="O270" s="241"/>
      <c r="P270" s="241"/>
      <c r="Q270" s="241"/>
      <c r="R270" s="133"/>
      <c r="T270" s="164" t="s">
        <v>5</v>
      </c>
      <c r="U270" s="42" t="s">
        <v>40</v>
      </c>
      <c r="V270" s="34"/>
      <c r="W270" s="165">
        <f t="shared" si="86"/>
        <v>0</v>
      </c>
      <c r="X270" s="165">
        <v>3.9199999999999999E-3</v>
      </c>
      <c r="Y270" s="165">
        <f t="shared" si="87"/>
        <v>0.18892439999999999</v>
      </c>
      <c r="Z270" s="165">
        <v>0</v>
      </c>
      <c r="AA270" s="166">
        <f t="shared" si="88"/>
        <v>0</v>
      </c>
      <c r="AR270" s="18" t="s">
        <v>295</v>
      </c>
      <c r="AT270" s="18" t="s">
        <v>352</v>
      </c>
      <c r="AU270" s="18" t="s">
        <v>82</v>
      </c>
      <c r="AY270" s="18" t="s">
        <v>174</v>
      </c>
      <c r="BE270" s="104">
        <f t="shared" si="89"/>
        <v>0</v>
      </c>
      <c r="BF270" s="104">
        <f t="shared" si="90"/>
        <v>0</v>
      </c>
      <c r="BG270" s="104">
        <f t="shared" si="91"/>
        <v>0</v>
      </c>
      <c r="BH270" s="104">
        <f t="shared" si="92"/>
        <v>0</v>
      </c>
      <c r="BI270" s="104">
        <f t="shared" si="93"/>
        <v>0</v>
      </c>
      <c r="BJ270" s="18" t="s">
        <v>82</v>
      </c>
      <c r="BK270" s="167">
        <f t="shared" si="94"/>
        <v>0</v>
      </c>
      <c r="BL270" s="18" t="s">
        <v>230</v>
      </c>
      <c r="BM270" s="18" t="s">
        <v>637</v>
      </c>
    </row>
    <row r="271" spans="2:65" s="1" customFormat="1" ht="25.5" customHeight="1" x14ac:dyDescent="0.15">
      <c r="B271" s="130"/>
      <c r="C271" s="159" t="s">
        <v>638</v>
      </c>
      <c r="D271" s="159" t="s">
        <v>175</v>
      </c>
      <c r="E271" s="160" t="s">
        <v>639</v>
      </c>
      <c r="F271" s="240" t="s">
        <v>640</v>
      </c>
      <c r="G271" s="240"/>
      <c r="H271" s="240"/>
      <c r="I271" s="240"/>
      <c r="J271" s="161" t="s">
        <v>200</v>
      </c>
      <c r="K271" s="162">
        <v>46.640999999999998</v>
      </c>
      <c r="L271" s="230">
        <v>0</v>
      </c>
      <c r="M271" s="230"/>
      <c r="N271" s="241">
        <f t="shared" si="85"/>
        <v>0</v>
      </c>
      <c r="O271" s="241"/>
      <c r="P271" s="241"/>
      <c r="Q271" s="241"/>
      <c r="R271" s="133"/>
      <c r="T271" s="164" t="s">
        <v>5</v>
      </c>
      <c r="U271" s="42" t="s">
        <v>40</v>
      </c>
      <c r="V271" s="34"/>
      <c r="W271" s="165">
        <f t="shared" si="86"/>
        <v>0</v>
      </c>
      <c r="X271" s="165">
        <v>4.28E-3</v>
      </c>
      <c r="Y271" s="165">
        <f t="shared" si="87"/>
        <v>0.19962347999999999</v>
      </c>
      <c r="Z271" s="165">
        <v>0</v>
      </c>
      <c r="AA271" s="166">
        <f t="shared" si="88"/>
        <v>0</v>
      </c>
      <c r="AR271" s="18" t="s">
        <v>230</v>
      </c>
      <c r="AT271" s="18" t="s">
        <v>175</v>
      </c>
      <c r="AU271" s="18" t="s">
        <v>82</v>
      </c>
      <c r="AY271" s="18" t="s">
        <v>174</v>
      </c>
      <c r="BE271" s="104">
        <f t="shared" si="89"/>
        <v>0</v>
      </c>
      <c r="BF271" s="104">
        <f t="shared" si="90"/>
        <v>0</v>
      </c>
      <c r="BG271" s="104">
        <f t="shared" si="91"/>
        <v>0</v>
      </c>
      <c r="BH271" s="104">
        <f t="shared" si="92"/>
        <v>0</v>
      </c>
      <c r="BI271" s="104">
        <f t="shared" si="93"/>
        <v>0</v>
      </c>
      <c r="BJ271" s="18" t="s">
        <v>82</v>
      </c>
      <c r="BK271" s="167">
        <f t="shared" si="94"/>
        <v>0</v>
      </c>
      <c r="BL271" s="18" t="s">
        <v>230</v>
      </c>
      <c r="BM271" s="18" t="s">
        <v>641</v>
      </c>
    </row>
    <row r="272" spans="2:65" s="1" customFormat="1" ht="38.25" customHeight="1" x14ac:dyDescent="0.15">
      <c r="B272" s="130"/>
      <c r="C272" s="168" t="s">
        <v>642</v>
      </c>
      <c r="D272" s="168" t="s">
        <v>352</v>
      </c>
      <c r="E272" s="169" t="s">
        <v>643</v>
      </c>
      <c r="F272" s="242" t="s">
        <v>644</v>
      </c>
      <c r="G272" s="242"/>
      <c r="H272" s="242"/>
      <c r="I272" s="242"/>
      <c r="J272" s="170" t="s">
        <v>200</v>
      </c>
      <c r="K272" s="171">
        <v>29.866</v>
      </c>
      <c r="L272" s="243">
        <v>0</v>
      </c>
      <c r="M272" s="243"/>
      <c r="N272" s="244">
        <f t="shared" si="85"/>
        <v>0</v>
      </c>
      <c r="O272" s="241"/>
      <c r="P272" s="241"/>
      <c r="Q272" s="241"/>
      <c r="R272" s="133"/>
      <c r="T272" s="164" t="s">
        <v>5</v>
      </c>
      <c r="U272" s="42" t="s">
        <v>40</v>
      </c>
      <c r="V272" s="34"/>
      <c r="W272" s="165">
        <f t="shared" si="86"/>
        <v>0</v>
      </c>
      <c r="X272" s="165">
        <v>6.6E-3</v>
      </c>
      <c r="Y272" s="165">
        <f t="shared" si="87"/>
        <v>0.1971156</v>
      </c>
      <c r="Z272" s="165">
        <v>0</v>
      </c>
      <c r="AA272" s="166">
        <f t="shared" si="88"/>
        <v>0</v>
      </c>
      <c r="AR272" s="18" t="s">
        <v>295</v>
      </c>
      <c r="AT272" s="18" t="s">
        <v>352</v>
      </c>
      <c r="AU272" s="18" t="s">
        <v>82</v>
      </c>
      <c r="AY272" s="18" t="s">
        <v>174</v>
      </c>
      <c r="BE272" s="104">
        <f t="shared" si="89"/>
        <v>0</v>
      </c>
      <c r="BF272" s="104">
        <f t="shared" si="90"/>
        <v>0</v>
      </c>
      <c r="BG272" s="104">
        <f t="shared" si="91"/>
        <v>0</v>
      </c>
      <c r="BH272" s="104">
        <f t="shared" si="92"/>
        <v>0</v>
      </c>
      <c r="BI272" s="104">
        <f t="shared" si="93"/>
        <v>0</v>
      </c>
      <c r="BJ272" s="18" t="s">
        <v>82</v>
      </c>
      <c r="BK272" s="167">
        <f t="shared" si="94"/>
        <v>0</v>
      </c>
      <c r="BL272" s="18" t="s">
        <v>230</v>
      </c>
      <c r="BM272" s="18" t="s">
        <v>645</v>
      </c>
    </row>
    <row r="273" spans="2:65" s="1" customFormat="1" ht="38.25" customHeight="1" x14ac:dyDescent="0.15">
      <c r="B273" s="130"/>
      <c r="C273" s="168" t="s">
        <v>646</v>
      </c>
      <c r="D273" s="168" t="s">
        <v>352</v>
      </c>
      <c r="E273" s="169" t="s">
        <v>647</v>
      </c>
      <c r="F273" s="242" t="s">
        <v>648</v>
      </c>
      <c r="G273" s="242"/>
      <c r="H273" s="242"/>
      <c r="I273" s="242"/>
      <c r="J273" s="170" t="s">
        <v>200</v>
      </c>
      <c r="K273" s="171">
        <v>17.707999999999998</v>
      </c>
      <c r="L273" s="243">
        <v>0</v>
      </c>
      <c r="M273" s="243"/>
      <c r="N273" s="244">
        <f t="shared" si="85"/>
        <v>0</v>
      </c>
      <c r="O273" s="241"/>
      <c r="P273" s="241"/>
      <c r="Q273" s="241"/>
      <c r="R273" s="133"/>
      <c r="T273" s="164" t="s">
        <v>5</v>
      </c>
      <c r="U273" s="42" t="s">
        <v>40</v>
      </c>
      <c r="V273" s="34"/>
      <c r="W273" s="165">
        <f t="shared" si="86"/>
        <v>0</v>
      </c>
      <c r="X273" s="165">
        <v>6.8999999999999999E-3</v>
      </c>
      <c r="Y273" s="165">
        <f t="shared" si="87"/>
        <v>0.12218519999999999</v>
      </c>
      <c r="Z273" s="165">
        <v>0</v>
      </c>
      <c r="AA273" s="166">
        <f t="shared" si="88"/>
        <v>0</v>
      </c>
      <c r="AR273" s="18" t="s">
        <v>295</v>
      </c>
      <c r="AT273" s="18" t="s">
        <v>352</v>
      </c>
      <c r="AU273" s="18" t="s">
        <v>82</v>
      </c>
      <c r="AY273" s="18" t="s">
        <v>174</v>
      </c>
      <c r="BE273" s="104">
        <f t="shared" si="89"/>
        <v>0</v>
      </c>
      <c r="BF273" s="104">
        <f t="shared" si="90"/>
        <v>0</v>
      </c>
      <c r="BG273" s="104">
        <f t="shared" si="91"/>
        <v>0</v>
      </c>
      <c r="BH273" s="104">
        <f t="shared" si="92"/>
        <v>0</v>
      </c>
      <c r="BI273" s="104">
        <f t="shared" si="93"/>
        <v>0</v>
      </c>
      <c r="BJ273" s="18" t="s">
        <v>82</v>
      </c>
      <c r="BK273" s="167">
        <f t="shared" si="94"/>
        <v>0</v>
      </c>
      <c r="BL273" s="18" t="s">
        <v>230</v>
      </c>
      <c r="BM273" s="18" t="s">
        <v>649</v>
      </c>
    </row>
    <row r="274" spans="2:65" s="1" customFormat="1" ht="38.25" customHeight="1" x14ac:dyDescent="0.15">
      <c r="B274" s="130"/>
      <c r="C274" s="159" t="s">
        <v>650</v>
      </c>
      <c r="D274" s="159" t="s">
        <v>175</v>
      </c>
      <c r="E274" s="160" t="s">
        <v>651</v>
      </c>
      <c r="F274" s="240" t="s">
        <v>652</v>
      </c>
      <c r="G274" s="240"/>
      <c r="H274" s="240"/>
      <c r="I274" s="240"/>
      <c r="J274" s="161" t="s">
        <v>200</v>
      </c>
      <c r="K274" s="162">
        <v>138.5</v>
      </c>
      <c r="L274" s="230">
        <v>0</v>
      </c>
      <c r="M274" s="230"/>
      <c r="N274" s="241">
        <f t="shared" si="85"/>
        <v>0</v>
      </c>
      <c r="O274" s="241"/>
      <c r="P274" s="241"/>
      <c r="Q274" s="241"/>
      <c r="R274" s="133"/>
      <c r="T274" s="164" t="s">
        <v>5</v>
      </c>
      <c r="U274" s="42" t="s">
        <v>40</v>
      </c>
      <c r="V274" s="34"/>
      <c r="W274" s="165">
        <f t="shared" si="86"/>
        <v>0</v>
      </c>
      <c r="X274" s="165">
        <v>0</v>
      </c>
      <c r="Y274" s="165">
        <f t="shared" si="87"/>
        <v>0</v>
      </c>
      <c r="Z274" s="165">
        <v>0</v>
      </c>
      <c r="AA274" s="166">
        <f t="shared" si="88"/>
        <v>0</v>
      </c>
      <c r="AR274" s="18" t="s">
        <v>230</v>
      </c>
      <c r="AT274" s="18" t="s">
        <v>175</v>
      </c>
      <c r="AU274" s="18" t="s">
        <v>82</v>
      </c>
      <c r="AY274" s="18" t="s">
        <v>174</v>
      </c>
      <c r="BE274" s="104">
        <f t="shared" si="89"/>
        <v>0</v>
      </c>
      <c r="BF274" s="104">
        <f t="shared" si="90"/>
        <v>0</v>
      </c>
      <c r="BG274" s="104">
        <f t="shared" si="91"/>
        <v>0</v>
      </c>
      <c r="BH274" s="104">
        <f t="shared" si="92"/>
        <v>0</v>
      </c>
      <c r="BI274" s="104">
        <f t="shared" si="93"/>
        <v>0</v>
      </c>
      <c r="BJ274" s="18" t="s">
        <v>82</v>
      </c>
      <c r="BK274" s="167">
        <f t="shared" si="94"/>
        <v>0</v>
      </c>
      <c r="BL274" s="18" t="s">
        <v>230</v>
      </c>
      <c r="BM274" s="18" t="s">
        <v>653</v>
      </c>
    </row>
    <row r="275" spans="2:65" s="1" customFormat="1" ht="25.5" customHeight="1" x14ac:dyDescent="0.15">
      <c r="B275" s="130"/>
      <c r="C275" s="168" t="s">
        <v>654</v>
      </c>
      <c r="D275" s="168" t="s">
        <v>352</v>
      </c>
      <c r="E275" s="169" t="s">
        <v>655</v>
      </c>
      <c r="F275" s="242" t="s">
        <v>656</v>
      </c>
      <c r="G275" s="242"/>
      <c r="H275" s="242"/>
      <c r="I275" s="242"/>
      <c r="J275" s="170" t="s">
        <v>178</v>
      </c>
      <c r="K275" s="171">
        <v>14.127000000000001</v>
      </c>
      <c r="L275" s="243">
        <v>0</v>
      </c>
      <c r="M275" s="243"/>
      <c r="N275" s="244">
        <f t="shared" si="85"/>
        <v>0</v>
      </c>
      <c r="O275" s="241"/>
      <c r="P275" s="241"/>
      <c r="Q275" s="241"/>
      <c r="R275" s="133"/>
      <c r="T275" s="164" t="s">
        <v>5</v>
      </c>
      <c r="U275" s="42" t="s">
        <v>40</v>
      </c>
      <c r="V275" s="34"/>
      <c r="W275" s="165">
        <f t="shared" si="86"/>
        <v>0</v>
      </c>
      <c r="X275" s="165">
        <v>2.4500000000000001E-2</v>
      </c>
      <c r="Y275" s="165">
        <f t="shared" si="87"/>
        <v>0.34611150000000002</v>
      </c>
      <c r="Z275" s="165">
        <v>0</v>
      </c>
      <c r="AA275" s="166">
        <f t="shared" si="88"/>
        <v>0</v>
      </c>
      <c r="AR275" s="18" t="s">
        <v>295</v>
      </c>
      <c r="AT275" s="18" t="s">
        <v>352</v>
      </c>
      <c r="AU275" s="18" t="s">
        <v>82</v>
      </c>
      <c r="AY275" s="18" t="s">
        <v>174</v>
      </c>
      <c r="BE275" s="104">
        <f t="shared" si="89"/>
        <v>0</v>
      </c>
      <c r="BF275" s="104">
        <f t="shared" si="90"/>
        <v>0</v>
      </c>
      <c r="BG275" s="104">
        <f t="shared" si="91"/>
        <v>0</v>
      </c>
      <c r="BH275" s="104">
        <f t="shared" si="92"/>
        <v>0</v>
      </c>
      <c r="BI275" s="104">
        <f t="shared" si="93"/>
        <v>0</v>
      </c>
      <c r="BJ275" s="18" t="s">
        <v>82</v>
      </c>
      <c r="BK275" s="167">
        <f t="shared" si="94"/>
        <v>0</v>
      </c>
      <c r="BL275" s="18" t="s">
        <v>230</v>
      </c>
      <c r="BM275" s="18" t="s">
        <v>657</v>
      </c>
    </row>
    <row r="276" spans="2:65" s="1" customFormat="1" ht="25.5" customHeight="1" x14ac:dyDescent="0.15">
      <c r="B276" s="130"/>
      <c r="C276" s="159" t="s">
        <v>658</v>
      </c>
      <c r="D276" s="159" t="s">
        <v>175</v>
      </c>
      <c r="E276" s="160" t="s">
        <v>659</v>
      </c>
      <c r="F276" s="240" t="s">
        <v>660</v>
      </c>
      <c r="G276" s="240"/>
      <c r="H276" s="240"/>
      <c r="I276" s="240"/>
      <c r="J276" s="161" t="s">
        <v>399</v>
      </c>
      <c r="K276" s="162">
        <v>69.3</v>
      </c>
      <c r="L276" s="230">
        <v>0</v>
      </c>
      <c r="M276" s="230"/>
      <c r="N276" s="241">
        <f t="shared" si="85"/>
        <v>0</v>
      </c>
      <c r="O276" s="241"/>
      <c r="P276" s="241"/>
      <c r="Q276" s="241"/>
      <c r="R276" s="133"/>
      <c r="T276" s="164" t="s">
        <v>5</v>
      </c>
      <c r="U276" s="42" t="s">
        <v>40</v>
      </c>
      <c r="V276" s="34"/>
      <c r="W276" s="165">
        <f t="shared" si="86"/>
        <v>0</v>
      </c>
      <c r="X276" s="165">
        <v>0</v>
      </c>
      <c r="Y276" s="165">
        <f t="shared" si="87"/>
        <v>0</v>
      </c>
      <c r="Z276" s="165">
        <v>0</v>
      </c>
      <c r="AA276" s="166">
        <f t="shared" si="88"/>
        <v>0</v>
      </c>
      <c r="AR276" s="18" t="s">
        <v>230</v>
      </c>
      <c r="AT276" s="18" t="s">
        <v>175</v>
      </c>
      <c r="AU276" s="18" t="s">
        <v>82</v>
      </c>
      <c r="AY276" s="18" t="s">
        <v>174</v>
      </c>
      <c r="BE276" s="104">
        <f t="shared" si="89"/>
        <v>0</v>
      </c>
      <c r="BF276" s="104">
        <f t="shared" si="90"/>
        <v>0</v>
      </c>
      <c r="BG276" s="104">
        <f t="shared" si="91"/>
        <v>0</v>
      </c>
      <c r="BH276" s="104">
        <f t="shared" si="92"/>
        <v>0</v>
      </c>
      <c r="BI276" s="104">
        <f t="shared" si="93"/>
        <v>0</v>
      </c>
      <c r="BJ276" s="18" t="s">
        <v>82</v>
      </c>
      <c r="BK276" s="167">
        <f t="shared" si="94"/>
        <v>0</v>
      </c>
      <c r="BL276" s="18" t="s">
        <v>230</v>
      </c>
      <c r="BM276" s="18" t="s">
        <v>661</v>
      </c>
    </row>
    <row r="277" spans="2:65" s="1" customFormat="1" ht="25.5" customHeight="1" x14ac:dyDescent="0.15">
      <c r="B277" s="130"/>
      <c r="C277" s="168" t="s">
        <v>662</v>
      </c>
      <c r="D277" s="168" t="s">
        <v>352</v>
      </c>
      <c r="E277" s="169" t="s">
        <v>655</v>
      </c>
      <c r="F277" s="242" t="s">
        <v>656</v>
      </c>
      <c r="G277" s="242"/>
      <c r="H277" s="242"/>
      <c r="I277" s="242"/>
      <c r="J277" s="170" t="s">
        <v>178</v>
      </c>
      <c r="K277" s="171">
        <v>0.83199999999999996</v>
      </c>
      <c r="L277" s="243">
        <v>0</v>
      </c>
      <c r="M277" s="243"/>
      <c r="N277" s="244">
        <f t="shared" si="85"/>
        <v>0</v>
      </c>
      <c r="O277" s="241"/>
      <c r="P277" s="241"/>
      <c r="Q277" s="241"/>
      <c r="R277" s="133"/>
      <c r="T277" s="164" t="s">
        <v>5</v>
      </c>
      <c r="U277" s="42" t="s">
        <v>40</v>
      </c>
      <c r="V277" s="34"/>
      <c r="W277" s="165">
        <f t="shared" si="86"/>
        <v>0</v>
      </c>
      <c r="X277" s="165">
        <v>2.4500000000000001E-2</v>
      </c>
      <c r="Y277" s="165">
        <f t="shared" si="87"/>
        <v>2.0383999999999999E-2</v>
      </c>
      <c r="Z277" s="165">
        <v>0</v>
      </c>
      <c r="AA277" s="166">
        <f t="shared" si="88"/>
        <v>0</v>
      </c>
      <c r="AR277" s="18" t="s">
        <v>295</v>
      </c>
      <c r="AT277" s="18" t="s">
        <v>352</v>
      </c>
      <c r="AU277" s="18" t="s">
        <v>82</v>
      </c>
      <c r="AY277" s="18" t="s">
        <v>174</v>
      </c>
      <c r="BE277" s="104">
        <f t="shared" si="89"/>
        <v>0</v>
      </c>
      <c r="BF277" s="104">
        <f t="shared" si="90"/>
        <v>0</v>
      </c>
      <c r="BG277" s="104">
        <f t="shared" si="91"/>
        <v>0</v>
      </c>
      <c r="BH277" s="104">
        <f t="shared" si="92"/>
        <v>0</v>
      </c>
      <c r="BI277" s="104">
        <f t="shared" si="93"/>
        <v>0</v>
      </c>
      <c r="BJ277" s="18" t="s">
        <v>82</v>
      </c>
      <c r="BK277" s="167">
        <f t="shared" si="94"/>
        <v>0</v>
      </c>
      <c r="BL277" s="18" t="s">
        <v>230</v>
      </c>
      <c r="BM277" s="18" t="s">
        <v>663</v>
      </c>
    </row>
    <row r="278" spans="2:65" s="1" customFormat="1" ht="38.25" customHeight="1" x14ac:dyDescent="0.15">
      <c r="B278" s="130"/>
      <c r="C278" s="159" t="s">
        <v>664</v>
      </c>
      <c r="D278" s="159" t="s">
        <v>175</v>
      </c>
      <c r="E278" s="160" t="s">
        <v>665</v>
      </c>
      <c r="F278" s="240" t="s">
        <v>666</v>
      </c>
      <c r="G278" s="240"/>
      <c r="H278" s="240"/>
      <c r="I278" s="240"/>
      <c r="J278" s="161" t="s">
        <v>200</v>
      </c>
      <c r="K278" s="162">
        <v>138.5</v>
      </c>
      <c r="L278" s="230">
        <v>0</v>
      </c>
      <c r="M278" s="230"/>
      <c r="N278" s="241">
        <f t="shared" si="85"/>
        <v>0</v>
      </c>
      <c r="O278" s="241"/>
      <c r="P278" s="241"/>
      <c r="Q278" s="241"/>
      <c r="R278" s="133"/>
      <c r="T278" s="164" t="s">
        <v>5</v>
      </c>
      <c r="U278" s="42" t="s">
        <v>40</v>
      </c>
      <c r="V278" s="34"/>
      <c r="W278" s="165">
        <f t="shared" si="86"/>
        <v>0</v>
      </c>
      <c r="X278" s="165">
        <v>1.2E-4</v>
      </c>
      <c r="Y278" s="165">
        <f t="shared" si="87"/>
        <v>1.6619999999999999E-2</v>
      </c>
      <c r="Z278" s="165">
        <v>0</v>
      </c>
      <c r="AA278" s="166">
        <f t="shared" si="88"/>
        <v>0</v>
      </c>
      <c r="AR278" s="18" t="s">
        <v>230</v>
      </c>
      <c r="AT278" s="18" t="s">
        <v>175</v>
      </c>
      <c r="AU278" s="18" t="s">
        <v>82</v>
      </c>
      <c r="AY278" s="18" t="s">
        <v>174</v>
      </c>
      <c r="BE278" s="104">
        <f t="shared" si="89"/>
        <v>0</v>
      </c>
      <c r="BF278" s="104">
        <f t="shared" si="90"/>
        <v>0</v>
      </c>
      <c r="BG278" s="104">
        <f t="shared" si="91"/>
        <v>0</v>
      </c>
      <c r="BH278" s="104">
        <f t="shared" si="92"/>
        <v>0</v>
      </c>
      <c r="BI278" s="104">
        <f t="shared" si="93"/>
        <v>0</v>
      </c>
      <c r="BJ278" s="18" t="s">
        <v>82</v>
      </c>
      <c r="BK278" s="167">
        <f t="shared" si="94"/>
        <v>0</v>
      </c>
      <c r="BL278" s="18" t="s">
        <v>230</v>
      </c>
      <c r="BM278" s="18" t="s">
        <v>667</v>
      </c>
    </row>
    <row r="279" spans="2:65" s="1" customFormat="1" ht="25.5" customHeight="1" x14ac:dyDescent="0.15">
      <c r="B279" s="130"/>
      <c r="C279" s="168" t="s">
        <v>668</v>
      </c>
      <c r="D279" s="168" t="s">
        <v>352</v>
      </c>
      <c r="E279" s="169" t="s">
        <v>669</v>
      </c>
      <c r="F279" s="242" t="s">
        <v>670</v>
      </c>
      <c r="G279" s="242"/>
      <c r="H279" s="242"/>
      <c r="I279" s="242"/>
      <c r="J279" s="170" t="s">
        <v>200</v>
      </c>
      <c r="K279" s="171">
        <v>141.27000000000001</v>
      </c>
      <c r="L279" s="243">
        <v>0</v>
      </c>
      <c r="M279" s="243"/>
      <c r="N279" s="244">
        <f t="shared" si="85"/>
        <v>0</v>
      </c>
      <c r="O279" s="241"/>
      <c r="P279" s="241"/>
      <c r="Q279" s="241"/>
      <c r="R279" s="133"/>
      <c r="T279" s="164" t="s">
        <v>5</v>
      </c>
      <c r="U279" s="42" t="s">
        <v>40</v>
      </c>
      <c r="V279" s="34"/>
      <c r="W279" s="165">
        <f t="shared" si="86"/>
        <v>0</v>
      </c>
      <c r="X279" s="165">
        <v>4.8999999999999998E-3</v>
      </c>
      <c r="Y279" s="165">
        <f t="shared" si="87"/>
        <v>0.69222300000000003</v>
      </c>
      <c r="Z279" s="165">
        <v>0</v>
      </c>
      <c r="AA279" s="166">
        <f t="shared" si="88"/>
        <v>0</v>
      </c>
      <c r="AR279" s="18" t="s">
        <v>295</v>
      </c>
      <c r="AT279" s="18" t="s">
        <v>352</v>
      </c>
      <c r="AU279" s="18" t="s">
        <v>82</v>
      </c>
      <c r="AY279" s="18" t="s">
        <v>174</v>
      </c>
      <c r="BE279" s="104">
        <f t="shared" si="89"/>
        <v>0</v>
      </c>
      <c r="BF279" s="104">
        <f t="shared" si="90"/>
        <v>0</v>
      </c>
      <c r="BG279" s="104">
        <f t="shared" si="91"/>
        <v>0</v>
      </c>
      <c r="BH279" s="104">
        <f t="shared" si="92"/>
        <v>0</v>
      </c>
      <c r="BI279" s="104">
        <f t="shared" si="93"/>
        <v>0</v>
      </c>
      <c r="BJ279" s="18" t="s">
        <v>82</v>
      </c>
      <c r="BK279" s="167">
        <f t="shared" si="94"/>
        <v>0</v>
      </c>
      <c r="BL279" s="18" t="s">
        <v>230</v>
      </c>
      <c r="BM279" s="18" t="s">
        <v>671</v>
      </c>
    </row>
    <row r="280" spans="2:65" s="1" customFormat="1" ht="25.5" customHeight="1" x14ac:dyDescent="0.15">
      <c r="B280" s="130"/>
      <c r="C280" s="168" t="s">
        <v>672</v>
      </c>
      <c r="D280" s="168" t="s">
        <v>352</v>
      </c>
      <c r="E280" s="169" t="s">
        <v>673</v>
      </c>
      <c r="F280" s="242" t="s">
        <v>674</v>
      </c>
      <c r="G280" s="242"/>
      <c r="H280" s="242"/>
      <c r="I280" s="242"/>
      <c r="J280" s="170" t="s">
        <v>200</v>
      </c>
      <c r="K280" s="171">
        <v>141.27000000000001</v>
      </c>
      <c r="L280" s="243">
        <v>0</v>
      </c>
      <c r="M280" s="243"/>
      <c r="N280" s="244">
        <f t="shared" si="85"/>
        <v>0</v>
      </c>
      <c r="O280" s="241"/>
      <c r="P280" s="241"/>
      <c r="Q280" s="241"/>
      <c r="R280" s="133"/>
      <c r="T280" s="164" t="s">
        <v>5</v>
      </c>
      <c r="U280" s="42" t="s">
        <v>40</v>
      </c>
      <c r="V280" s="34"/>
      <c r="W280" s="165">
        <f t="shared" si="86"/>
        <v>0</v>
      </c>
      <c r="X280" s="165">
        <v>2.9399999999999999E-3</v>
      </c>
      <c r="Y280" s="165">
        <f t="shared" si="87"/>
        <v>0.41533380000000003</v>
      </c>
      <c r="Z280" s="165">
        <v>0</v>
      </c>
      <c r="AA280" s="166">
        <f t="shared" si="88"/>
        <v>0</v>
      </c>
      <c r="AR280" s="18" t="s">
        <v>295</v>
      </c>
      <c r="AT280" s="18" t="s">
        <v>352</v>
      </c>
      <c r="AU280" s="18" t="s">
        <v>82</v>
      </c>
      <c r="AY280" s="18" t="s">
        <v>174</v>
      </c>
      <c r="BE280" s="104">
        <f t="shared" si="89"/>
        <v>0</v>
      </c>
      <c r="BF280" s="104">
        <f t="shared" si="90"/>
        <v>0</v>
      </c>
      <c r="BG280" s="104">
        <f t="shared" si="91"/>
        <v>0</v>
      </c>
      <c r="BH280" s="104">
        <f t="shared" si="92"/>
        <v>0</v>
      </c>
      <c r="BI280" s="104">
        <f t="shared" si="93"/>
        <v>0</v>
      </c>
      <c r="BJ280" s="18" t="s">
        <v>82</v>
      </c>
      <c r="BK280" s="167">
        <f t="shared" si="94"/>
        <v>0</v>
      </c>
      <c r="BL280" s="18" t="s">
        <v>230</v>
      </c>
      <c r="BM280" s="18" t="s">
        <v>675</v>
      </c>
    </row>
    <row r="281" spans="2:65" s="1" customFormat="1" ht="25.5" customHeight="1" x14ac:dyDescent="0.15">
      <c r="B281" s="130"/>
      <c r="C281" s="159" t="s">
        <v>676</v>
      </c>
      <c r="D281" s="159" t="s">
        <v>175</v>
      </c>
      <c r="E281" s="160" t="s">
        <v>677</v>
      </c>
      <c r="F281" s="240" t="s">
        <v>678</v>
      </c>
      <c r="G281" s="240"/>
      <c r="H281" s="240"/>
      <c r="I281" s="240"/>
      <c r="J281" s="161" t="s">
        <v>233</v>
      </c>
      <c r="K281" s="162">
        <v>3.379</v>
      </c>
      <c r="L281" s="230">
        <v>0</v>
      </c>
      <c r="M281" s="230"/>
      <c r="N281" s="241">
        <f t="shared" si="85"/>
        <v>0</v>
      </c>
      <c r="O281" s="241"/>
      <c r="P281" s="241"/>
      <c r="Q281" s="241"/>
      <c r="R281" s="133"/>
      <c r="T281" s="164" t="s">
        <v>5</v>
      </c>
      <c r="U281" s="42" t="s">
        <v>40</v>
      </c>
      <c r="V281" s="34"/>
      <c r="W281" s="165">
        <f t="shared" si="86"/>
        <v>0</v>
      </c>
      <c r="X281" s="165">
        <v>0</v>
      </c>
      <c r="Y281" s="165">
        <f t="shared" si="87"/>
        <v>0</v>
      </c>
      <c r="Z281" s="165">
        <v>0</v>
      </c>
      <c r="AA281" s="166">
        <f t="shared" si="88"/>
        <v>0</v>
      </c>
      <c r="AR281" s="18" t="s">
        <v>230</v>
      </c>
      <c r="AT281" s="18" t="s">
        <v>175</v>
      </c>
      <c r="AU281" s="18" t="s">
        <v>82</v>
      </c>
      <c r="AY281" s="18" t="s">
        <v>174</v>
      </c>
      <c r="BE281" s="104">
        <f t="shared" si="89"/>
        <v>0</v>
      </c>
      <c r="BF281" s="104">
        <f t="shared" si="90"/>
        <v>0</v>
      </c>
      <c r="BG281" s="104">
        <f t="shared" si="91"/>
        <v>0</v>
      </c>
      <c r="BH281" s="104">
        <f t="shared" si="92"/>
        <v>0</v>
      </c>
      <c r="BI281" s="104">
        <f t="shared" si="93"/>
        <v>0</v>
      </c>
      <c r="BJ281" s="18" t="s">
        <v>82</v>
      </c>
      <c r="BK281" s="167">
        <f t="shared" si="94"/>
        <v>0</v>
      </c>
      <c r="BL281" s="18" t="s">
        <v>230</v>
      </c>
      <c r="BM281" s="18" t="s">
        <v>679</v>
      </c>
    </row>
    <row r="282" spans="2:65" s="9" customFormat="1" ht="29.75" customHeight="1" x14ac:dyDescent="0.15">
      <c r="B282" s="148"/>
      <c r="C282" s="149"/>
      <c r="D282" s="158" t="s">
        <v>138</v>
      </c>
      <c r="E282" s="158"/>
      <c r="F282" s="158"/>
      <c r="G282" s="158"/>
      <c r="H282" s="158"/>
      <c r="I282" s="158"/>
      <c r="J282" s="158"/>
      <c r="K282" s="158"/>
      <c r="L282" s="158"/>
      <c r="M282" s="158"/>
      <c r="N282" s="224">
        <f>BK282</f>
        <v>0</v>
      </c>
      <c r="O282" s="225"/>
      <c r="P282" s="225"/>
      <c r="Q282" s="225"/>
      <c r="R282" s="151"/>
      <c r="T282" s="152"/>
      <c r="U282" s="149"/>
      <c r="V282" s="149"/>
      <c r="W282" s="153">
        <f>W283</f>
        <v>0</v>
      </c>
      <c r="X282" s="149"/>
      <c r="Y282" s="153">
        <f>Y283</f>
        <v>0.111771</v>
      </c>
      <c r="Z282" s="149"/>
      <c r="AA282" s="154">
        <f>AA283</f>
        <v>0</v>
      </c>
      <c r="AR282" s="155" t="s">
        <v>82</v>
      </c>
      <c r="AT282" s="156" t="s">
        <v>72</v>
      </c>
      <c r="AU282" s="156" t="s">
        <v>79</v>
      </c>
      <c r="AY282" s="155" t="s">
        <v>174</v>
      </c>
      <c r="BK282" s="157">
        <f>BK283</f>
        <v>0</v>
      </c>
    </row>
    <row r="283" spans="2:65" s="1" customFormat="1" ht="25.5" customHeight="1" x14ac:dyDescent="0.15">
      <c r="B283" s="130"/>
      <c r="C283" s="159" t="s">
        <v>680</v>
      </c>
      <c r="D283" s="159" t="s">
        <v>175</v>
      </c>
      <c r="E283" s="160" t="s">
        <v>681</v>
      </c>
      <c r="F283" s="240" t="s">
        <v>682</v>
      </c>
      <c r="G283" s="240"/>
      <c r="H283" s="240"/>
      <c r="I283" s="240"/>
      <c r="J283" s="161" t="s">
        <v>683</v>
      </c>
      <c r="K283" s="162">
        <v>0.9</v>
      </c>
      <c r="L283" s="230">
        <v>0</v>
      </c>
      <c r="M283" s="230"/>
      <c r="N283" s="241">
        <f>ROUND(L283*K283,3)</f>
        <v>0</v>
      </c>
      <c r="O283" s="241"/>
      <c r="P283" s="241"/>
      <c r="Q283" s="241"/>
      <c r="R283" s="133"/>
      <c r="T283" s="164" t="s">
        <v>5</v>
      </c>
      <c r="U283" s="42" t="s">
        <v>40</v>
      </c>
      <c r="V283" s="34"/>
      <c r="W283" s="165">
        <f>V283*K283</f>
        <v>0</v>
      </c>
      <c r="X283" s="165">
        <v>0.12418999999999999</v>
      </c>
      <c r="Y283" s="165">
        <f>X283*K283</f>
        <v>0.111771</v>
      </c>
      <c r="Z283" s="165">
        <v>0</v>
      </c>
      <c r="AA283" s="166">
        <f>Z283*K283</f>
        <v>0</v>
      </c>
      <c r="AR283" s="18" t="s">
        <v>230</v>
      </c>
      <c r="AT283" s="18" t="s">
        <v>175</v>
      </c>
      <c r="AU283" s="18" t="s">
        <v>82</v>
      </c>
      <c r="AY283" s="18" t="s">
        <v>174</v>
      </c>
      <c r="BE283" s="104">
        <f>IF(U283="základná",N283,0)</f>
        <v>0</v>
      </c>
      <c r="BF283" s="104">
        <f>IF(U283="znížená",N283,0)</f>
        <v>0</v>
      </c>
      <c r="BG283" s="104">
        <f>IF(U283="zákl. prenesená",N283,0)</f>
        <v>0</v>
      </c>
      <c r="BH283" s="104">
        <f>IF(U283="zníž. prenesená",N283,0)</f>
        <v>0</v>
      </c>
      <c r="BI283" s="104">
        <f>IF(U283="nulová",N283,0)</f>
        <v>0</v>
      </c>
      <c r="BJ283" s="18" t="s">
        <v>82</v>
      </c>
      <c r="BK283" s="167">
        <f>ROUND(L283*K283,3)</f>
        <v>0</v>
      </c>
      <c r="BL283" s="18" t="s">
        <v>230</v>
      </c>
      <c r="BM283" s="18" t="s">
        <v>684</v>
      </c>
    </row>
    <row r="284" spans="2:65" s="9" customFormat="1" ht="29.75" customHeight="1" x14ac:dyDescent="0.15">
      <c r="B284" s="148"/>
      <c r="C284" s="149"/>
      <c r="D284" s="158" t="s">
        <v>139</v>
      </c>
      <c r="E284" s="158"/>
      <c r="F284" s="158"/>
      <c r="G284" s="158"/>
      <c r="H284" s="158"/>
      <c r="I284" s="158"/>
      <c r="J284" s="158"/>
      <c r="K284" s="158"/>
      <c r="L284" s="158"/>
      <c r="M284" s="158"/>
      <c r="N284" s="224">
        <f>BK284</f>
        <v>0</v>
      </c>
      <c r="O284" s="225"/>
      <c r="P284" s="225"/>
      <c r="Q284" s="225"/>
      <c r="R284" s="151"/>
      <c r="T284" s="152"/>
      <c r="U284" s="149"/>
      <c r="V284" s="149"/>
      <c r="W284" s="153">
        <f>SUM(W285:W286)</f>
        <v>0</v>
      </c>
      <c r="X284" s="149"/>
      <c r="Y284" s="153">
        <f>SUM(Y285:Y286)</f>
        <v>7.9780680000000007E-2</v>
      </c>
      <c r="Z284" s="149"/>
      <c r="AA284" s="154">
        <f>SUM(AA285:AA286)</f>
        <v>0</v>
      </c>
      <c r="AR284" s="155" t="s">
        <v>82</v>
      </c>
      <c r="AT284" s="156" t="s">
        <v>72</v>
      </c>
      <c r="AU284" s="156" t="s">
        <v>79</v>
      </c>
      <c r="AY284" s="155" t="s">
        <v>174</v>
      </c>
      <c r="BK284" s="157">
        <f>SUM(BK285:BK286)</f>
        <v>0</v>
      </c>
    </row>
    <row r="285" spans="2:65" s="1" customFormat="1" ht="38.25" customHeight="1" x14ac:dyDescent="0.15">
      <c r="B285" s="130"/>
      <c r="C285" s="159" t="s">
        <v>685</v>
      </c>
      <c r="D285" s="159" t="s">
        <v>175</v>
      </c>
      <c r="E285" s="160" t="s">
        <v>686</v>
      </c>
      <c r="F285" s="240" t="s">
        <v>687</v>
      </c>
      <c r="G285" s="240"/>
      <c r="H285" s="240"/>
      <c r="I285" s="240"/>
      <c r="J285" s="161" t="s">
        <v>200</v>
      </c>
      <c r="K285" s="162">
        <v>9.3420000000000005</v>
      </c>
      <c r="L285" s="230">
        <v>0</v>
      </c>
      <c r="M285" s="230"/>
      <c r="N285" s="241">
        <f>ROUND(L285*K285,3)</f>
        <v>0</v>
      </c>
      <c r="O285" s="241"/>
      <c r="P285" s="241"/>
      <c r="Q285" s="241"/>
      <c r="R285" s="133"/>
      <c r="T285" s="164" t="s">
        <v>5</v>
      </c>
      <c r="U285" s="42" t="s">
        <v>40</v>
      </c>
      <c r="V285" s="34"/>
      <c r="W285" s="165">
        <f>V285*K285</f>
        <v>0</v>
      </c>
      <c r="X285" s="165">
        <v>8.5400000000000007E-3</v>
      </c>
      <c r="Y285" s="165">
        <f>X285*K285</f>
        <v>7.9780680000000007E-2</v>
      </c>
      <c r="Z285" s="165">
        <v>0</v>
      </c>
      <c r="AA285" s="166">
        <f>Z285*K285</f>
        <v>0</v>
      </c>
      <c r="AR285" s="18" t="s">
        <v>230</v>
      </c>
      <c r="AT285" s="18" t="s">
        <v>175</v>
      </c>
      <c r="AU285" s="18" t="s">
        <v>82</v>
      </c>
      <c r="AY285" s="18" t="s">
        <v>174</v>
      </c>
      <c r="BE285" s="104">
        <f>IF(U285="základná",N285,0)</f>
        <v>0</v>
      </c>
      <c r="BF285" s="104">
        <f>IF(U285="znížená",N285,0)</f>
        <v>0</v>
      </c>
      <c r="BG285" s="104">
        <f>IF(U285="zákl. prenesená",N285,0)</f>
        <v>0</v>
      </c>
      <c r="BH285" s="104">
        <f>IF(U285="zníž. prenesená",N285,0)</f>
        <v>0</v>
      </c>
      <c r="BI285" s="104">
        <f>IF(U285="nulová",N285,0)</f>
        <v>0</v>
      </c>
      <c r="BJ285" s="18" t="s">
        <v>82</v>
      </c>
      <c r="BK285" s="167">
        <f>ROUND(L285*K285,3)</f>
        <v>0</v>
      </c>
      <c r="BL285" s="18" t="s">
        <v>230</v>
      </c>
      <c r="BM285" s="18" t="s">
        <v>688</v>
      </c>
    </row>
    <row r="286" spans="2:65" s="1" customFormat="1" ht="25.5" customHeight="1" x14ac:dyDescent="0.15">
      <c r="B286" s="130"/>
      <c r="C286" s="159" t="s">
        <v>689</v>
      </c>
      <c r="D286" s="159" t="s">
        <v>175</v>
      </c>
      <c r="E286" s="160" t="s">
        <v>690</v>
      </c>
      <c r="F286" s="240" t="s">
        <v>691</v>
      </c>
      <c r="G286" s="240"/>
      <c r="H286" s="240"/>
      <c r="I286" s="240"/>
      <c r="J286" s="161" t="s">
        <v>233</v>
      </c>
      <c r="K286" s="162">
        <v>0.08</v>
      </c>
      <c r="L286" s="230">
        <v>0</v>
      </c>
      <c r="M286" s="230"/>
      <c r="N286" s="241">
        <f>ROUND(L286*K286,3)</f>
        <v>0</v>
      </c>
      <c r="O286" s="241"/>
      <c r="P286" s="241"/>
      <c r="Q286" s="241"/>
      <c r="R286" s="133"/>
      <c r="T286" s="164" t="s">
        <v>5</v>
      </c>
      <c r="U286" s="42" t="s">
        <v>40</v>
      </c>
      <c r="V286" s="34"/>
      <c r="W286" s="165">
        <f>V286*K286</f>
        <v>0</v>
      </c>
      <c r="X286" s="165">
        <v>0</v>
      </c>
      <c r="Y286" s="165">
        <f>X286*K286</f>
        <v>0</v>
      </c>
      <c r="Z286" s="165">
        <v>0</v>
      </c>
      <c r="AA286" s="166">
        <f>Z286*K286</f>
        <v>0</v>
      </c>
      <c r="AR286" s="18" t="s">
        <v>230</v>
      </c>
      <c r="AT286" s="18" t="s">
        <v>175</v>
      </c>
      <c r="AU286" s="18" t="s">
        <v>82</v>
      </c>
      <c r="AY286" s="18" t="s">
        <v>174</v>
      </c>
      <c r="BE286" s="104">
        <f>IF(U286="základná",N286,0)</f>
        <v>0</v>
      </c>
      <c r="BF286" s="104">
        <f>IF(U286="znížená",N286,0)</f>
        <v>0</v>
      </c>
      <c r="BG286" s="104">
        <f>IF(U286="zákl. prenesená",N286,0)</f>
        <v>0</v>
      </c>
      <c r="BH286" s="104">
        <f>IF(U286="zníž. prenesená",N286,0)</f>
        <v>0</v>
      </c>
      <c r="BI286" s="104">
        <f>IF(U286="nulová",N286,0)</f>
        <v>0</v>
      </c>
      <c r="BJ286" s="18" t="s">
        <v>82</v>
      </c>
      <c r="BK286" s="167">
        <f>ROUND(L286*K286,3)</f>
        <v>0</v>
      </c>
      <c r="BL286" s="18" t="s">
        <v>230</v>
      </c>
      <c r="BM286" s="18" t="s">
        <v>692</v>
      </c>
    </row>
    <row r="287" spans="2:65" s="9" customFormat="1" ht="29.75" customHeight="1" x14ac:dyDescent="0.15">
      <c r="B287" s="148"/>
      <c r="C287" s="149"/>
      <c r="D287" s="158" t="s">
        <v>140</v>
      </c>
      <c r="E287" s="158"/>
      <c r="F287" s="158"/>
      <c r="G287" s="158"/>
      <c r="H287" s="158"/>
      <c r="I287" s="158"/>
      <c r="J287" s="158"/>
      <c r="K287" s="158"/>
      <c r="L287" s="158"/>
      <c r="M287" s="158"/>
      <c r="N287" s="224">
        <f>BK287</f>
        <v>0</v>
      </c>
      <c r="O287" s="225"/>
      <c r="P287" s="225"/>
      <c r="Q287" s="225"/>
      <c r="R287" s="151"/>
      <c r="T287" s="152"/>
      <c r="U287" s="149"/>
      <c r="V287" s="149"/>
      <c r="W287" s="153">
        <f>SUM(W288:W290)</f>
        <v>0</v>
      </c>
      <c r="X287" s="149"/>
      <c r="Y287" s="153">
        <f>SUM(Y288:Y290)</f>
        <v>4.3415874999999993</v>
      </c>
      <c r="Z287" s="149"/>
      <c r="AA287" s="154">
        <f>SUM(AA288:AA290)</f>
        <v>0</v>
      </c>
      <c r="AR287" s="155" t="s">
        <v>82</v>
      </c>
      <c r="AT287" s="156" t="s">
        <v>72</v>
      </c>
      <c r="AU287" s="156" t="s">
        <v>79</v>
      </c>
      <c r="AY287" s="155" t="s">
        <v>174</v>
      </c>
      <c r="BK287" s="157">
        <f>SUM(BK288:BK290)</f>
        <v>0</v>
      </c>
    </row>
    <row r="288" spans="2:65" s="1" customFormat="1" ht="25.5" customHeight="1" x14ac:dyDescent="0.15">
      <c r="B288" s="130"/>
      <c r="C288" s="159" t="s">
        <v>693</v>
      </c>
      <c r="D288" s="159" t="s">
        <v>175</v>
      </c>
      <c r="E288" s="160" t="s">
        <v>694</v>
      </c>
      <c r="F288" s="240" t="s">
        <v>695</v>
      </c>
      <c r="G288" s="240"/>
      <c r="H288" s="240"/>
      <c r="I288" s="240"/>
      <c r="J288" s="161" t="s">
        <v>200</v>
      </c>
      <c r="K288" s="162">
        <v>185.6</v>
      </c>
      <c r="L288" s="230">
        <v>0</v>
      </c>
      <c r="M288" s="230"/>
      <c r="N288" s="241">
        <f>ROUND(L288*K288,3)</f>
        <v>0</v>
      </c>
      <c r="O288" s="241"/>
      <c r="P288" s="241"/>
      <c r="Q288" s="241"/>
      <c r="R288" s="133"/>
      <c r="T288" s="164" t="s">
        <v>5</v>
      </c>
      <c r="U288" s="42" t="s">
        <v>40</v>
      </c>
      <c r="V288" s="34"/>
      <c r="W288" s="165">
        <f>V288*K288</f>
        <v>0</v>
      </c>
      <c r="X288" s="165">
        <v>2.138E-2</v>
      </c>
      <c r="Y288" s="165">
        <f>X288*K288</f>
        <v>3.9681279999999997</v>
      </c>
      <c r="Z288" s="165">
        <v>0</v>
      </c>
      <c r="AA288" s="166">
        <f>Z288*K288</f>
        <v>0</v>
      </c>
      <c r="AR288" s="18" t="s">
        <v>230</v>
      </c>
      <c r="AT288" s="18" t="s">
        <v>175</v>
      </c>
      <c r="AU288" s="18" t="s">
        <v>82</v>
      </c>
      <c r="AY288" s="18" t="s">
        <v>174</v>
      </c>
      <c r="BE288" s="104">
        <f>IF(U288="základná",N288,0)</f>
        <v>0</v>
      </c>
      <c r="BF288" s="104">
        <f>IF(U288="znížená",N288,0)</f>
        <v>0</v>
      </c>
      <c r="BG288" s="104">
        <f>IF(U288="zákl. prenesená",N288,0)</f>
        <v>0</v>
      </c>
      <c r="BH288" s="104">
        <f>IF(U288="zníž. prenesená",N288,0)</f>
        <v>0</v>
      </c>
      <c r="BI288" s="104">
        <f>IF(U288="nulová",N288,0)</f>
        <v>0</v>
      </c>
      <c r="BJ288" s="18" t="s">
        <v>82</v>
      </c>
      <c r="BK288" s="167">
        <f>ROUND(L288*K288,3)</f>
        <v>0</v>
      </c>
      <c r="BL288" s="18" t="s">
        <v>230</v>
      </c>
      <c r="BM288" s="18" t="s">
        <v>696</v>
      </c>
    </row>
    <row r="289" spans="2:65" s="1" customFormat="1" ht="25.5" customHeight="1" x14ac:dyDescent="0.15">
      <c r="B289" s="130"/>
      <c r="C289" s="159" t="s">
        <v>697</v>
      </c>
      <c r="D289" s="159" t="s">
        <v>175</v>
      </c>
      <c r="E289" s="160" t="s">
        <v>698</v>
      </c>
      <c r="F289" s="240" t="s">
        <v>699</v>
      </c>
      <c r="G289" s="240"/>
      <c r="H289" s="240"/>
      <c r="I289" s="240"/>
      <c r="J289" s="161" t="s">
        <v>200</v>
      </c>
      <c r="K289" s="162">
        <v>16.649999999999999</v>
      </c>
      <c r="L289" s="230">
        <v>0</v>
      </c>
      <c r="M289" s="230"/>
      <c r="N289" s="241">
        <f>ROUND(L289*K289,3)</f>
        <v>0</v>
      </c>
      <c r="O289" s="241"/>
      <c r="P289" s="241"/>
      <c r="Q289" s="241"/>
      <c r="R289" s="133"/>
      <c r="T289" s="164" t="s">
        <v>5</v>
      </c>
      <c r="U289" s="42" t="s">
        <v>40</v>
      </c>
      <c r="V289" s="34"/>
      <c r="W289" s="165">
        <f>V289*K289</f>
        <v>0</v>
      </c>
      <c r="X289" s="165">
        <v>2.2429999999999999E-2</v>
      </c>
      <c r="Y289" s="165">
        <f>X289*K289</f>
        <v>0.37345949999999994</v>
      </c>
      <c r="Z289" s="165">
        <v>0</v>
      </c>
      <c r="AA289" s="166">
        <f>Z289*K289</f>
        <v>0</v>
      </c>
      <c r="AR289" s="18" t="s">
        <v>230</v>
      </c>
      <c r="AT289" s="18" t="s">
        <v>175</v>
      </c>
      <c r="AU289" s="18" t="s">
        <v>82</v>
      </c>
      <c r="AY289" s="18" t="s">
        <v>174</v>
      </c>
      <c r="BE289" s="104">
        <f>IF(U289="základná",N289,0)</f>
        <v>0</v>
      </c>
      <c r="BF289" s="104">
        <f>IF(U289="znížená",N289,0)</f>
        <v>0</v>
      </c>
      <c r="BG289" s="104">
        <f>IF(U289="zákl. prenesená",N289,0)</f>
        <v>0</v>
      </c>
      <c r="BH289" s="104">
        <f>IF(U289="zníž. prenesená",N289,0)</f>
        <v>0</v>
      </c>
      <c r="BI289" s="104">
        <f>IF(U289="nulová",N289,0)</f>
        <v>0</v>
      </c>
      <c r="BJ289" s="18" t="s">
        <v>82</v>
      </c>
      <c r="BK289" s="167">
        <f>ROUND(L289*K289,3)</f>
        <v>0</v>
      </c>
      <c r="BL289" s="18" t="s">
        <v>230</v>
      </c>
      <c r="BM289" s="18" t="s">
        <v>700</v>
      </c>
    </row>
    <row r="290" spans="2:65" s="1" customFormat="1" ht="25.5" customHeight="1" x14ac:dyDescent="0.15">
      <c r="B290" s="130"/>
      <c r="C290" s="159" t="s">
        <v>701</v>
      </c>
      <c r="D290" s="159" t="s">
        <v>175</v>
      </c>
      <c r="E290" s="160" t="s">
        <v>702</v>
      </c>
      <c r="F290" s="240" t="s">
        <v>703</v>
      </c>
      <c r="G290" s="240"/>
      <c r="H290" s="240"/>
      <c r="I290" s="240"/>
      <c r="J290" s="161" t="s">
        <v>233</v>
      </c>
      <c r="K290" s="162">
        <v>4.3419999999999996</v>
      </c>
      <c r="L290" s="230">
        <v>0</v>
      </c>
      <c r="M290" s="230"/>
      <c r="N290" s="241">
        <f>ROUND(L290*K290,3)</f>
        <v>0</v>
      </c>
      <c r="O290" s="241"/>
      <c r="P290" s="241"/>
      <c r="Q290" s="241"/>
      <c r="R290" s="133"/>
      <c r="T290" s="164" t="s">
        <v>5</v>
      </c>
      <c r="U290" s="42" t="s">
        <v>40</v>
      </c>
      <c r="V290" s="34"/>
      <c r="W290" s="165">
        <f>V290*K290</f>
        <v>0</v>
      </c>
      <c r="X290" s="165">
        <v>0</v>
      </c>
      <c r="Y290" s="165">
        <f>X290*K290</f>
        <v>0</v>
      </c>
      <c r="Z290" s="165">
        <v>0</v>
      </c>
      <c r="AA290" s="166">
        <f>Z290*K290</f>
        <v>0</v>
      </c>
      <c r="AR290" s="18" t="s">
        <v>230</v>
      </c>
      <c r="AT290" s="18" t="s">
        <v>175</v>
      </c>
      <c r="AU290" s="18" t="s">
        <v>82</v>
      </c>
      <c r="AY290" s="18" t="s">
        <v>174</v>
      </c>
      <c r="BE290" s="104">
        <f>IF(U290="základná",N290,0)</f>
        <v>0</v>
      </c>
      <c r="BF290" s="104">
        <f>IF(U290="znížená",N290,0)</f>
        <v>0</v>
      </c>
      <c r="BG290" s="104">
        <f>IF(U290="zákl. prenesená",N290,0)</f>
        <v>0</v>
      </c>
      <c r="BH290" s="104">
        <f>IF(U290="zníž. prenesená",N290,0)</f>
        <v>0</v>
      </c>
      <c r="BI290" s="104">
        <f>IF(U290="nulová",N290,0)</f>
        <v>0</v>
      </c>
      <c r="BJ290" s="18" t="s">
        <v>82</v>
      </c>
      <c r="BK290" s="167">
        <f>ROUND(L290*K290,3)</f>
        <v>0</v>
      </c>
      <c r="BL290" s="18" t="s">
        <v>230</v>
      </c>
      <c r="BM290" s="18" t="s">
        <v>704</v>
      </c>
    </row>
    <row r="291" spans="2:65" s="9" customFormat="1" ht="29.75" customHeight="1" x14ac:dyDescent="0.15">
      <c r="B291" s="148"/>
      <c r="C291" s="149"/>
      <c r="D291" s="158" t="s">
        <v>141</v>
      </c>
      <c r="E291" s="158"/>
      <c r="F291" s="158"/>
      <c r="G291" s="158"/>
      <c r="H291" s="158"/>
      <c r="I291" s="158"/>
      <c r="J291" s="158"/>
      <c r="K291" s="158"/>
      <c r="L291" s="158"/>
      <c r="M291" s="158"/>
      <c r="N291" s="224">
        <f>BK291</f>
        <v>0</v>
      </c>
      <c r="O291" s="225"/>
      <c r="P291" s="225"/>
      <c r="Q291" s="225"/>
      <c r="R291" s="151"/>
      <c r="T291" s="152"/>
      <c r="U291" s="149"/>
      <c r="V291" s="149"/>
      <c r="W291" s="153">
        <f>SUM(W292:W298)</f>
        <v>0</v>
      </c>
      <c r="X291" s="149"/>
      <c r="Y291" s="153">
        <f>SUM(Y292:Y298)</f>
        <v>0.70325603000000003</v>
      </c>
      <c r="Z291" s="149"/>
      <c r="AA291" s="154">
        <f>SUM(AA292:AA298)</f>
        <v>0</v>
      </c>
      <c r="AR291" s="155" t="s">
        <v>82</v>
      </c>
      <c r="AT291" s="156" t="s">
        <v>72</v>
      </c>
      <c r="AU291" s="156" t="s">
        <v>79</v>
      </c>
      <c r="AY291" s="155" t="s">
        <v>174</v>
      </c>
      <c r="BK291" s="157">
        <f>SUM(BK292:BK298)</f>
        <v>0</v>
      </c>
    </row>
    <row r="292" spans="2:65" s="1" customFormat="1" ht="38.25" customHeight="1" x14ac:dyDescent="0.15">
      <c r="B292" s="130"/>
      <c r="C292" s="159" t="s">
        <v>705</v>
      </c>
      <c r="D292" s="159" t="s">
        <v>175</v>
      </c>
      <c r="E292" s="160" t="s">
        <v>706</v>
      </c>
      <c r="F292" s="240" t="s">
        <v>707</v>
      </c>
      <c r="G292" s="240"/>
      <c r="H292" s="240"/>
      <c r="I292" s="240"/>
      <c r="J292" s="161" t="s">
        <v>200</v>
      </c>
      <c r="K292" s="162">
        <v>9.3420000000000005</v>
      </c>
      <c r="L292" s="230">
        <v>0</v>
      </c>
      <c r="M292" s="230"/>
      <c r="N292" s="241">
        <f t="shared" ref="N292:N298" si="95">ROUND(L292*K292,3)</f>
        <v>0</v>
      </c>
      <c r="O292" s="241"/>
      <c r="P292" s="241"/>
      <c r="Q292" s="241"/>
      <c r="R292" s="133"/>
      <c r="T292" s="164" t="s">
        <v>5</v>
      </c>
      <c r="U292" s="42" t="s">
        <v>40</v>
      </c>
      <c r="V292" s="34"/>
      <c r="W292" s="165">
        <f t="shared" ref="W292:W298" si="96">V292*K292</f>
        <v>0</v>
      </c>
      <c r="X292" s="165">
        <v>9.1149999999999998E-3</v>
      </c>
      <c r="Y292" s="165">
        <f t="shared" ref="Y292:Y298" si="97">X292*K292</f>
        <v>8.5152329999999998E-2</v>
      </c>
      <c r="Z292" s="165">
        <v>0</v>
      </c>
      <c r="AA292" s="166">
        <f t="shared" ref="AA292:AA298" si="98">Z292*K292</f>
        <v>0</v>
      </c>
      <c r="AR292" s="18" t="s">
        <v>230</v>
      </c>
      <c r="AT292" s="18" t="s">
        <v>175</v>
      </c>
      <c r="AU292" s="18" t="s">
        <v>82</v>
      </c>
      <c r="AY292" s="18" t="s">
        <v>174</v>
      </c>
      <c r="BE292" s="104">
        <f t="shared" ref="BE292:BE298" si="99">IF(U292="základná",N292,0)</f>
        <v>0</v>
      </c>
      <c r="BF292" s="104">
        <f t="shared" ref="BF292:BF298" si="100">IF(U292="znížená",N292,0)</f>
        <v>0</v>
      </c>
      <c r="BG292" s="104">
        <f t="shared" ref="BG292:BG298" si="101">IF(U292="zákl. prenesená",N292,0)</f>
        <v>0</v>
      </c>
      <c r="BH292" s="104">
        <f t="shared" ref="BH292:BH298" si="102">IF(U292="zníž. prenesená",N292,0)</f>
        <v>0</v>
      </c>
      <c r="BI292" s="104">
        <f t="shared" ref="BI292:BI298" si="103">IF(U292="nulová",N292,0)</f>
        <v>0</v>
      </c>
      <c r="BJ292" s="18" t="s">
        <v>82</v>
      </c>
      <c r="BK292" s="167">
        <f t="shared" ref="BK292:BK298" si="104">ROUND(L292*K292,3)</f>
        <v>0</v>
      </c>
      <c r="BL292" s="18" t="s">
        <v>230</v>
      </c>
      <c r="BM292" s="18" t="s">
        <v>708</v>
      </c>
    </row>
    <row r="293" spans="2:65" s="1" customFormat="1" ht="38.25" customHeight="1" x14ac:dyDescent="0.15">
      <c r="B293" s="130"/>
      <c r="C293" s="159" t="s">
        <v>709</v>
      </c>
      <c r="D293" s="159" t="s">
        <v>175</v>
      </c>
      <c r="E293" s="160" t="s">
        <v>710</v>
      </c>
      <c r="F293" s="240" t="s">
        <v>711</v>
      </c>
      <c r="G293" s="240"/>
      <c r="H293" s="240"/>
      <c r="I293" s="240"/>
      <c r="J293" s="161" t="s">
        <v>399</v>
      </c>
      <c r="K293" s="162">
        <v>25.954999999999998</v>
      </c>
      <c r="L293" s="230">
        <v>0</v>
      </c>
      <c r="M293" s="230"/>
      <c r="N293" s="241">
        <f t="shared" si="95"/>
        <v>0</v>
      </c>
      <c r="O293" s="241"/>
      <c r="P293" s="241"/>
      <c r="Q293" s="241"/>
      <c r="R293" s="133"/>
      <c r="T293" s="164" t="s">
        <v>5</v>
      </c>
      <c r="U293" s="42" t="s">
        <v>40</v>
      </c>
      <c r="V293" s="34"/>
      <c r="W293" s="165">
        <f t="shared" si="96"/>
        <v>0</v>
      </c>
      <c r="X293" s="165">
        <v>2.82E-3</v>
      </c>
      <c r="Y293" s="165">
        <f t="shared" si="97"/>
        <v>7.3193099999999997E-2</v>
      </c>
      <c r="Z293" s="165">
        <v>0</v>
      </c>
      <c r="AA293" s="166">
        <f t="shared" si="98"/>
        <v>0</v>
      </c>
      <c r="AR293" s="18" t="s">
        <v>230</v>
      </c>
      <c r="AT293" s="18" t="s">
        <v>175</v>
      </c>
      <c r="AU293" s="18" t="s">
        <v>82</v>
      </c>
      <c r="AY293" s="18" t="s">
        <v>174</v>
      </c>
      <c r="BE293" s="104">
        <f t="shared" si="99"/>
        <v>0</v>
      </c>
      <c r="BF293" s="104">
        <f t="shared" si="100"/>
        <v>0</v>
      </c>
      <c r="BG293" s="104">
        <f t="shared" si="101"/>
        <v>0</v>
      </c>
      <c r="BH293" s="104">
        <f t="shared" si="102"/>
        <v>0</v>
      </c>
      <c r="BI293" s="104">
        <f t="shared" si="103"/>
        <v>0</v>
      </c>
      <c r="BJ293" s="18" t="s">
        <v>82</v>
      </c>
      <c r="BK293" s="167">
        <f t="shared" si="104"/>
        <v>0</v>
      </c>
      <c r="BL293" s="18" t="s">
        <v>230</v>
      </c>
      <c r="BM293" s="18" t="s">
        <v>712</v>
      </c>
    </row>
    <row r="294" spans="2:65" s="1" customFormat="1" ht="38.25" customHeight="1" x14ac:dyDescent="0.15">
      <c r="B294" s="130"/>
      <c r="C294" s="159" t="s">
        <v>713</v>
      </c>
      <c r="D294" s="159" t="s">
        <v>175</v>
      </c>
      <c r="E294" s="160" t="s">
        <v>714</v>
      </c>
      <c r="F294" s="240" t="s">
        <v>715</v>
      </c>
      <c r="G294" s="240"/>
      <c r="H294" s="240"/>
      <c r="I294" s="240"/>
      <c r="J294" s="161" t="s">
        <v>257</v>
      </c>
      <c r="K294" s="162">
        <v>4</v>
      </c>
      <c r="L294" s="230">
        <v>0</v>
      </c>
      <c r="M294" s="230"/>
      <c r="N294" s="241">
        <f t="shared" si="95"/>
        <v>0</v>
      </c>
      <c r="O294" s="241"/>
      <c r="P294" s="241"/>
      <c r="Q294" s="241"/>
      <c r="R294" s="133"/>
      <c r="T294" s="164" t="s">
        <v>5</v>
      </c>
      <c r="U294" s="42" t="s">
        <v>40</v>
      </c>
      <c r="V294" s="34"/>
      <c r="W294" s="165">
        <f t="shared" si="96"/>
        <v>0</v>
      </c>
      <c r="X294" s="165">
        <v>4.6499999999999996E-3</v>
      </c>
      <c r="Y294" s="165">
        <f t="shared" si="97"/>
        <v>1.8599999999999998E-2</v>
      </c>
      <c r="Z294" s="165">
        <v>0</v>
      </c>
      <c r="AA294" s="166">
        <f t="shared" si="98"/>
        <v>0</v>
      </c>
      <c r="AR294" s="18" t="s">
        <v>230</v>
      </c>
      <c r="AT294" s="18" t="s">
        <v>175</v>
      </c>
      <c r="AU294" s="18" t="s">
        <v>82</v>
      </c>
      <c r="AY294" s="18" t="s">
        <v>174</v>
      </c>
      <c r="BE294" s="104">
        <f t="shared" si="99"/>
        <v>0</v>
      </c>
      <c r="BF294" s="104">
        <f t="shared" si="100"/>
        <v>0</v>
      </c>
      <c r="BG294" s="104">
        <f t="shared" si="101"/>
        <v>0</v>
      </c>
      <c r="BH294" s="104">
        <f t="shared" si="102"/>
        <v>0</v>
      </c>
      <c r="BI294" s="104">
        <f t="shared" si="103"/>
        <v>0</v>
      </c>
      <c r="BJ294" s="18" t="s">
        <v>82</v>
      </c>
      <c r="BK294" s="167">
        <f t="shared" si="104"/>
        <v>0</v>
      </c>
      <c r="BL294" s="18" t="s">
        <v>230</v>
      </c>
      <c r="BM294" s="18" t="s">
        <v>716</v>
      </c>
    </row>
    <row r="295" spans="2:65" s="1" customFormat="1" ht="38.25" customHeight="1" x14ac:dyDescent="0.15">
      <c r="B295" s="130"/>
      <c r="C295" s="159" t="s">
        <v>717</v>
      </c>
      <c r="D295" s="159" t="s">
        <v>175</v>
      </c>
      <c r="E295" s="160" t="s">
        <v>718</v>
      </c>
      <c r="F295" s="240" t="s">
        <v>719</v>
      </c>
      <c r="G295" s="240"/>
      <c r="H295" s="240"/>
      <c r="I295" s="240"/>
      <c r="J295" s="161" t="s">
        <v>399</v>
      </c>
      <c r="K295" s="162">
        <v>13.83</v>
      </c>
      <c r="L295" s="230">
        <v>0</v>
      </c>
      <c r="M295" s="230"/>
      <c r="N295" s="241">
        <f t="shared" si="95"/>
        <v>0</v>
      </c>
      <c r="O295" s="241"/>
      <c r="P295" s="241"/>
      <c r="Q295" s="241"/>
      <c r="R295" s="133"/>
      <c r="T295" s="164" t="s">
        <v>5</v>
      </c>
      <c r="U295" s="42" t="s">
        <v>40</v>
      </c>
      <c r="V295" s="34"/>
      <c r="W295" s="165">
        <f t="shared" si="96"/>
        <v>0</v>
      </c>
      <c r="X295" s="165">
        <v>2.9199999999999999E-3</v>
      </c>
      <c r="Y295" s="165">
        <f t="shared" si="97"/>
        <v>4.0383599999999999E-2</v>
      </c>
      <c r="Z295" s="165">
        <v>0</v>
      </c>
      <c r="AA295" s="166">
        <f t="shared" si="98"/>
        <v>0</v>
      </c>
      <c r="AR295" s="18" t="s">
        <v>230</v>
      </c>
      <c r="AT295" s="18" t="s">
        <v>175</v>
      </c>
      <c r="AU295" s="18" t="s">
        <v>82</v>
      </c>
      <c r="AY295" s="18" t="s">
        <v>174</v>
      </c>
      <c r="BE295" s="104">
        <f t="shared" si="99"/>
        <v>0</v>
      </c>
      <c r="BF295" s="104">
        <f t="shared" si="100"/>
        <v>0</v>
      </c>
      <c r="BG295" s="104">
        <f t="shared" si="101"/>
        <v>0</v>
      </c>
      <c r="BH295" s="104">
        <f t="shared" si="102"/>
        <v>0</v>
      </c>
      <c r="BI295" s="104">
        <f t="shared" si="103"/>
        <v>0</v>
      </c>
      <c r="BJ295" s="18" t="s">
        <v>82</v>
      </c>
      <c r="BK295" s="167">
        <f t="shared" si="104"/>
        <v>0</v>
      </c>
      <c r="BL295" s="18" t="s">
        <v>230</v>
      </c>
      <c r="BM295" s="18" t="s">
        <v>720</v>
      </c>
    </row>
    <row r="296" spans="2:65" s="1" customFormat="1" ht="38.25" customHeight="1" x14ac:dyDescent="0.15">
      <c r="B296" s="130"/>
      <c r="C296" s="159" t="s">
        <v>721</v>
      </c>
      <c r="D296" s="159" t="s">
        <v>175</v>
      </c>
      <c r="E296" s="160" t="s">
        <v>722</v>
      </c>
      <c r="F296" s="240" t="s">
        <v>723</v>
      </c>
      <c r="G296" s="240"/>
      <c r="H296" s="240"/>
      <c r="I296" s="240"/>
      <c r="J296" s="161" t="s">
        <v>399</v>
      </c>
      <c r="K296" s="162">
        <v>70.099999999999994</v>
      </c>
      <c r="L296" s="230">
        <v>0</v>
      </c>
      <c r="M296" s="230"/>
      <c r="N296" s="241">
        <f t="shared" si="95"/>
        <v>0</v>
      </c>
      <c r="O296" s="241"/>
      <c r="P296" s="241"/>
      <c r="Q296" s="241"/>
      <c r="R296" s="133"/>
      <c r="T296" s="164" t="s">
        <v>5</v>
      </c>
      <c r="U296" s="42" t="s">
        <v>40</v>
      </c>
      <c r="V296" s="34"/>
      <c r="W296" s="165">
        <f t="shared" si="96"/>
        <v>0</v>
      </c>
      <c r="X296" s="165">
        <v>6.3699999999999998E-3</v>
      </c>
      <c r="Y296" s="165">
        <f t="shared" si="97"/>
        <v>0.44653699999999996</v>
      </c>
      <c r="Z296" s="165">
        <v>0</v>
      </c>
      <c r="AA296" s="166">
        <f t="shared" si="98"/>
        <v>0</v>
      </c>
      <c r="AR296" s="18" t="s">
        <v>230</v>
      </c>
      <c r="AT296" s="18" t="s">
        <v>175</v>
      </c>
      <c r="AU296" s="18" t="s">
        <v>82</v>
      </c>
      <c r="AY296" s="18" t="s">
        <v>174</v>
      </c>
      <c r="BE296" s="104">
        <f t="shared" si="99"/>
        <v>0</v>
      </c>
      <c r="BF296" s="104">
        <f t="shared" si="100"/>
        <v>0</v>
      </c>
      <c r="BG296" s="104">
        <f t="shared" si="101"/>
        <v>0</v>
      </c>
      <c r="BH296" s="104">
        <f t="shared" si="102"/>
        <v>0</v>
      </c>
      <c r="BI296" s="104">
        <f t="shared" si="103"/>
        <v>0</v>
      </c>
      <c r="BJ296" s="18" t="s">
        <v>82</v>
      </c>
      <c r="BK296" s="167">
        <f t="shared" si="104"/>
        <v>0</v>
      </c>
      <c r="BL296" s="18" t="s">
        <v>230</v>
      </c>
      <c r="BM296" s="18" t="s">
        <v>724</v>
      </c>
    </row>
    <row r="297" spans="2:65" s="1" customFormat="1" ht="25.5" customHeight="1" x14ac:dyDescent="0.15">
      <c r="B297" s="130"/>
      <c r="C297" s="159" t="s">
        <v>725</v>
      </c>
      <c r="D297" s="159" t="s">
        <v>175</v>
      </c>
      <c r="E297" s="160" t="s">
        <v>726</v>
      </c>
      <c r="F297" s="240" t="s">
        <v>727</v>
      </c>
      <c r="G297" s="240"/>
      <c r="H297" s="240"/>
      <c r="I297" s="240"/>
      <c r="J297" s="161" t="s">
        <v>399</v>
      </c>
      <c r="K297" s="162">
        <v>19.5</v>
      </c>
      <c r="L297" s="230">
        <v>0</v>
      </c>
      <c r="M297" s="230"/>
      <c r="N297" s="241">
        <f t="shared" si="95"/>
        <v>0</v>
      </c>
      <c r="O297" s="241"/>
      <c r="P297" s="241"/>
      <c r="Q297" s="241"/>
      <c r="R297" s="133"/>
      <c r="T297" s="164" t="s">
        <v>5</v>
      </c>
      <c r="U297" s="42" t="s">
        <v>40</v>
      </c>
      <c r="V297" s="34"/>
      <c r="W297" s="165">
        <f t="shared" si="96"/>
        <v>0</v>
      </c>
      <c r="X297" s="165">
        <v>2.0200000000000001E-3</v>
      </c>
      <c r="Y297" s="165">
        <f t="shared" si="97"/>
        <v>3.9390000000000001E-2</v>
      </c>
      <c r="Z297" s="165">
        <v>0</v>
      </c>
      <c r="AA297" s="166">
        <f t="shared" si="98"/>
        <v>0</v>
      </c>
      <c r="AR297" s="18" t="s">
        <v>230</v>
      </c>
      <c r="AT297" s="18" t="s">
        <v>175</v>
      </c>
      <c r="AU297" s="18" t="s">
        <v>82</v>
      </c>
      <c r="AY297" s="18" t="s">
        <v>174</v>
      </c>
      <c r="BE297" s="104">
        <f t="shared" si="99"/>
        <v>0</v>
      </c>
      <c r="BF297" s="104">
        <f t="shared" si="100"/>
        <v>0</v>
      </c>
      <c r="BG297" s="104">
        <f t="shared" si="101"/>
        <v>0</v>
      </c>
      <c r="BH297" s="104">
        <f t="shared" si="102"/>
        <v>0</v>
      </c>
      <c r="BI297" s="104">
        <f t="shared" si="103"/>
        <v>0</v>
      </c>
      <c r="BJ297" s="18" t="s">
        <v>82</v>
      </c>
      <c r="BK297" s="167">
        <f t="shared" si="104"/>
        <v>0</v>
      </c>
      <c r="BL297" s="18" t="s">
        <v>230</v>
      </c>
      <c r="BM297" s="18" t="s">
        <v>728</v>
      </c>
    </row>
    <row r="298" spans="2:65" s="1" customFormat="1" ht="25.5" customHeight="1" x14ac:dyDescent="0.15">
      <c r="B298" s="130"/>
      <c r="C298" s="159" t="s">
        <v>729</v>
      </c>
      <c r="D298" s="159" t="s">
        <v>175</v>
      </c>
      <c r="E298" s="160" t="s">
        <v>730</v>
      </c>
      <c r="F298" s="240" t="s">
        <v>731</v>
      </c>
      <c r="G298" s="240"/>
      <c r="H298" s="240"/>
      <c r="I298" s="240"/>
      <c r="J298" s="161" t="s">
        <v>233</v>
      </c>
      <c r="K298" s="162">
        <v>0.70299999999999996</v>
      </c>
      <c r="L298" s="230">
        <v>0</v>
      </c>
      <c r="M298" s="230"/>
      <c r="N298" s="241">
        <f t="shared" si="95"/>
        <v>0</v>
      </c>
      <c r="O298" s="241"/>
      <c r="P298" s="241"/>
      <c r="Q298" s="241"/>
      <c r="R298" s="133"/>
      <c r="T298" s="164" t="s">
        <v>5</v>
      </c>
      <c r="U298" s="42" t="s">
        <v>40</v>
      </c>
      <c r="V298" s="34"/>
      <c r="W298" s="165">
        <f t="shared" si="96"/>
        <v>0</v>
      </c>
      <c r="X298" s="165">
        <v>0</v>
      </c>
      <c r="Y298" s="165">
        <f t="shared" si="97"/>
        <v>0</v>
      </c>
      <c r="Z298" s="165">
        <v>0</v>
      </c>
      <c r="AA298" s="166">
        <f t="shared" si="98"/>
        <v>0</v>
      </c>
      <c r="AR298" s="18" t="s">
        <v>230</v>
      </c>
      <c r="AT298" s="18" t="s">
        <v>175</v>
      </c>
      <c r="AU298" s="18" t="s">
        <v>82</v>
      </c>
      <c r="AY298" s="18" t="s">
        <v>174</v>
      </c>
      <c r="BE298" s="104">
        <f t="shared" si="99"/>
        <v>0</v>
      </c>
      <c r="BF298" s="104">
        <f t="shared" si="100"/>
        <v>0</v>
      </c>
      <c r="BG298" s="104">
        <f t="shared" si="101"/>
        <v>0</v>
      </c>
      <c r="BH298" s="104">
        <f t="shared" si="102"/>
        <v>0</v>
      </c>
      <c r="BI298" s="104">
        <f t="shared" si="103"/>
        <v>0</v>
      </c>
      <c r="BJ298" s="18" t="s">
        <v>82</v>
      </c>
      <c r="BK298" s="167">
        <f t="shared" si="104"/>
        <v>0</v>
      </c>
      <c r="BL298" s="18" t="s">
        <v>230</v>
      </c>
      <c r="BM298" s="18" t="s">
        <v>732</v>
      </c>
    </row>
    <row r="299" spans="2:65" s="9" customFormat="1" ht="29.75" customHeight="1" x14ac:dyDescent="0.15">
      <c r="B299" s="148"/>
      <c r="C299" s="149"/>
      <c r="D299" s="158" t="s">
        <v>142</v>
      </c>
      <c r="E299" s="158"/>
      <c r="F299" s="158"/>
      <c r="G299" s="158"/>
      <c r="H299" s="158"/>
      <c r="I299" s="158"/>
      <c r="J299" s="158"/>
      <c r="K299" s="158"/>
      <c r="L299" s="158"/>
      <c r="M299" s="158"/>
      <c r="N299" s="224">
        <f>BK299</f>
        <v>0</v>
      </c>
      <c r="O299" s="225"/>
      <c r="P299" s="225"/>
      <c r="Q299" s="225"/>
      <c r="R299" s="151"/>
      <c r="T299" s="152"/>
      <c r="U299" s="149"/>
      <c r="V299" s="149"/>
      <c r="W299" s="153">
        <f>SUM(W300:W330)</f>
        <v>0</v>
      </c>
      <c r="X299" s="149"/>
      <c r="Y299" s="153">
        <f>SUM(Y300:Y330)</f>
        <v>4.4882012000000007</v>
      </c>
      <c r="Z299" s="149"/>
      <c r="AA299" s="154">
        <f>SUM(AA300:AA330)</f>
        <v>0</v>
      </c>
      <c r="AR299" s="155" t="s">
        <v>82</v>
      </c>
      <c r="AT299" s="156" t="s">
        <v>72</v>
      </c>
      <c r="AU299" s="156" t="s">
        <v>79</v>
      </c>
      <c r="AY299" s="155" t="s">
        <v>174</v>
      </c>
      <c r="BK299" s="157">
        <f>SUM(BK300:BK330)</f>
        <v>0</v>
      </c>
    </row>
    <row r="300" spans="2:65" s="1" customFormat="1" ht="25.5" customHeight="1" x14ac:dyDescent="0.15">
      <c r="B300" s="130"/>
      <c r="C300" s="159" t="s">
        <v>733</v>
      </c>
      <c r="D300" s="159" t="s">
        <v>175</v>
      </c>
      <c r="E300" s="160" t="s">
        <v>734</v>
      </c>
      <c r="F300" s="240" t="s">
        <v>735</v>
      </c>
      <c r="G300" s="240"/>
      <c r="H300" s="240"/>
      <c r="I300" s="240"/>
      <c r="J300" s="161" t="s">
        <v>399</v>
      </c>
      <c r="K300" s="162">
        <v>94.46</v>
      </c>
      <c r="L300" s="230">
        <v>0</v>
      </c>
      <c r="M300" s="230"/>
      <c r="N300" s="241">
        <f t="shared" ref="N300:N330" si="105">ROUND(L300*K300,3)</f>
        <v>0</v>
      </c>
      <c r="O300" s="241"/>
      <c r="P300" s="241"/>
      <c r="Q300" s="241"/>
      <c r="R300" s="133"/>
      <c r="T300" s="164" t="s">
        <v>5</v>
      </c>
      <c r="U300" s="42" t="s">
        <v>40</v>
      </c>
      <c r="V300" s="34"/>
      <c r="W300" s="165">
        <f t="shared" ref="W300:W330" si="106">V300*K300</f>
        <v>0</v>
      </c>
      <c r="X300" s="165">
        <v>2.1000000000000001E-4</v>
      </c>
      <c r="Y300" s="165">
        <f t="shared" ref="Y300:Y330" si="107">X300*K300</f>
        <v>1.9836599999999999E-2</v>
      </c>
      <c r="Z300" s="165">
        <v>0</v>
      </c>
      <c r="AA300" s="166">
        <f t="shared" ref="AA300:AA330" si="108">Z300*K300</f>
        <v>0</v>
      </c>
      <c r="AR300" s="18" t="s">
        <v>230</v>
      </c>
      <c r="AT300" s="18" t="s">
        <v>175</v>
      </c>
      <c r="AU300" s="18" t="s">
        <v>82</v>
      </c>
      <c r="AY300" s="18" t="s">
        <v>174</v>
      </c>
      <c r="BE300" s="104">
        <f t="shared" ref="BE300:BE330" si="109">IF(U300="základná",N300,0)</f>
        <v>0</v>
      </c>
      <c r="BF300" s="104">
        <f t="shared" ref="BF300:BF330" si="110">IF(U300="znížená",N300,0)</f>
        <v>0</v>
      </c>
      <c r="BG300" s="104">
        <f t="shared" ref="BG300:BG330" si="111">IF(U300="zákl. prenesená",N300,0)</f>
        <v>0</v>
      </c>
      <c r="BH300" s="104">
        <f t="shared" ref="BH300:BH330" si="112">IF(U300="zníž. prenesená",N300,0)</f>
        <v>0</v>
      </c>
      <c r="BI300" s="104">
        <f t="shared" ref="BI300:BI330" si="113">IF(U300="nulová",N300,0)</f>
        <v>0</v>
      </c>
      <c r="BJ300" s="18" t="s">
        <v>82</v>
      </c>
      <c r="BK300" s="167">
        <f t="shared" ref="BK300:BK330" si="114">ROUND(L300*K300,3)</f>
        <v>0</v>
      </c>
      <c r="BL300" s="18" t="s">
        <v>230</v>
      </c>
      <c r="BM300" s="18" t="s">
        <v>736</v>
      </c>
    </row>
    <row r="301" spans="2:65" s="1" customFormat="1" ht="51" customHeight="1" x14ac:dyDescent="0.15">
      <c r="B301" s="130"/>
      <c r="C301" s="168" t="s">
        <v>737</v>
      </c>
      <c r="D301" s="168" t="s">
        <v>352</v>
      </c>
      <c r="E301" s="169" t="s">
        <v>738</v>
      </c>
      <c r="F301" s="242" t="s">
        <v>739</v>
      </c>
      <c r="G301" s="242"/>
      <c r="H301" s="242"/>
      <c r="I301" s="242"/>
      <c r="J301" s="170" t="s">
        <v>399</v>
      </c>
      <c r="K301" s="171">
        <v>99.183000000000007</v>
      </c>
      <c r="L301" s="243">
        <v>0</v>
      </c>
      <c r="M301" s="243"/>
      <c r="N301" s="244">
        <f t="shared" si="105"/>
        <v>0</v>
      </c>
      <c r="O301" s="241"/>
      <c r="P301" s="241"/>
      <c r="Q301" s="241"/>
      <c r="R301" s="133"/>
      <c r="T301" s="164" t="s">
        <v>5</v>
      </c>
      <c r="U301" s="42" t="s">
        <v>40</v>
      </c>
      <c r="V301" s="34"/>
      <c r="W301" s="165">
        <f t="shared" si="106"/>
        <v>0</v>
      </c>
      <c r="X301" s="165">
        <v>1E-4</v>
      </c>
      <c r="Y301" s="165">
        <f t="shared" si="107"/>
        <v>9.9183000000000014E-3</v>
      </c>
      <c r="Z301" s="165">
        <v>0</v>
      </c>
      <c r="AA301" s="166">
        <f t="shared" si="108"/>
        <v>0</v>
      </c>
      <c r="AR301" s="18" t="s">
        <v>295</v>
      </c>
      <c r="AT301" s="18" t="s">
        <v>352</v>
      </c>
      <c r="AU301" s="18" t="s">
        <v>82</v>
      </c>
      <c r="AY301" s="18" t="s">
        <v>174</v>
      </c>
      <c r="BE301" s="104">
        <f t="shared" si="109"/>
        <v>0</v>
      </c>
      <c r="BF301" s="104">
        <f t="shared" si="110"/>
        <v>0</v>
      </c>
      <c r="BG301" s="104">
        <f t="shared" si="111"/>
        <v>0</v>
      </c>
      <c r="BH301" s="104">
        <f t="shared" si="112"/>
        <v>0</v>
      </c>
      <c r="BI301" s="104">
        <f t="shared" si="113"/>
        <v>0</v>
      </c>
      <c r="BJ301" s="18" t="s">
        <v>82</v>
      </c>
      <c r="BK301" s="167">
        <f t="shared" si="114"/>
        <v>0</v>
      </c>
      <c r="BL301" s="18" t="s">
        <v>230</v>
      </c>
      <c r="BM301" s="18" t="s">
        <v>740</v>
      </c>
    </row>
    <row r="302" spans="2:65" s="1" customFormat="1" ht="51" customHeight="1" x14ac:dyDescent="0.15">
      <c r="B302" s="130"/>
      <c r="C302" s="168" t="s">
        <v>741</v>
      </c>
      <c r="D302" s="168" t="s">
        <v>352</v>
      </c>
      <c r="E302" s="169" t="s">
        <v>742</v>
      </c>
      <c r="F302" s="242" t="s">
        <v>743</v>
      </c>
      <c r="G302" s="242"/>
      <c r="H302" s="242"/>
      <c r="I302" s="242"/>
      <c r="J302" s="170" t="s">
        <v>399</v>
      </c>
      <c r="K302" s="171">
        <v>99.183000000000007</v>
      </c>
      <c r="L302" s="243">
        <v>0</v>
      </c>
      <c r="M302" s="243"/>
      <c r="N302" s="244">
        <f t="shared" si="105"/>
        <v>0</v>
      </c>
      <c r="O302" s="241"/>
      <c r="P302" s="241"/>
      <c r="Q302" s="241"/>
      <c r="R302" s="133"/>
      <c r="T302" s="164" t="s">
        <v>5</v>
      </c>
      <c r="U302" s="42" t="s">
        <v>40</v>
      </c>
      <c r="V302" s="34"/>
      <c r="W302" s="165">
        <f t="shared" si="106"/>
        <v>0</v>
      </c>
      <c r="X302" s="165">
        <v>1E-4</v>
      </c>
      <c r="Y302" s="165">
        <f t="shared" si="107"/>
        <v>9.9183000000000014E-3</v>
      </c>
      <c r="Z302" s="165">
        <v>0</v>
      </c>
      <c r="AA302" s="166">
        <f t="shared" si="108"/>
        <v>0</v>
      </c>
      <c r="AR302" s="18" t="s">
        <v>295</v>
      </c>
      <c r="AT302" s="18" t="s">
        <v>352</v>
      </c>
      <c r="AU302" s="18" t="s">
        <v>82</v>
      </c>
      <c r="AY302" s="18" t="s">
        <v>174</v>
      </c>
      <c r="BE302" s="104">
        <f t="shared" si="109"/>
        <v>0</v>
      </c>
      <c r="BF302" s="104">
        <f t="shared" si="110"/>
        <v>0</v>
      </c>
      <c r="BG302" s="104">
        <f t="shared" si="111"/>
        <v>0</v>
      </c>
      <c r="BH302" s="104">
        <f t="shared" si="112"/>
        <v>0</v>
      </c>
      <c r="BI302" s="104">
        <f t="shared" si="113"/>
        <v>0</v>
      </c>
      <c r="BJ302" s="18" t="s">
        <v>82</v>
      </c>
      <c r="BK302" s="167">
        <f t="shared" si="114"/>
        <v>0</v>
      </c>
      <c r="BL302" s="18" t="s">
        <v>230</v>
      </c>
      <c r="BM302" s="18" t="s">
        <v>744</v>
      </c>
    </row>
    <row r="303" spans="2:65" s="1" customFormat="1" ht="25.5" customHeight="1" x14ac:dyDescent="0.15">
      <c r="B303" s="130"/>
      <c r="C303" s="168" t="s">
        <v>745</v>
      </c>
      <c r="D303" s="168" t="s">
        <v>352</v>
      </c>
      <c r="E303" s="169" t="s">
        <v>746</v>
      </c>
      <c r="F303" s="242" t="s">
        <v>747</v>
      </c>
      <c r="G303" s="242"/>
      <c r="H303" s="242"/>
      <c r="I303" s="242"/>
      <c r="J303" s="170" t="s">
        <v>257</v>
      </c>
      <c r="K303" s="171">
        <v>2</v>
      </c>
      <c r="L303" s="243">
        <v>0</v>
      </c>
      <c r="M303" s="243"/>
      <c r="N303" s="244">
        <f t="shared" si="105"/>
        <v>0</v>
      </c>
      <c r="O303" s="241"/>
      <c r="P303" s="241"/>
      <c r="Q303" s="241"/>
      <c r="R303" s="133"/>
      <c r="T303" s="164" t="s">
        <v>5</v>
      </c>
      <c r="U303" s="42" t="s">
        <v>40</v>
      </c>
      <c r="V303" s="34"/>
      <c r="W303" s="165">
        <f t="shared" si="106"/>
        <v>0</v>
      </c>
      <c r="X303" s="165">
        <v>3.6999999999999998E-2</v>
      </c>
      <c r="Y303" s="165">
        <f t="shared" si="107"/>
        <v>7.3999999999999996E-2</v>
      </c>
      <c r="Z303" s="165">
        <v>0</v>
      </c>
      <c r="AA303" s="166">
        <f t="shared" si="108"/>
        <v>0</v>
      </c>
      <c r="AR303" s="18" t="s">
        <v>295</v>
      </c>
      <c r="AT303" s="18" t="s">
        <v>352</v>
      </c>
      <c r="AU303" s="18" t="s">
        <v>82</v>
      </c>
      <c r="AY303" s="18" t="s">
        <v>174</v>
      </c>
      <c r="BE303" s="104">
        <f t="shared" si="109"/>
        <v>0</v>
      </c>
      <c r="BF303" s="104">
        <f t="shared" si="110"/>
        <v>0</v>
      </c>
      <c r="BG303" s="104">
        <f t="shared" si="111"/>
        <v>0</v>
      </c>
      <c r="BH303" s="104">
        <f t="shared" si="112"/>
        <v>0</v>
      </c>
      <c r="BI303" s="104">
        <f t="shared" si="113"/>
        <v>0</v>
      </c>
      <c r="BJ303" s="18" t="s">
        <v>82</v>
      </c>
      <c r="BK303" s="167">
        <f t="shared" si="114"/>
        <v>0</v>
      </c>
      <c r="BL303" s="18" t="s">
        <v>230</v>
      </c>
      <c r="BM303" s="18" t="s">
        <v>748</v>
      </c>
    </row>
    <row r="304" spans="2:65" s="1" customFormat="1" ht="25.5" customHeight="1" x14ac:dyDescent="0.15">
      <c r="B304" s="130"/>
      <c r="C304" s="168" t="s">
        <v>749</v>
      </c>
      <c r="D304" s="168" t="s">
        <v>352</v>
      </c>
      <c r="E304" s="169" t="s">
        <v>750</v>
      </c>
      <c r="F304" s="242" t="s">
        <v>751</v>
      </c>
      <c r="G304" s="242"/>
      <c r="H304" s="242"/>
      <c r="I304" s="242"/>
      <c r="J304" s="170" t="s">
        <v>257</v>
      </c>
      <c r="K304" s="171">
        <v>2</v>
      </c>
      <c r="L304" s="243">
        <v>0</v>
      </c>
      <c r="M304" s="243"/>
      <c r="N304" s="244">
        <f t="shared" si="105"/>
        <v>0</v>
      </c>
      <c r="O304" s="241"/>
      <c r="P304" s="241"/>
      <c r="Q304" s="241"/>
      <c r="R304" s="133"/>
      <c r="T304" s="164" t="s">
        <v>5</v>
      </c>
      <c r="U304" s="42" t="s">
        <v>40</v>
      </c>
      <c r="V304" s="34"/>
      <c r="W304" s="165">
        <f t="shared" si="106"/>
        <v>0</v>
      </c>
      <c r="X304" s="165">
        <v>5.3999999999999999E-2</v>
      </c>
      <c r="Y304" s="165">
        <f t="shared" si="107"/>
        <v>0.108</v>
      </c>
      <c r="Z304" s="165">
        <v>0</v>
      </c>
      <c r="AA304" s="166">
        <f t="shared" si="108"/>
        <v>0</v>
      </c>
      <c r="AR304" s="18" t="s">
        <v>295</v>
      </c>
      <c r="AT304" s="18" t="s">
        <v>352</v>
      </c>
      <c r="AU304" s="18" t="s">
        <v>82</v>
      </c>
      <c r="AY304" s="18" t="s">
        <v>174</v>
      </c>
      <c r="BE304" s="104">
        <f t="shared" si="109"/>
        <v>0</v>
      </c>
      <c r="BF304" s="104">
        <f t="shared" si="110"/>
        <v>0</v>
      </c>
      <c r="BG304" s="104">
        <f t="shared" si="111"/>
        <v>0</v>
      </c>
      <c r="BH304" s="104">
        <f t="shared" si="112"/>
        <v>0</v>
      </c>
      <c r="BI304" s="104">
        <f t="shared" si="113"/>
        <v>0</v>
      </c>
      <c r="BJ304" s="18" t="s">
        <v>82</v>
      </c>
      <c r="BK304" s="167">
        <f t="shared" si="114"/>
        <v>0</v>
      </c>
      <c r="BL304" s="18" t="s">
        <v>230</v>
      </c>
      <c r="BM304" s="18" t="s">
        <v>752</v>
      </c>
    </row>
    <row r="305" spans="2:65" s="1" customFormat="1" ht="25.5" customHeight="1" x14ac:dyDescent="0.15">
      <c r="B305" s="130"/>
      <c r="C305" s="168" t="s">
        <v>753</v>
      </c>
      <c r="D305" s="168" t="s">
        <v>352</v>
      </c>
      <c r="E305" s="169" t="s">
        <v>754</v>
      </c>
      <c r="F305" s="242" t="s">
        <v>755</v>
      </c>
      <c r="G305" s="242"/>
      <c r="H305" s="242"/>
      <c r="I305" s="242"/>
      <c r="J305" s="170" t="s">
        <v>257</v>
      </c>
      <c r="K305" s="171">
        <v>2</v>
      </c>
      <c r="L305" s="243">
        <v>0</v>
      </c>
      <c r="M305" s="243"/>
      <c r="N305" s="244">
        <f t="shared" si="105"/>
        <v>0</v>
      </c>
      <c r="O305" s="241"/>
      <c r="P305" s="241"/>
      <c r="Q305" s="241"/>
      <c r="R305" s="133"/>
      <c r="T305" s="164" t="s">
        <v>5</v>
      </c>
      <c r="U305" s="42" t="s">
        <v>40</v>
      </c>
      <c r="V305" s="34"/>
      <c r="W305" s="165">
        <f t="shared" si="106"/>
        <v>0</v>
      </c>
      <c r="X305" s="165">
        <v>8.2000000000000003E-2</v>
      </c>
      <c r="Y305" s="165">
        <f t="shared" si="107"/>
        <v>0.16400000000000001</v>
      </c>
      <c r="Z305" s="165">
        <v>0</v>
      </c>
      <c r="AA305" s="166">
        <f t="shared" si="108"/>
        <v>0</v>
      </c>
      <c r="AR305" s="18" t="s">
        <v>295</v>
      </c>
      <c r="AT305" s="18" t="s">
        <v>352</v>
      </c>
      <c r="AU305" s="18" t="s">
        <v>82</v>
      </c>
      <c r="AY305" s="18" t="s">
        <v>174</v>
      </c>
      <c r="BE305" s="104">
        <f t="shared" si="109"/>
        <v>0</v>
      </c>
      <c r="BF305" s="104">
        <f t="shared" si="110"/>
        <v>0</v>
      </c>
      <c r="BG305" s="104">
        <f t="shared" si="111"/>
        <v>0</v>
      </c>
      <c r="BH305" s="104">
        <f t="shared" si="112"/>
        <v>0</v>
      </c>
      <c r="BI305" s="104">
        <f t="shared" si="113"/>
        <v>0</v>
      </c>
      <c r="BJ305" s="18" t="s">
        <v>82</v>
      </c>
      <c r="BK305" s="167">
        <f t="shared" si="114"/>
        <v>0</v>
      </c>
      <c r="BL305" s="18" t="s">
        <v>230</v>
      </c>
      <c r="BM305" s="18" t="s">
        <v>756</v>
      </c>
    </row>
    <row r="306" spans="2:65" s="1" customFormat="1" ht="25.5" customHeight="1" x14ac:dyDescent="0.15">
      <c r="B306" s="130"/>
      <c r="C306" s="168" t="s">
        <v>757</v>
      </c>
      <c r="D306" s="168" t="s">
        <v>352</v>
      </c>
      <c r="E306" s="169" t="s">
        <v>758</v>
      </c>
      <c r="F306" s="242" t="s">
        <v>759</v>
      </c>
      <c r="G306" s="242"/>
      <c r="H306" s="242"/>
      <c r="I306" s="242"/>
      <c r="J306" s="170" t="s">
        <v>257</v>
      </c>
      <c r="K306" s="171">
        <v>3</v>
      </c>
      <c r="L306" s="243">
        <v>0</v>
      </c>
      <c r="M306" s="243"/>
      <c r="N306" s="244">
        <f t="shared" si="105"/>
        <v>0</v>
      </c>
      <c r="O306" s="241"/>
      <c r="P306" s="241"/>
      <c r="Q306" s="241"/>
      <c r="R306" s="133"/>
      <c r="T306" s="164" t="s">
        <v>5</v>
      </c>
      <c r="U306" s="42" t="s">
        <v>40</v>
      </c>
      <c r="V306" s="34"/>
      <c r="W306" s="165">
        <f t="shared" si="106"/>
        <v>0</v>
      </c>
      <c r="X306" s="165">
        <v>6.0999999999999999E-2</v>
      </c>
      <c r="Y306" s="165">
        <f t="shared" si="107"/>
        <v>0.183</v>
      </c>
      <c r="Z306" s="165">
        <v>0</v>
      </c>
      <c r="AA306" s="166">
        <f t="shared" si="108"/>
        <v>0</v>
      </c>
      <c r="AR306" s="18" t="s">
        <v>295</v>
      </c>
      <c r="AT306" s="18" t="s">
        <v>352</v>
      </c>
      <c r="AU306" s="18" t="s">
        <v>82</v>
      </c>
      <c r="AY306" s="18" t="s">
        <v>174</v>
      </c>
      <c r="BE306" s="104">
        <f t="shared" si="109"/>
        <v>0</v>
      </c>
      <c r="BF306" s="104">
        <f t="shared" si="110"/>
        <v>0</v>
      </c>
      <c r="BG306" s="104">
        <f t="shared" si="111"/>
        <v>0</v>
      </c>
      <c r="BH306" s="104">
        <f t="shared" si="112"/>
        <v>0</v>
      </c>
      <c r="BI306" s="104">
        <f t="shared" si="113"/>
        <v>0</v>
      </c>
      <c r="BJ306" s="18" t="s">
        <v>82</v>
      </c>
      <c r="BK306" s="167">
        <f t="shared" si="114"/>
        <v>0</v>
      </c>
      <c r="BL306" s="18" t="s">
        <v>230</v>
      </c>
      <c r="BM306" s="18" t="s">
        <v>760</v>
      </c>
    </row>
    <row r="307" spans="2:65" s="1" customFormat="1" ht="25.5" customHeight="1" x14ac:dyDescent="0.15">
      <c r="B307" s="130"/>
      <c r="C307" s="168" t="s">
        <v>761</v>
      </c>
      <c r="D307" s="168" t="s">
        <v>352</v>
      </c>
      <c r="E307" s="169" t="s">
        <v>762</v>
      </c>
      <c r="F307" s="242" t="s">
        <v>763</v>
      </c>
      <c r="G307" s="242"/>
      <c r="H307" s="242"/>
      <c r="I307" s="242"/>
      <c r="J307" s="170" t="s">
        <v>257</v>
      </c>
      <c r="K307" s="171">
        <v>1</v>
      </c>
      <c r="L307" s="243">
        <v>0</v>
      </c>
      <c r="M307" s="243"/>
      <c r="N307" s="244">
        <f t="shared" si="105"/>
        <v>0</v>
      </c>
      <c r="O307" s="241"/>
      <c r="P307" s="241"/>
      <c r="Q307" s="241"/>
      <c r="R307" s="133"/>
      <c r="T307" s="164" t="s">
        <v>5</v>
      </c>
      <c r="U307" s="42" t="s">
        <v>40</v>
      </c>
      <c r="V307" s="34"/>
      <c r="W307" s="165">
        <f t="shared" si="106"/>
        <v>0</v>
      </c>
      <c r="X307" s="165">
        <v>4.3999999999999997E-2</v>
      </c>
      <c r="Y307" s="165">
        <f t="shared" si="107"/>
        <v>4.3999999999999997E-2</v>
      </c>
      <c r="Z307" s="165">
        <v>0</v>
      </c>
      <c r="AA307" s="166">
        <f t="shared" si="108"/>
        <v>0</v>
      </c>
      <c r="AR307" s="18" t="s">
        <v>295</v>
      </c>
      <c r="AT307" s="18" t="s">
        <v>352</v>
      </c>
      <c r="AU307" s="18" t="s">
        <v>82</v>
      </c>
      <c r="AY307" s="18" t="s">
        <v>174</v>
      </c>
      <c r="BE307" s="104">
        <f t="shared" si="109"/>
        <v>0</v>
      </c>
      <c r="BF307" s="104">
        <f t="shared" si="110"/>
        <v>0</v>
      </c>
      <c r="BG307" s="104">
        <f t="shared" si="111"/>
        <v>0</v>
      </c>
      <c r="BH307" s="104">
        <f t="shared" si="112"/>
        <v>0</v>
      </c>
      <c r="BI307" s="104">
        <f t="shared" si="113"/>
        <v>0</v>
      </c>
      <c r="BJ307" s="18" t="s">
        <v>82</v>
      </c>
      <c r="BK307" s="167">
        <f t="shared" si="114"/>
        <v>0</v>
      </c>
      <c r="BL307" s="18" t="s">
        <v>230</v>
      </c>
      <c r="BM307" s="18" t="s">
        <v>764</v>
      </c>
    </row>
    <row r="308" spans="2:65" s="1" customFormat="1" ht="25.5" customHeight="1" x14ac:dyDescent="0.15">
      <c r="B308" s="130"/>
      <c r="C308" s="168" t="s">
        <v>765</v>
      </c>
      <c r="D308" s="168" t="s">
        <v>352</v>
      </c>
      <c r="E308" s="169" t="s">
        <v>766</v>
      </c>
      <c r="F308" s="242" t="s">
        <v>767</v>
      </c>
      <c r="G308" s="242"/>
      <c r="H308" s="242"/>
      <c r="I308" s="242"/>
      <c r="J308" s="170" t="s">
        <v>257</v>
      </c>
      <c r="K308" s="171">
        <v>1</v>
      </c>
      <c r="L308" s="243">
        <v>0</v>
      </c>
      <c r="M308" s="243"/>
      <c r="N308" s="244">
        <f t="shared" si="105"/>
        <v>0</v>
      </c>
      <c r="O308" s="241"/>
      <c r="P308" s="241"/>
      <c r="Q308" s="241"/>
      <c r="R308" s="133"/>
      <c r="T308" s="164" t="s">
        <v>5</v>
      </c>
      <c r="U308" s="42" t="s">
        <v>40</v>
      </c>
      <c r="V308" s="34"/>
      <c r="W308" s="165">
        <f t="shared" si="106"/>
        <v>0</v>
      </c>
      <c r="X308" s="165">
        <v>5.0999999999999997E-2</v>
      </c>
      <c r="Y308" s="165">
        <f t="shared" si="107"/>
        <v>5.0999999999999997E-2</v>
      </c>
      <c r="Z308" s="165">
        <v>0</v>
      </c>
      <c r="AA308" s="166">
        <f t="shared" si="108"/>
        <v>0</v>
      </c>
      <c r="AR308" s="18" t="s">
        <v>295</v>
      </c>
      <c r="AT308" s="18" t="s">
        <v>352</v>
      </c>
      <c r="AU308" s="18" t="s">
        <v>82</v>
      </c>
      <c r="AY308" s="18" t="s">
        <v>174</v>
      </c>
      <c r="BE308" s="104">
        <f t="shared" si="109"/>
        <v>0</v>
      </c>
      <c r="BF308" s="104">
        <f t="shared" si="110"/>
        <v>0</v>
      </c>
      <c r="BG308" s="104">
        <f t="shared" si="111"/>
        <v>0</v>
      </c>
      <c r="BH308" s="104">
        <f t="shared" si="112"/>
        <v>0</v>
      </c>
      <c r="BI308" s="104">
        <f t="shared" si="113"/>
        <v>0</v>
      </c>
      <c r="BJ308" s="18" t="s">
        <v>82</v>
      </c>
      <c r="BK308" s="167">
        <f t="shared" si="114"/>
        <v>0</v>
      </c>
      <c r="BL308" s="18" t="s">
        <v>230</v>
      </c>
      <c r="BM308" s="18" t="s">
        <v>768</v>
      </c>
    </row>
    <row r="309" spans="2:65" s="1" customFormat="1" ht="25.5" customHeight="1" x14ac:dyDescent="0.15">
      <c r="B309" s="130"/>
      <c r="C309" s="168" t="s">
        <v>769</v>
      </c>
      <c r="D309" s="168" t="s">
        <v>352</v>
      </c>
      <c r="E309" s="169" t="s">
        <v>770</v>
      </c>
      <c r="F309" s="242" t="s">
        <v>755</v>
      </c>
      <c r="G309" s="242"/>
      <c r="H309" s="242"/>
      <c r="I309" s="242"/>
      <c r="J309" s="170" t="s">
        <v>257</v>
      </c>
      <c r="K309" s="171">
        <v>1</v>
      </c>
      <c r="L309" s="243">
        <v>0</v>
      </c>
      <c r="M309" s="243"/>
      <c r="N309" s="244">
        <f t="shared" si="105"/>
        <v>0</v>
      </c>
      <c r="O309" s="241"/>
      <c r="P309" s="241"/>
      <c r="Q309" s="241"/>
      <c r="R309" s="133"/>
      <c r="T309" s="164" t="s">
        <v>5</v>
      </c>
      <c r="U309" s="42" t="s">
        <v>40</v>
      </c>
      <c r="V309" s="34"/>
      <c r="W309" s="165">
        <f t="shared" si="106"/>
        <v>0</v>
      </c>
      <c r="X309" s="165">
        <v>8.2000000000000003E-2</v>
      </c>
      <c r="Y309" s="165">
        <f t="shared" si="107"/>
        <v>8.2000000000000003E-2</v>
      </c>
      <c r="Z309" s="165">
        <v>0</v>
      </c>
      <c r="AA309" s="166">
        <f t="shared" si="108"/>
        <v>0</v>
      </c>
      <c r="AR309" s="18" t="s">
        <v>295</v>
      </c>
      <c r="AT309" s="18" t="s">
        <v>352</v>
      </c>
      <c r="AU309" s="18" t="s">
        <v>82</v>
      </c>
      <c r="AY309" s="18" t="s">
        <v>174</v>
      </c>
      <c r="BE309" s="104">
        <f t="shared" si="109"/>
        <v>0</v>
      </c>
      <c r="BF309" s="104">
        <f t="shared" si="110"/>
        <v>0</v>
      </c>
      <c r="BG309" s="104">
        <f t="shared" si="111"/>
        <v>0</v>
      </c>
      <c r="BH309" s="104">
        <f t="shared" si="112"/>
        <v>0</v>
      </c>
      <c r="BI309" s="104">
        <f t="shared" si="113"/>
        <v>0</v>
      </c>
      <c r="BJ309" s="18" t="s">
        <v>82</v>
      </c>
      <c r="BK309" s="167">
        <f t="shared" si="114"/>
        <v>0</v>
      </c>
      <c r="BL309" s="18" t="s">
        <v>230</v>
      </c>
      <c r="BM309" s="18" t="s">
        <v>771</v>
      </c>
    </row>
    <row r="310" spans="2:65" s="1" customFormat="1" ht="25.5" customHeight="1" x14ac:dyDescent="0.15">
      <c r="B310" s="130"/>
      <c r="C310" s="168" t="s">
        <v>772</v>
      </c>
      <c r="D310" s="168" t="s">
        <v>352</v>
      </c>
      <c r="E310" s="169" t="s">
        <v>773</v>
      </c>
      <c r="F310" s="242" t="s">
        <v>774</v>
      </c>
      <c r="G310" s="242"/>
      <c r="H310" s="242"/>
      <c r="I310" s="242"/>
      <c r="J310" s="170" t="s">
        <v>257</v>
      </c>
      <c r="K310" s="171">
        <v>1</v>
      </c>
      <c r="L310" s="243">
        <v>0</v>
      </c>
      <c r="M310" s="243"/>
      <c r="N310" s="244">
        <f t="shared" si="105"/>
        <v>0</v>
      </c>
      <c r="O310" s="241"/>
      <c r="P310" s="241"/>
      <c r="Q310" s="241"/>
      <c r="R310" s="133"/>
      <c r="T310" s="164" t="s">
        <v>5</v>
      </c>
      <c r="U310" s="42" t="s">
        <v>40</v>
      </c>
      <c r="V310" s="34"/>
      <c r="W310" s="165">
        <f t="shared" si="106"/>
        <v>0</v>
      </c>
      <c r="X310" s="165">
        <v>7.5999999999999998E-2</v>
      </c>
      <c r="Y310" s="165">
        <f t="shared" si="107"/>
        <v>7.5999999999999998E-2</v>
      </c>
      <c r="Z310" s="165">
        <v>0</v>
      </c>
      <c r="AA310" s="166">
        <f t="shared" si="108"/>
        <v>0</v>
      </c>
      <c r="AR310" s="18" t="s">
        <v>295</v>
      </c>
      <c r="AT310" s="18" t="s">
        <v>352</v>
      </c>
      <c r="AU310" s="18" t="s">
        <v>82</v>
      </c>
      <c r="AY310" s="18" t="s">
        <v>174</v>
      </c>
      <c r="BE310" s="104">
        <f t="shared" si="109"/>
        <v>0</v>
      </c>
      <c r="BF310" s="104">
        <f t="shared" si="110"/>
        <v>0</v>
      </c>
      <c r="BG310" s="104">
        <f t="shared" si="111"/>
        <v>0</v>
      </c>
      <c r="BH310" s="104">
        <f t="shared" si="112"/>
        <v>0</v>
      </c>
      <c r="BI310" s="104">
        <f t="shared" si="113"/>
        <v>0</v>
      </c>
      <c r="BJ310" s="18" t="s">
        <v>82</v>
      </c>
      <c r="BK310" s="167">
        <f t="shared" si="114"/>
        <v>0</v>
      </c>
      <c r="BL310" s="18" t="s">
        <v>230</v>
      </c>
      <c r="BM310" s="18" t="s">
        <v>775</v>
      </c>
    </row>
    <row r="311" spans="2:65" s="1" customFormat="1" ht="25.5" customHeight="1" x14ac:dyDescent="0.15">
      <c r="B311" s="130"/>
      <c r="C311" s="168" t="s">
        <v>776</v>
      </c>
      <c r="D311" s="168" t="s">
        <v>352</v>
      </c>
      <c r="E311" s="169" t="s">
        <v>777</v>
      </c>
      <c r="F311" s="242" t="s">
        <v>778</v>
      </c>
      <c r="G311" s="242"/>
      <c r="H311" s="242"/>
      <c r="I311" s="242"/>
      <c r="J311" s="170" t="s">
        <v>257</v>
      </c>
      <c r="K311" s="171">
        <v>1</v>
      </c>
      <c r="L311" s="243">
        <v>0</v>
      </c>
      <c r="M311" s="243"/>
      <c r="N311" s="244">
        <f t="shared" si="105"/>
        <v>0</v>
      </c>
      <c r="O311" s="241"/>
      <c r="P311" s="241"/>
      <c r="Q311" s="241"/>
      <c r="R311" s="133"/>
      <c r="T311" s="164" t="s">
        <v>5</v>
      </c>
      <c r="U311" s="42" t="s">
        <v>40</v>
      </c>
      <c r="V311" s="34"/>
      <c r="W311" s="165">
        <f t="shared" si="106"/>
        <v>0</v>
      </c>
      <c r="X311" s="165">
        <v>8.7999999999999995E-2</v>
      </c>
      <c r="Y311" s="165">
        <f t="shared" si="107"/>
        <v>8.7999999999999995E-2</v>
      </c>
      <c r="Z311" s="165">
        <v>0</v>
      </c>
      <c r="AA311" s="166">
        <f t="shared" si="108"/>
        <v>0</v>
      </c>
      <c r="AR311" s="18" t="s">
        <v>295</v>
      </c>
      <c r="AT311" s="18" t="s">
        <v>352</v>
      </c>
      <c r="AU311" s="18" t="s">
        <v>82</v>
      </c>
      <c r="AY311" s="18" t="s">
        <v>174</v>
      </c>
      <c r="BE311" s="104">
        <f t="shared" si="109"/>
        <v>0</v>
      </c>
      <c r="BF311" s="104">
        <f t="shared" si="110"/>
        <v>0</v>
      </c>
      <c r="BG311" s="104">
        <f t="shared" si="111"/>
        <v>0</v>
      </c>
      <c r="BH311" s="104">
        <f t="shared" si="112"/>
        <v>0</v>
      </c>
      <c r="BI311" s="104">
        <f t="shared" si="113"/>
        <v>0</v>
      </c>
      <c r="BJ311" s="18" t="s">
        <v>82</v>
      </c>
      <c r="BK311" s="167">
        <f t="shared" si="114"/>
        <v>0</v>
      </c>
      <c r="BL311" s="18" t="s">
        <v>230</v>
      </c>
      <c r="BM311" s="18" t="s">
        <v>779</v>
      </c>
    </row>
    <row r="312" spans="2:65" s="1" customFormat="1" ht="25.5" customHeight="1" x14ac:dyDescent="0.15">
      <c r="B312" s="130"/>
      <c r="C312" s="168" t="s">
        <v>780</v>
      </c>
      <c r="D312" s="168" t="s">
        <v>352</v>
      </c>
      <c r="E312" s="169" t="s">
        <v>781</v>
      </c>
      <c r="F312" s="242" t="s">
        <v>782</v>
      </c>
      <c r="G312" s="242"/>
      <c r="H312" s="242"/>
      <c r="I312" s="242"/>
      <c r="J312" s="170" t="s">
        <v>257</v>
      </c>
      <c r="K312" s="171">
        <v>4</v>
      </c>
      <c r="L312" s="243">
        <v>0</v>
      </c>
      <c r="M312" s="243"/>
      <c r="N312" s="244">
        <f t="shared" si="105"/>
        <v>0</v>
      </c>
      <c r="O312" s="241"/>
      <c r="P312" s="241"/>
      <c r="Q312" s="241"/>
      <c r="R312" s="133"/>
      <c r="T312" s="164" t="s">
        <v>5</v>
      </c>
      <c r="U312" s="42" t="s">
        <v>40</v>
      </c>
      <c r="V312" s="34"/>
      <c r="W312" s="165">
        <f t="shared" si="106"/>
        <v>0</v>
      </c>
      <c r="X312" s="165">
        <v>0.13200000000000001</v>
      </c>
      <c r="Y312" s="165">
        <f t="shared" si="107"/>
        <v>0.52800000000000002</v>
      </c>
      <c r="Z312" s="165">
        <v>0</v>
      </c>
      <c r="AA312" s="166">
        <f t="shared" si="108"/>
        <v>0</v>
      </c>
      <c r="AR312" s="18" t="s">
        <v>295</v>
      </c>
      <c r="AT312" s="18" t="s">
        <v>352</v>
      </c>
      <c r="AU312" s="18" t="s">
        <v>82</v>
      </c>
      <c r="AY312" s="18" t="s">
        <v>174</v>
      </c>
      <c r="BE312" s="104">
        <f t="shared" si="109"/>
        <v>0</v>
      </c>
      <c r="BF312" s="104">
        <f t="shared" si="110"/>
        <v>0</v>
      </c>
      <c r="BG312" s="104">
        <f t="shared" si="111"/>
        <v>0</v>
      </c>
      <c r="BH312" s="104">
        <f t="shared" si="112"/>
        <v>0</v>
      </c>
      <c r="BI312" s="104">
        <f t="shared" si="113"/>
        <v>0</v>
      </c>
      <c r="BJ312" s="18" t="s">
        <v>82</v>
      </c>
      <c r="BK312" s="167">
        <f t="shared" si="114"/>
        <v>0</v>
      </c>
      <c r="BL312" s="18" t="s">
        <v>230</v>
      </c>
      <c r="BM312" s="18" t="s">
        <v>783</v>
      </c>
    </row>
    <row r="313" spans="2:65" s="1" customFormat="1" ht="25.5" customHeight="1" x14ac:dyDescent="0.15">
      <c r="B313" s="130"/>
      <c r="C313" s="168" t="s">
        <v>784</v>
      </c>
      <c r="D313" s="168" t="s">
        <v>352</v>
      </c>
      <c r="E313" s="169" t="s">
        <v>785</v>
      </c>
      <c r="F313" s="242" t="s">
        <v>786</v>
      </c>
      <c r="G313" s="242"/>
      <c r="H313" s="242"/>
      <c r="I313" s="242"/>
      <c r="J313" s="170" t="s">
        <v>257</v>
      </c>
      <c r="K313" s="171">
        <v>1</v>
      </c>
      <c r="L313" s="243">
        <v>0</v>
      </c>
      <c r="M313" s="243"/>
      <c r="N313" s="244">
        <f t="shared" si="105"/>
        <v>0</v>
      </c>
      <c r="O313" s="241"/>
      <c r="P313" s="241"/>
      <c r="Q313" s="241"/>
      <c r="R313" s="133"/>
      <c r="T313" s="164" t="s">
        <v>5</v>
      </c>
      <c r="U313" s="42" t="s">
        <v>40</v>
      </c>
      <c r="V313" s="34"/>
      <c r="W313" s="165">
        <f t="shared" si="106"/>
        <v>0</v>
      </c>
      <c r="X313" s="165">
        <v>7.3999999999999996E-2</v>
      </c>
      <c r="Y313" s="165">
        <f t="shared" si="107"/>
        <v>7.3999999999999996E-2</v>
      </c>
      <c r="Z313" s="165">
        <v>0</v>
      </c>
      <c r="AA313" s="166">
        <f t="shared" si="108"/>
        <v>0</v>
      </c>
      <c r="AR313" s="18" t="s">
        <v>295</v>
      </c>
      <c r="AT313" s="18" t="s">
        <v>352</v>
      </c>
      <c r="AU313" s="18" t="s">
        <v>82</v>
      </c>
      <c r="AY313" s="18" t="s">
        <v>174</v>
      </c>
      <c r="BE313" s="104">
        <f t="shared" si="109"/>
        <v>0</v>
      </c>
      <c r="BF313" s="104">
        <f t="shared" si="110"/>
        <v>0</v>
      </c>
      <c r="BG313" s="104">
        <f t="shared" si="111"/>
        <v>0</v>
      </c>
      <c r="BH313" s="104">
        <f t="shared" si="112"/>
        <v>0</v>
      </c>
      <c r="BI313" s="104">
        <f t="shared" si="113"/>
        <v>0</v>
      </c>
      <c r="BJ313" s="18" t="s">
        <v>82</v>
      </c>
      <c r="BK313" s="167">
        <f t="shared" si="114"/>
        <v>0</v>
      </c>
      <c r="BL313" s="18" t="s">
        <v>230</v>
      </c>
      <c r="BM313" s="18" t="s">
        <v>787</v>
      </c>
    </row>
    <row r="314" spans="2:65" s="1" customFormat="1" ht="25.5" customHeight="1" x14ac:dyDescent="0.15">
      <c r="B314" s="130"/>
      <c r="C314" s="168" t="s">
        <v>788</v>
      </c>
      <c r="D314" s="168" t="s">
        <v>352</v>
      </c>
      <c r="E314" s="169" t="s">
        <v>789</v>
      </c>
      <c r="F314" s="242" t="s">
        <v>790</v>
      </c>
      <c r="G314" s="242"/>
      <c r="H314" s="242"/>
      <c r="I314" s="242"/>
      <c r="J314" s="170" t="s">
        <v>257</v>
      </c>
      <c r="K314" s="171">
        <v>1</v>
      </c>
      <c r="L314" s="243">
        <v>0</v>
      </c>
      <c r="M314" s="243"/>
      <c r="N314" s="244">
        <f t="shared" si="105"/>
        <v>0</v>
      </c>
      <c r="O314" s="241"/>
      <c r="P314" s="241"/>
      <c r="Q314" s="241"/>
      <c r="R314" s="133"/>
      <c r="T314" s="164" t="s">
        <v>5</v>
      </c>
      <c r="U314" s="42" t="s">
        <v>40</v>
      </c>
      <c r="V314" s="34"/>
      <c r="W314" s="165">
        <f t="shared" si="106"/>
        <v>0</v>
      </c>
      <c r="X314" s="165">
        <v>8.7999999999999995E-2</v>
      </c>
      <c r="Y314" s="165">
        <f t="shared" si="107"/>
        <v>8.7999999999999995E-2</v>
      </c>
      <c r="Z314" s="165">
        <v>0</v>
      </c>
      <c r="AA314" s="166">
        <f t="shared" si="108"/>
        <v>0</v>
      </c>
      <c r="AR314" s="18" t="s">
        <v>295</v>
      </c>
      <c r="AT314" s="18" t="s">
        <v>352</v>
      </c>
      <c r="AU314" s="18" t="s">
        <v>82</v>
      </c>
      <c r="AY314" s="18" t="s">
        <v>174</v>
      </c>
      <c r="BE314" s="104">
        <f t="shared" si="109"/>
        <v>0</v>
      </c>
      <c r="BF314" s="104">
        <f t="shared" si="110"/>
        <v>0</v>
      </c>
      <c r="BG314" s="104">
        <f t="shared" si="111"/>
        <v>0</v>
      </c>
      <c r="BH314" s="104">
        <f t="shared" si="112"/>
        <v>0</v>
      </c>
      <c r="BI314" s="104">
        <f t="shared" si="113"/>
        <v>0</v>
      </c>
      <c r="BJ314" s="18" t="s">
        <v>82</v>
      </c>
      <c r="BK314" s="167">
        <f t="shared" si="114"/>
        <v>0</v>
      </c>
      <c r="BL314" s="18" t="s">
        <v>230</v>
      </c>
      <c r="BM314" s="18" t="s">
        <v>791</v>
      </c>
    </row>
    <row r="315" spans="2:65" s="1" customFormat="1" ht="51" customHeight="1" x14ac:dyDescent="0.15">
      <c r="B315" s="130"/>
      <c r="C315" s="159" t="s">
        <v>792</v>
      </c>
      <c r="D315" s="159" t="s">
        <v>175</v>
      </c>
      <c r="E315" s="160" t="s">
        <v>793</v>
      </c>
      <c r="F315" s="240" t="s">
        <v>794</v>
      </c>
      <c r="G315" s="240"/>
      <c r="H315" s="240"/>
      <c r="I315" s="240"/>
      <c r="J315" s="161" t="s">
        <v>399</v>
      </c>
      <c r="K315" s="162">
        <v>38.200000000000003</v>
      </c>
      <c r="L315" s="230">
        <v>0</v>
      </c>
      <c r="M315" s="230"/>
      <c r="N315" s="241">
        <f t="shared" si="105"/>
        <v>0</v>
      </c>
      <c r="O315" s="241"/>
      <c r="P315" s="241"/>
      <c r="Q315" s="241"/>
      <c r="R315" s="133"/>
      <c r="T315" s="164" t="s">
        <v>5</v>
      </c>
      <c r="U315" s="42" t="s">
        <v>40</v>
      </c>
      <c r="V315" s="34"/>
      <c r="W315" s="165">
        <f t="shared" si="106"/>
        <v>0</v>
      </c>
      <c r="X315" s="165">
        <v>2.1000000000000001E-4</v>
      </c>
      <c r="Y315" s="165">
        <f t="shared" si="107"/>
        <v>8.0220000000000014E-3</v>
      </c>
      <c r="Z315" s="165">
        <v>0</v>
      </c>
      <c r="AA315" s="166">
        <f t="shared" si="108"/>
        <v>0</v>
      </c>
      <c r="AR315" s="18" t="s">
        <v>230</v>
      </c>
      <c r="AT315" s="18" t="s">
        <v>175</v>
      </c>
      <c r="AU315" s="18" t="s">
        <v>82</v>
      </c>
      <c r="AY315" s="18" t="s">
        <v>174</v>
      </c>
      <c r="BE315" s="104">
        <f t="shared" si="109"/>
        <v>0</v>
      </c>
      <c r="BF315" s="104">
        <f t="shared" si="110"/>
        <v>0</v>
      </c>
      <c r="BG315" s="104">
        <f t="shared" si="111"/>
        <v>0</v>
      </c>
      <c r="BH315" s="104">
        <f t="shared" si="112"/>
        <v>0</v>
      </c>
      <c r="BI315" s="104">
        <f t="shared" si="113"/>
        <v>0</v>
      </c>
      <c r="BJ315" s="18" t="s">
        <v>82</v>
      </c>
      <c r="BK315" s="167">
        <f t="shared" si="114"/>
        <v>0</v>
      </c>
      <c r="BL315" s="18" t="s">
        <v>230</v>
      </c>
      <c r="BM315" s="18" t="s">
        <v>795</v>
      </c>
    </row>
    <row r="316" spans="2:65" s="1" customFormat="1" ht="51" customHeight="1" x14ac:dyDescent="0.15">
      <c r="B316" s="130"/>
      <c r="C316" s="168" t="s">
        <v>796</v>
      </c>
      <c r="D316" s="168" t="s">
        <v>352</v>
      </c>
      <c r="E316" s="169" t="s">
        <v>738</v>
      </c>
      <c r="F316" s="242" t="s">
        <v>739</v>
      </c>
      <c r="G316" s="242"/>
      <c r="H316" s="242"/>
      <c r="I316" s="242"/>
      <c r="J316" s="170" t="s">
        <v>399</v>
      </c>
      <c r="K316" s="171">
        <v>40.11</v>
      </c>
      <c r="L316" s="243">
        <v>0</v>
      </c>
      <c r="M316" s="243"/>
      <c r="N316" s="244">
        <f t="shared" si="105"/>
        <v>0</v>
      </c>
      <c r="O316" s="241"/>
      <c r="P316" s="241"/>
      <c r="Q316" s="241"/>
      <c r="R316" s="133"/>
      <c r="T316" s="164" t="s">
        <v>5</v>
      </c>
      <c r="U316" s="42" t="s">
        <v>40</v>
      </c>
      <c r="V316" s="34"/>
      <c r="W316" s="165">
        <f t="shared" si="106"/>
        <v>0</v>
      </c>
      <c r="X316" s="165">
        <v>1E-4</v>
      </c>
      <c r="Y316" s="165">
        <f t="shared" si="107"/>
        <v>4.0109999999999998E-3</v>
      </c>
      <c r="Z316" s="165">
        <v>0</v>
      </c>
      <c r="AA316" s="166">
        <f t="shared" si="108"/>
        <v>0</v>
      </c>
      <c r="AR316" s="18" t="s">
        <v>295</v>
      </c>
      <c r="AT316" s="18" t="s">
        <v>352</v>
      </c>
      <c r="AU316" s="18" t="s">
        <v>82</v>
      </c>
      <c r="AY316" s="18" t="s">
        <v>174</v>
      </c>
      <c r="BE316" s="104">
        <f t="shared" si="109"/>
        <v>0</v>
      </c>
      <c r="BF316" s="104">
        <f t="shared" si="110"/>
        <v>0</v>
      </c>
      <c r="BG316" s="104">
        <f t="shared" si="111"/>
        <v>0</v>
      </c>
      <c r="BH316" s="104">
        <f t="shared" si="112"/>
        <v>0</v>
      </c>
      <c r="BI316" s="104">
        <f t="shared" si="113"/>
        <v>0</v>
      </c>
      <c r="BJ316" s="18" t="s">
        <v>82</v>
      </c>
      <c r="BK316" s="167">
        <f t="shared" si="114"/>
        <v>0</v>
      </c>
      <c r="BL316" s="18" t="s">
        <v>230</v>
      </c>
      <c r="BM316" s="18" t="s">
        <v>797</v>
      </c>
    </row>
    <row r="317" spans="2:65" s="1" customFormat="1" ht="51" customHeight="1" x14ac:dyDescent="0.15">
      <c r="B317" s="130"/>
      <c r="C317" s="168" t="s">
        <v>798</v>
      </c>
      <c r="D317" s="168" t="s">
        <v>352</v>
      </c>
      <c r="E317" s="169" t="s">
        <v>799</v>
      </c>
      <c r="F317" s="242" t="s">
        <v>800</v>
      </c>
      <c r="G317" s="242"/>
      <c r="H317" s="242"/>
      <c r="I317" s="242"/>
      <c r="J317" s="170" t="s">
        <v>399</v>
      </c>
      <c r="K317" s="171">
        <v>40.11</v>
      </c>
      <c r="L317" s="243">
        <v>0</v>
      </c>
      <c r="M317" s="243"/>
      <c r="N317" s="244">
        <f t="shared" si="105"/>
        <v>0</v>
      </c>
      <c r="O317" s="241"/>
      <c r="P317" s="241"/>
      <c r="Q317" s="241"/>
      <c r="R317" s="133"/>
      <c r="T317" s="164" t="s">
        <v>5</v>
      </c>
      <c r="U317" s="42" t="s">
        <v>40</v>
      </c>
      <c r="V317" s="34"/>
      <c r="W317" s="165">
        <f t="shared" si="106"/>
        <v>0</v>
      </c>
      <c r="X317" s="165">
        <v>1E-4</v>
      </c>
      <c r="Y317" s="165">
        <f t="shared" si="107"/>
        <v>4.0109999999999998E-3</v>
      </c>
      <c r="Z317" s="165">
        <v>0</v>
      </c>
      <c r="AA317" s="166">
        <f t="shared" si="108"/>
        <v>0</v>
      </c>
      <c r="AR317" s="18" t="s">
        <v>295</v>
      </c>
      <c r="AT317" s="18" t="s">
        <v>352</v>
      </c>
      <c r="AU317" s="18" t="s">
        <v>82</v>
      </c>
      <c r="AY317" s="18" t="s">
        <v>174</v>
      </c>
      <c r="BE317" s="104">
        <f t="shared" si="109"/>
        <v>0</v>
      </c>
      <c r="BF317" s="104">
        <f t="shared" si="110"/>
        <v>0</v>
      </c>
      <c r="BG317" s="104">
        <f t="shared" si="111"/>
        <v>0</v>
      </c>
      <c r="BH317" s="104">
        <f t="shared" si="112"/>
        <v>0</v>
      </c>
      <c r="BI317" s="104">
        <f t="shared" si="113"/>
        <v>0</v>
      </c>
      <c r="BJ317" s="18" t="s">
        <v>82</v>
      </c>
      <c r="BK317" s="167">
        <f t="shared" si="114"/>
        <v>0</v>
      </c>
      <c r="BL317" s="18" t="s">
        <v>230</v>
      </c>
      <c r="BM317" s="18" t="s">
        <v>801</v>
      </c>
    </row>
    <row r="318" spans="2:65" s="1" customFormat="1" ht="25.5" customHeight="1" x14ac:dyDescent="0.15">
      <c r="B318" s="130"/>
      <c r="C318" s="168" t="s">
        <v>802</v>
      </c>
      <c r="D318" s="168" t="s">
        <v>352</v>
      </c>
      <c r="E318" s="169" t="s">
        <v>803</v>
      </c>
      <c r="F318" s="242" t="s">
        <v>804</v>
      </c>
      <c r="G318" s="242"/>
      <c r="H318" s="242"/>
      <c r="I318" s="242"/>
      <c r="J318" s="170" t="s">
        <v>257</v>
      </c>
      <c r="K318" s="171">
        <v>2</v>
      </c>
      <c r="L318" s="243">
        <v>0</v>
      </c>
      <c r="M318" s="243"/>
      <c r="N318" s="244">
        <f t="shared" si="105"/>
        <v>0</v>
      </c>
      <c r="O318" s="241"/>
      <c r="P318" s="241"/>
      <c r="Q318" s="241"/>
      <c r="R318" s="133"/>
      <c r="T318" s="164" t="s">
        <v>5</v>
      </c>
      <c r="U318" s="42" t="s">
        <v>40</v>
      </c>
      <c r="V318" s="34"/>
      <c r="W318" s="165">
        <f t="shared" si="106"/>
        <v>0</v>
      </c>
      <c r="X318" s="165">
        <v>0.33</v>
      </c>
      <c r="Y318" s="165">
        <f t="shared" si="107"/>
        <v>0.66</v>
      </c>
      <c r="Z318" s="165">
        <v>0</v>
      </c>
      <c r="AA318" s="166">
        <f t="shared" si="108"/>
        <v>0</v>
      </c>
      <c r="AR318" s="18" t="s">
        <v>295</v>
      </c>
      <c r="AT318" s="18" t="s">
        <v>352</v>
      </c>
      <c r="AU318" s="18" t="s">
        <v>82</v>
      </c>
      <c r="AY318" s="18" t="s">
        <v>174</v>
      </c>
      <c r="BE318" s="104">
        <f t="shared" si="109"/>
        <v>0</v>
      </c>
      <c r="BF318" s="104">
        <f t="shared" si="110"/>
        <v>0</v>
      </c>
      <c r="BG318" s="104">
        <f t="shared" si="111"/>
        <v>0</v>
      </c>
      <c r="BH318" s="104">
        <f t="shared" si="112"/>
        <v>0</v>
      </c>
      <c r="BI318" s="104">
        <f t="shared" si="113"/>
        <v>0</v>
      </c>
      <c r="BJ318" s="18" t="s">
        <v>82</v>
      </c>
      <c r="BK318" s="167">
        <f t="shared" si="114"/>
        <v>0</v>
      </c>
      <c r="BL318" s="18" t="s">
        <v>230</v>
      </c>
      <c r="BM318" s="18" t="s">
        <v>805</v>
      </c>
    </row>
    <row r="319" spans="2:65" s="1" customFormat="1" ht="25.5" customHeight="1" x14ac:dyDescent="0.15">
      <c r="B319" s="130"/>
      <c r="C319" s="168" t="s">
        <v>806</v>
      </c>
      <c r="D319" s="168" t="s">
        <v>352</v>
      </c>
      <c r="E319" s="169" t="s">
        <v>807</v>
      </c>
      <c r="F319" s="242" t="s">
        <v>808</v>
      </c>
      <c r="G319" s="242"/>
      <c r="H319" s="242"/>
      <c r="I319" s="242"/>
      <c r="J319" s="170" t="s">
        <v>257</v>
      </c>
      <c r="K319" s="171">
        <v>1</v>
      </c>
      <c r="L319" s="243">
        <v>0</v>
      </c>
      <c r="M319" s="243"/>
      <c r="N319" s="244">
        <f t="shared" si="105"/>
        <v>0</v>
      </c>
      <c r="O319" s="241"/>
      <c r="P319" s="241"/>
      <c r="Q319" s="241"/>
      <c r="R319" s="133"/>
      <c r="T319" s="164" t="s">
        <v>5</v>
      </c>
      <c r="U319" s="42" t="s">
        <v>40</v>
      </c>
      <c r="V319" s="34"/>
      <c r="W319" s="165">
        <f t="shared" si="106"/>
        <v>0</v>
      </c>
      <c r="X319" s="165">
        <v>0.33</v>
      </c>
      <c r="Y319" s="165">
        <f t="shared" si="107"/>
        <v>0.33</v>
      </c>
      <c r="Z319" s="165">
        <v>0</v>
      </c>
      <c r="AA319" s="166">
        <f t="shared" si="108"/>
        <v>0</v>
      </c>
      <c r="AR319" s="18" t="s">
        <v>295</v>
      </c>
      <c r="AT319" s="18" t="s">
        <v>352</v>
      </c>
      <c r="AU319" s="18" t="s">
        <v>82</v>
      </c>
      <c r="AY319" s="18" t="s">
        <v>174</v>
      </c>
      <c r="BE319" s="104">
        <f t="shared" si="109"/>
        <v>0</v>
      </c>
      <c r="BF319" s="104">
        <f t="shared" si="110"/>
        <v>0</v>
      </c>
      <c r="BG319" s="104">
        <f t="shared" si="111"/>
        <v>0</v>
      </c>
      <c r="BH319" s="104">
        <f t="shared" si="112"/>
        <v>0</v>
      </c>
      <c r="BI319" s="104">
        <f t="shared" si="113"/>
        <v>0</v>
      </c>
      <c r="BJ319" s="18" t="s">
        <v>82</v>
      </c>
      <c r="BK319" s="167">
        <f t="shared" si="114"/>
        <v>0</v>
      </c>
      <c r="BL319" s="18" t="s">
        <v>230</v>
      </c>
      <c r="BM319" s="18" t="s">
        <v>809</v>
      </c>
    </row>
    <row r="320" spans="2:65" s="1" customFormat="1" ht="25.5" customHeight="1" x14ac:dyDescent="0.15">
      <c r="B320" s="130"/>
      <c r="C320" s="168" t="s">
        <v>810</v>
      </c>
      <c r="D320" s="168" t="s">
        <v>352</v>
      </c>
      <c r="E320" s="169" t="s">
        <v>811</v>
      </c>
      <c r="F320" s="242" t="s">
        <v>812</v>
      </c>
      <c r="G320" s="242"/>
      <c r="H320" s="242"/>
      <c r="I320" s="242"/>
      <c r="J320" s="170" t="s">
        <v>257</v>
      </c>
      <c r="K320" s="171">
        <v>1</v>
      </c>
      <c r="L320" s="243">
        <v>0</v>
      </c>
      <c r="M320" s="243"/>
      <c r="N320" s="244">
        <f t="shared" si="105"/>
        <v>0</v>
      </c>
      <c r="O320" s="241"/>
      <c r="P320" s="241"/>
      <c r="Q320" s="241"/>
      <c r="R320" s="133"/>
      <c r="T320" s="164" t="s">
        <v>5</v>
      </c>
      <c r="U320" s="42" t="s">
        <v>40</v>
      </c>
      <c r="V320" s="34"/>
      <c r="W320" s="165">
        <f t="shared" si="106"/>
        <v>0</v>
      </c>
      <c r="X320" s="165">
        <v>0.33</v>
      </c>
      <c r="Y320" s="165">
        <f t="shared" si="107"/>
        <v>0.33</v>
      </c>
      <c r="Z320" s="165">
        <v>0</v>
      </c>
      <c r="AA320" s="166">
        <f t="shared" si="108"/>
        <v>0</v>
      </c>
      <c r="AR320" s="18" t="s">
        <v>295</v>
      </c>
      <c r="AT320" s="18" t="s">
        <v>352</v>
      </c>
      <c r="AU320" s="18" t="s">
        <v>82</v>
      </c>
      <c r="AY320" s="18" t="s">
        <v>174</v>
      </c>
      <c r="BE320" s="104">
        <f t="shared" si="109"/>
        <v>0</v>
      </c>
      <c r="BF320" s="104">
        <f t="shared" si="110"/>
        <v>0</v>
      </c>
      <c r="BG320" s="104">
        <f t="shared" si="111"/>
        <v>0</v>
      </c>
      <c r="BH320" s="104">
        <f t="shared" si="112"/>
        <v>0</v>
      </c>
      <c r="BI320" s="104">
        <f t="shared" si="113"/>
        <v>0</v>
      </c>
      <c r="BJ320" s="18" t="s">
        <v>82</v>
      </c>
      <c r="BK320" s="167">
        <f t="shared" si="114"/>
        <v>0</v>
      </c>
      <c r="BL320" s="18" t="s">
        <v>230</v>
      </c>
      <c r="BM320" s="18" t="s">
        <v>813</v>
      </c>
    </row>
    <row r="321" spans="2:65" s="1" customFormat="1" ht="25.5" customHeight="1" x14ac:dyDescent="0.15">
      <c r="B321" s="130"/>
      <c r="C321" s="159" t="s">
        <v>814</v>
      </c>
      <c r="D321" s="159" t="s">
        <v>175</v>
      </c>
      <c r="E321" s="160" t="s">
        <v>815</v>
      </c>
      <c r="F321" s="240" t="s">
        <v>816</v>
      </c>
      <c r="G321" s="240"/>
      <c r="H321" s="240"/>
      <c r="I321" s="240"/>
      <c r="J321" s="161" t="s">
        <v>399</v>
      </c>
      <c r="K321" s="162">
        <v>15.2</v>
      </c>
      <c r="L321" s="230">
        <v>0</v>
      </c>
      <c r="M321" s="230"/>
      <c r="N321" s="241">
        <f t="shared" si="105"/>
        <v>0</v>
      </c>
      <c r="O321" s="241"/>
      <c r="P321" s="241"/>
      <c r="Q321" s="241"/>
      <c r="R321" s="133"/>
      <c r="T321" s="164" t="s">
        <v>5</v>
      </c>
      <c r="U321" s="42" t="s">
        <v>40</v>
      </c>
      <c r="V321" s="34"/>
      <c r="W321" s="165">
        <f t="shared" si="106"/>
        <v>0</v>
      </c>
      <c r="X321" s="165">
        <v>4.2000000000000002E-4</v>
      </c>
      <c r="Y321" s="165">
        <f t="shared" si="107"/>
        <v>6.3839999999999999E-3</v>
      </c>
      <c r="Z321" s="165">
        <v>0</v>
      </c>
      <c r="AA321" s="166">
        <f t="shared" si="108"/>
        <v>0</v>
      </c>
      <c r="AR321" s="18" t="s">
        <v>230</v>
      </c>
      <c r="AT321" s="18" t="s">
        <v>175</v>
      </c>
      <c r="AU321" s="18" t="s">
        <v>82</v>
      </c>
      <c r="AY321" s="18" t="s">
        <v>174</v>
      </c>
      <c r="BE321" s="104">
        <f t="shared" si="109"/>
        <v>0</v>
      </c>
      <c r="BF321" s="104">
        <f t="shared" si="110"/>
        <v>0</v>
      </c>
      <c r="BG321" s="104">
        <f t="shared" si="111"/>
        <v>0</v>
      </c>
      <c r="BH321" s="104">
        <f t="shared" si="112"/>
        <v>0</v>
      </c>
      <c r="BI321" s="104">
        <f t="shared" si="113"/>
        <v>0</v>
      </c>
      <c r="BJ321" s="18" t="s">
        <v>82</v>
      </c>
      <c r="BK321" s="167">
        <f t="shared" si="114"/>
        <v>0</v>
      </c>
      <c r="BL321" s="18" t="s">
        <v>230</v>
      </c>
      <c r="BM321" s="18" t="s">
        <v>817</v>
      </c>
    </row>
    <row r="322" spans="2:65" s="1" customFormat="1" ht="25.5" customHeight="1" x14ac:dyDescent="0.15">
      <c r="B322" s="130"/>
      <c r="C322" s="168" t="s">
        <v>818</v>
      </c>
      <c r="D322" s="168" t="s">
        <v>352</v>
      </c>
      <c r="E322" s="169" t="s">
        <v>819</v>
      </c>
      <c r="F322" s="242" t="s">
        <v>820</v>
      </c>
      <c r="G322" s="242"/>
      <c r="H322" s="242"/>
      <c r="I322" s="242"/>
      <c r="J322" s="170" t="s">
        <v>257</v>
      </c>
      <c r="K322" s="171">
        <v>1</v>
      </c>
      <c r="L322" s="243">
        <v>0</v>
      </c>
      <c r="M322" s="243"/>
      <c r="N322" s="244">
        <f t="shared" si="105"/>
        <v>0</v>
      </c>
      <c r="O322" s="241"/>
      <c r="P322" s="241"/>
      <c r="Q322" s="241"/>
      <c r="R322" s="133"/>
      <c r="T322" s="164" t="s">
        <v>5</v>
      </c>
      <c r="U322" s="42" t="s">
        <v>40</v>
      </c>
      <c r="V322" s="34"/>
      <c r="W322" s="165">
        <f t="shared" si="106"/>
        <v>0</v>
      </c>
      <c r="X322" s="165">
        <v>0.4</v>
      </c>
      <c r="Y322" s="165">
        <f t="shared" si="107"/>
        <v>0.4</v>
      </c>
      <c r="Z322" s="165">
        <v>0</v>
      </c>
      <c r="AA322" s="166">
        <f t="shared" si="108"/>
        <v>0</v>
      </c>
      <c r="AR322" s="18" t="s">
        <v>295</v>
      </c>
      <c r="AT322" s="18" t="s">
        <v>352</v>
      </c>
      <c r="AU322" s="18" t="s">
        <v>82</v>
      </c>
      <c r="AY322" s="18" t="s">
        <v>174</v>
      </c>
      <c r="BE322" s="104">
        <f t="shared" si="109"/>
        <v>0</v>
      </c>
      <c r="BF322" s="104">
        <f t="shared" si="110"/>
        <v>0</v>
      </c>
      <c r="BG322" s="104">
        <f t="shared" si="111"/>
        <v>0</v>
      </c>
      <c r="BH322" s="104">
        <f t="shared" si="112"/>
        <v>0</v>
      </c>
      <c r="BI322" s="104">
        <f t="shared" si="113"/>
        <v>0</v>
      </c>
      <c r="BJ322" s="18" t="s">
        <v>82</v>
      </c>
      <c r="BK322" s="167">
        <f t="shared" si="114"/>
        <v>0</v>
      </c>
      <c r="BL322" s="18" t="s">
        <v>230</v>
      </c>
      <c r="BM322" s="18" t="s">
        <v>821</v>
      </c>
    </row>
    <row r="323" spans="2:65" s="1" customFormat="1" ht="16.5" customHeight="1" x14ac:dyDescent="0.15">
      <c r="B323" s="130"/>
      <c r="C323" s="168" t="s">
        <v>822</v>
      </c>
      <c r="D323" s="168" t="s">
        <v>352</v>
      </c>
      <c r="E323" s="169" t="s">
        <v>823</v>
      </c>
      <c r="F323" s="242" t="s">
        <v>824</v>
      </c>
      <c r="G323" s="242"/>
      <c r="H323" s="242"/>
      <c r="I323" s="242"/>
      <c r="J323" s="170" t="s">
        <v>257</v>
      </c>
      <c r="K323" s="171">
        <v>1</v>
      </c>
      <c r="L323" s="243">
        <v>0</v>
      </c>
      <c r="M323" s="243"/>
      <c r="N323" s="244">
        <f t="shared" si="105"/>
        <v>0</v>
      </c>
      <c r="O323" s="241"/>
      <c r="P323" s="241"/>
      <c r="Q323" s="241"/>
      <c r="R323" s="133"/>
      <c r="T323" s="164" t="s">
        <v>5</v>
      </c>
      <c r="U323" s="42" t="s">
        <v>40</v>
      </c>
      <c r="V323" s="34"/>
      <c r="W323" s="165">
        <f t="shared" si="106"/>
        <v>0</v>
      </c>
      <c r="X323" s="165">
        <v>0.4</v>
      </c>
      <c r="Y323" s="165">
        <f t="shared" si="107"/>
        <v>0.4</v>
      </c>
      <c r="Z323" s="165">
        <v>0</v>
      </c>
      <c r="AA323" s="166">
        <f t="shared" si="108"/>
        <v>0</v>
      </c>
      <c r="AR323" s="18" t="s">
        <v>295</v>
      </c>
      <c r="AT323" s="18" t="s">
        <v>352</v>
      </c>
      <c r="AU323" s="18" t="s">
        <v>82</v>
      </c>
      <c r="AY323" s="18" t="s">
        <v>174</v>
      </c>
      <c r="BE323" s="104">
        <f t="shared" si="109"/>
        <v>0</v>
      </c>
      <c r="BF323" s="104">
        <f t="shared" si="110"/>
        <v>0</v>
      </c>
      <c r="BG323" s="104">
        <f t="shared" si="111"/>
        <v>0</v>
      </c>
      <c r="BH323" s="104">
        <f t="shared" si="112"/>
        <v>0</v>
      </c>
      <c r="BI323" s="104">
        <f t="shared" si="113"/>
        <v>0</v>
      </c>
      <c r="BJ323" s="18" t="s">
        <v>82</v>
      </c>
      <c r="BK323" s="167">
        <f t="shared" si="114"/>
        <v>0</v>
      </c>
      <c r="BL323" s="18" t="s">
        <v>230</v>
      </c>
      <c r="BM323" s="18" t="s">
        <v>825</v>
      </c>
    </row>
    <row r="324" spans="2:65" s="1" customFormat="1" ht="38.25" customHeight="1" x14ac:dyDescent="0.15">
      <c r="B324" s="130"/>
      <c r="C324" s="159" t="s">
        <v>826</v>
      </c>
      <c r="D324" s="159" t="s">
        <v>175</v>
      </c>
      <c r="E324" s="160" t="s">
        <v>827</v>
      </c>
      <c r="F324" s="240" t="s">
        <v>828</v>
      </c>
      <c r="G324" s="240"/>
      <c r="H324" s="240"/>
      <c r="I324" s="240"/>
      <c r="J324" s="161" t="s">
        <v>257</v>
      </c>
      <c r="K324" s="162">
        <v>18</v>
      </c>
      <c r="L324" s="230">
        <v>0</v>
      </c>
      <c r="M324" s="230"/>
      <c r="N324" s="241">
        <f t="shared" si="105"/>
        <v>0</v>
      </c>
      <c r="O324" s="241"/>
      <c r="P324" s="241"/>
      <c r="Q324" s="241"/>
      <c r="R324" s="133"/>
      <c r="T324" s="164" t="s">
        <v>5</v>
      </c>
      <c r="U324" s="42" t="s">
        <v>40</v>
      </c>
      <c r="V324" s="34"/>
      <c r="W324" s="165">
        <f t="shared" si="106"/>
        <v>0</v>
      </c>
      <c r="X324" s="165">
        <v>0</v>
      </c>
      <c r="Y324" s="165">
        <f t="shared" si="107"/>
        <v>0</v>
      </c>
      <c r="Z324" s="165">
        <v>0</v>
      </c>
      <c r="AA324" s="166">
        <f t="shared" si="108"/>
        <v>0</v>
      </c>
      <c r="AR324" s="18" t="s">
        <v>230</v>
      </c>
      <c r="AT324" s="18" t="s">
        <v>175</v>
      </c>
      <c r="AU324" s="18" t="s">
        <v>82</v>
      </c>
      <c r="AY324" s="18" t="s">
        <v>174</v>
      </c>
      <c r="BE324" s="104">
        <f t="shared" si="109"/>
        <v>0</v>
      </c>
      <c r="BF324" s="104">
        <f t="shared" si="110"/>
        <v>0</v>
      </c>
      <c r="BG324" s="104">
        <f t="shared" si="111"/>
        <v>0</v>
      </c>
      <c r="BH324" s="104">
        <f t="shared" si="112"/>
        <v>0</v>
      </c>
      <c r="BI324" s="104">
        <f t="shared" si="113"/>
        <v>0</v>
      </c>
      <c r="BJ324" s="18" t="s">
        <v>82</v>
      </c>
      <c r="BK324" s="167">
        <f t="shared" si="114"/>
        <v>0</v>
      </c>
      <c r="BL324" s="18" t="s">
        <v>230</v>
      </c>
      <c r="BM324" s="18" t="s">
        <v>829</v>
      </c>
    </row>
    <row r="325" spans="2:65" s="1" customFormat="1" ht="38.25" customHeight="1" x14ac:dyDescent="0.15">
      <c r="B325" s="130"/>
      <c r="C325" s="168" t="s">
        <v>830</v>
      </c>
      <c r="D325" s="168" t="s">
        <v>352</v>
      </c>
      <c r="E325" s="169" t="s">
        <v>831</v>
      </c>
      <c r="F325" s="242" t="s">
        <v>832</v>
      </c>
      <c r="G325" s="242"/>
      <c r="H325" s="242"/>
      <c r="I325" s="242"/>
      <c r="J325" s="170" t="s">
        <v>257</v>
      </c>
      <c r="K325" s="171">
        <v>18</v>
      </c>
      <c r="L325" s="243">
        <v>0</v>
      </c>
      <c r="M325" s="243"/>
      <c r="N325" s="244">
        <f t="shared" si="105"/>
        <v>0</v>
      </c>
      <c r="O325" s="241"/>
      <c r="P325" s="241"/>
      <c r="Q325" s="241"/>
      <c r="R325" s="133"/>
      <c r="T325" s="164" t="s">
        <v>5</v>
      </c>
      <c r="U325" s="42" t="s">
        <v>40</v>
      </c>
      <c r="V325" s="34"/>
      <c r="W325" s="165">
        <f t="shared" si="106"/>
        <v>0</v>
      </c>
      <c r="X325" s="165">
        <v>1E-3</v>
      </c>
      <c r="Y325" s="165">
        <f t="shared" si="107"/>
        <v>1.8000000000000002E-2</v>
      </c>
      <c r="Z325" s="165">
        <v>0</v>
      </c>
      <c r="AA325" s="166">
        <f t="shared" si="108"/>
        <v>0</v>
      </c>
      <c r="AR325" s="18" t="s">
        <v>295</v>
      </c>
      <c r="AT325" s="18" t="s">
        <v>352</v>
      </c>
      <c r="AU325" s="18" t="s">
        <v>82</v>
      </c>
      <c r="AY325" s="18" t="s">
        <v>174</v>
      </c>
      <c r="BE325" s="104">
        <f t="shared" si="109"/>
        <v>0</v>
      </c>
      <c r="BF325" s="104">
        <f t="shared" si="110"/>
        <v>0</v>
      </c>
      <c r="BG325" s="104">
        <f t="shared" si="111"/>
        <v>0</v>
      </c>
      <c r="BH325" s="104">
        <f t="shared" si="112"/>
        <v>0</v>
      </c>
      <c r="BI325" s="104">
        <f t="shared" si="113"/>
        <v>0</v>
      </c>
      <c r="BJ325" s="18" t="s">
        <v>82</v>
      </c>
      <c r="BK325" s="167">
        <f t="shared" si="114"/>
        <v>0</v>
      </c>
      <c r="BL325" s="18" t="s">
        <v>230</v>
      </c>
      <c r="BM325" s="18" t="s">
        <v>833</v>
      </c>
    </row>
    <row r="326" spans="2:65" s="1" customFormat="1" ht="38.25" customHeight="1" x14ac:dyDescent="0.15">
      <c r="B326" s="130"/>
      <c r="C326" s="168" t="s">
        <v>834</v>
      </c>
      <c r="D326" s="168" t="s">
        <v>352</v>
      </c>
      <c r="E326" s="169" t="s">
        <v>835</v>
      </c>
      <c r="F326" s="242" t="s">
        <v>836</v>
      </c>
      <c r="G326" s="242"/>
      <c r="H326" s="242"/>
      <c r="I326" s="242"/>
      <c r="J326" s="170" t="s">
        <v>257</v>
      </c>
      <c r="K326" s="171">
        <v>18</v>
      </c>
      <c r="L326" s="243">
        <v>0</v>
      </c>
      <c r="M326" s="243"/>
      <c r="N326" s="244">
        <f t="shared" si="105"/>
        <v>0</v>
      </c>
      <c r="O326" s="241"/>
      <c r="P326" s="241"/>
      <c r="Q326" s="241"/>
      <c r="R326" s="133"/>
      <c r="T326" s="164" t="s">
        <v>5</v>
      </c>
      <c r="U326" s="42" t="s">
        <v>40</v>
      </c>
      <c r="V326" s="34"/>
      <c r="W326" s="165">
        <f t="shared" si="106"/>
        <v>0</v>
      </c>
      <c r="X326" s="165">
        <v>2.5000000000000001E-2</v>
      </c>
      <c r="Y326" s="165">
        <f t="shared" si="107"/>
        <v>0.45</v>
      </c>
      <c r="Z326" s="165">
        <v>0</v>
      </c>
      <c r="AA326" s="166">
        <f t="shared" si="108"/>
        <v>0</v>
      </c>
      <c r="AR326" s="18" t="s">
        <v>295</v>
      </c>
      <c r="AT326" s="18" t="s">
        <v>352</v>
      </c>
      <c r="AU326" s="18" t="s">
        <v>82</v>
      </c>
      <c r="AY326" s="18" t="s">
        <v>174</v>
      </c>
      <c r="BE326" s="104">
        <f t="shared" si="109"/>
        <v>0</v>
      </c>
      <c r="BF326" s="104">
        <f t="shared" si="110"/>
        <v>0</v>
      </c>
      <c r="BG326" s="104">
        <f t="shared" si="111"/>
        <v>0</v>
      </c>
      <c r="BH326" s="104">
        <f t="shared" si="112"/>
        <v>0</v>
      </c>
      <c r="BI326" s="104">
        <f t="shared" si="113"/>
        <v>0</v>
      </c>
      <c r="BJ326" s="18" t="s">
        <v>82</v>
      </c>
      <c r="BK326" s="167">
        <f t="shared" si="114"/>
        <v>0</v>
      </c>
      <c r="BL326" s="18" t="s">
        <v>230</v>
      </c>
      <c r="BM326" s="18" t="s">
        <v>837</v>
      </c>
    </row>
    <row r="327" spans="2:65" s="1" customFormat="1" ht="25.5" customHeight="1" x14ac:dyDescent="0.15">
      <c r="B327" s="130"/>
      <c r="C327" s="159" t="s">
        <v>838</v>
      </c>
      <c r="D327" s="159" t="s">
        <v>175</v>
      </c>
      <c r="E327" s="160" t="s">
        <v>839</v>
      </c>
      <c r="F327" s="240" t="s">
        <v>840</v>
      </c>
      <c r="G327" s="240"/>
      <c r="H327" s="240"/>
      <c r="I327" s="240"/>
      <c r="J327" s="161" t="s">
        <v>257</v>
      </c>
      <c r="K327" s="162">
        <v>18</v>
      </c>
      <c r="L327" s="230">
        <v>0</v>
      </c>
      <c r="M327" s="230"/>
      <c r="N327" s="241">
        <f t="shared" si="105"/>
        <v>0</v>
      </c>
      <c r="O327" s="241"/>
      <c r="P327" s="241"/>
      <c r="Q327" s="241"/>
      <c r="R327" s="133"/>
      <c r="T327" s="164" t="s">
        <v>5</v>
      </c>
      <c r="U327" s="42" t="s">
        <v>40</v>
      </c>
      <c r="V327" s="34"/>
      <c r="W327" s="165">
        <f t="shared" si="106"/>
        <v>0</v>
      </c>
      <c r="X327" s="165">
        <v>4.4999999999999999E-4</v>
      </c>
      <c r="Y327" s="165">
        <f t="shared" si="107"/>
        <v>8.0999999999999996E-3</v>
      </c>
      <c r="Z327" s="165">
        <v>0</v>
      </c>
      <c r="AA327" s="166">
        <f t="shared" si="108"/>
        <v>0</v>
      </c>
      <c r="AR327" s="18" t="s">
        <v>230</v>
      </c>
      <c r="AT327" s="18" t="s">
        <v>175</v>
      </c>
      <c r="AU327" s="18" t="s">
        <v>82</v>
      </c>
      <c r="AY327" s="18" t="s">
        <v>174</v>
      </c>
      <c r="BE327" s="104">
        <f t="shared" si="109"/>
        <v>0</v>
      </c>
      <c r="BF327" s="104">
        <f t="shared" si="110"/>
        <v>0</v>
      </c>
      <c r="BG327" s="104">
        <f t="shared" si="111"/>
        <v>0</v>
      </c>
      <c r="BH327" s="104">
        <f t="shared" si="112"/>
        <v>0</v>
      </c>
      <c r="BI327" s="104">
        <f t="shared" si="113"/>
        <v>0</v>
      </c>
      <c r="BJ327" s="18" t="s">
        <v>82</v>
      </c>
      <c r="BK327" s="167">
        <f t="shared" si="114"/>
        <v>0</v>
      </c>
      <c r="BL327" s="18" t="s">
        <v>230</v>
      </c>
      <c r="BM327" s="18" t="s">
        <v>841</v>
      </c>
    </row>
    <row r="328" spans="2:65" s="1" customFormat="1" ht="51" customHeight="1" x14ac:dyDescent="0.15">
      <c r="B328" s="130"/>
      <c r="C328" s="168" t="s">
        <v>842</v>
      </c>
      <c r="D328" s="168" t="s">
        <v>352</v>
      </c>
      <c r="E328" s="169" t="s">
        <v>843</v>
      </c>
      <c r="F328" s="242" t="s">
        <v>844</v>
      </c>
      <c r="G328" s="242"/>
      <c r="H328" s="242"/>
      <c r="I328" s="242"/>
      <c r="J328" s="170" t="s">
        <v>257</v>
      </c>
      <c r="K328" s="171">
        <v>16</v>
      </c>
      <c r="L328" s="243">
        <v>0</v>
      </c>
      <c r="M328" s="243"/>
      <c r="N328" s="244">
        <f t="shared" si="105"/>
        <v>0</v>
      </c>
      <c r="O328" s="241"/>
      <c r="P328" s="241"/>
      <c r="Q328" s="241"/>
      <c r="R328" s="133"/>
      <c r="T328" s="164" t="s">
        <v>5</v>
      </c>
      <c r="U328" s="42" t="s">
        <v>40</v>
      </c>
      <c r="V328" s="34"/>
      <c r="W328" s="165">
        <f t="shared" si="106"/>
        <v>0</v>
      </c>
      <c r="X328" s="165">
        <v>1.4999999999999999E-2</v>
      </c>
      <c r="Y328" s="165">
        <f t="shared" si="107"/>
        <v>0.24</v>
      </c>
      <c r="Z328" s="165">
        <v>0</v>
      </c>
      <c r="AA328" s="166">
        <f t="shared" si="108"/>
        <v>0</v>
      </c>
      <c r="AR328" s="18" t="s">
        <v>295</v>
      </c>
      <c r="AT328" s="18" t="s">
        <v>352</v>
      </c>
      <c r="AU328" s="18" t="s">
        <v>82</v>
      </c>
      <c r="AY328" s="18" t="s">
        <v>174</v>
      </c>
      <c r="BE328" s="104">
        <f t="shared" si="109"/>
        <v>0</v>
      </c>
      <c r="BF328" s="104">
        <f t="shared" si="110"/>
        <v>0</v>
      </c>
      <c r="BG328" s="104">
        <f t="shared" si="111"/>
        <v>0</v>
      </c>
      <c r="BH328" s="104">
        <f t="shared" si="112"/>
        <v>0</v>
      </c>
      <c r="BI328" s="104">
        <f t="shared" si="113"/>
        <v>0</v>
      </c>
      <c r="BJ328" s="18" t="s">
        <v>82</v>
      </c>
      <c r="BK328" s="167">
        <f t="shared" si="114"/>
        <v>0</v>
      </c>
      <c r="BL328" s="18" t="s">
        <v>230</v>
      </c>
      <c r="BM328" s="18" t="s">
        <v>845</v>
      </c>
    </row>
    <row r="329" spans="2:65" s="1" customFormat="1" ht="51" customHeight="1" x14ac:dyDescent="0.15">
      <c r="B329" s="130"/>
      <c r="C329" s="168" t="s">
        <v>846</v>
      </c>
      <c r="D329" s="168" t="s">
        <v>352</v>
      </c>
      <c r="E329" s="169" t="s">
        <v>847</v>
      </c>
      <c r="F329" s="242" t="s">
        <v>848</v>
      </c>
      <c r="G329" s="242"/>
      <c r="H329" s="242"/>
      <c r="I329" s="242"/>
      <c r="J329" s="170" t="s">
        <v>257</v>
      </c>
      <c r="K329" s="171">
        <v>2</v>
      </c>
      <c r="L329" s="243">
        <v>0</v>
      </c>
      <c r="M329" s="243"/>
      <c r="N329" s="244">
        <f t="shared" si="105"/>
        <v>0</v>
      </c>
      <c r="O329" s="241"/>
      <c r="P329" s="241"/>
      <c r="Q329" s="241"/>
      <c r="R329" s="133"/>
      <c r="T329" s="164" t="s">
        <v>5</v>
      </c>
      <c r="U329" s="42" t="s">
        <v>40</v>
      </c>
      <c r="V329" s="34"/>
      <c r="W329" s="165">
        <f t="shared" si="106"/>
        <v>0</v>
      </c>
      <c r="X329" s="165">
        <v>1.4999999999999999E-2</v>
      </c>
      <c r="Y329" s="165">
        <f t="shared" si="107"/>
        <v>0.03</v>
      </c>
      <c r="Z329" s="165">
        <v>0</v>
      </c>
      <c r="AA329" s="166">
        <f t="shared" si="108"/>
        <v>0</v>
      </c>
      <c r="AR329" s="18" t="s">
        <v>295</v>
      </c>
      <c r="AT329" s="18" t="s">
        <v>352</v>
      </c>
      <c r="AU329" s="18" t="s">
        <v>82</v>
      </c>
      <c r="AY329" s="18" t="s">
        <v>174</v>
      </c>
      <c r="BE329" s="104">
        <f t="shared" si="109"/>
        <v>0</v>
      </c>
      <c r="BF329" s="104">
        <f t="shared" si="110"/>
        <v>0</v>
      </c>
      <c r="BG329" s="104">
        <f t="shared" si="111"/>
        <v>0</v>
      </c>
      <c r="BH329" s="104">
        <f t="shared" si="112"/>
        <v>0</v>
      </c>
      <c r="BI329" s="104">
        <f t="shared" si="113"/>
        <v>0</v>
      </c>
      <c r="BJ329" s="18" t="s">
        <v>82</v>
      </c>
      <c r="BK329" s="167">
        <f t="shared" si="114"/>
        <v>0</v>
      </c>
      <c r="BL329" s="18" t="s">
        <v>230</v>
      </c>
      <c r="BM329" s="18" t="s">
        <v>849</v>
      </c>
    </row>
    <row r="330" spans="2:65" s="1" customFormat="1" ht="25.5" customHeight="1" x14ac:dyDescent="0.15">
      <c r="B330" s="130"/>
      <c r="C330" s="159" t="s">
        <v>850</v>
      </c>
      <c r="D330" s="159" t="s">
        <v>175</v>
      </c>
      <c r="E330" s="160" t="s">
        <v>851</v>
      </c>
      <c r="F330" s="240" t="s">
        <v>852</v>
      </c>
      <c r="G330" s="240"/>
      <c r="H330" s="240"/>
      <c r="I330" s="240"/>
      <c r="J330" s="161" t="s">
        <v>233</v>
      </c>
      <c r="K330" s="162">
        <v>4.4880000000000004</v>
      </c>
      <c r="L330" s="230">
        <v>0</v>
      </c>
      <c r="M330" s="230"/>
      <c r="N330" s="241">
        <f t="shared" si="105"/>
        <v>0</v>
      </c>
      <c r="O330" s="241"/>
      <c r="P330" s="241"/>
      <c r="Q330" s="241"/>
      <c r="R330" s="133"/>
      <c r="T330" s="164" t="s">
        <v>5</v>
      </c>
      <c r="U330" s="42" t="s">
        <v>40</v>
      </c>
      <c r="V330" s="34"/>
      <c r="W330" s="165">
        <f t="shared" si="106"/>
        <v>0</v>
      </c>
      <c r="X330" s="165">
        <v>0</v>
      </c>
      <c r="Y330" s="165">
        <f t="shared" si="107"/>
        <v>0</v>
      </c>
      <c r="Z330" s="165">
        <v>0</v>
      </c>
      <c r="AA330" s="166">
        <f t="shared" si="108"/>
        <v>0</v>
      </c>
      <c r="AR330" s="18" t="s">
        <v>230</v>
      </c>
      <c r="AT330" s="18" t="s">
        <v>175</v>
      </c>
      <c r="AU330" s="18" t="s">
        <v>82</v>
      </c>
      <c r="AY330" s="18" t="s">
        <v>174</v>
      </c>
      <c r="BE330" s="104">
        <f t="shared" si="109"/>
        <v>0</v>
      </c>
      <c r="BF330" s="104">
        <f t="shared" si="110"/>
        <v>0</v>
      </c>
      <c r="BG330" s="104">
        <f t="shared" si="111"/>
        <v>0</v>
      </c>
      <c r="BH330" s="104">
        <f t="shared" si="112"/>
        <v>0</v>
      </c>
      <c r="BI330" s="104">
        <f t="shared" si="113"/>
        <v>0</v>
      </c>
      <c r="BJ330" s="18" t="s">
        <v>82</v>
      </c>
      <c r="BK330" s="167">
        <f t="shared" si="114"/>
        <v>0</v>
      </c>
      <c r="BL330" s="18" t="s">
        <v>230</v>
      </c>
      <c r="BM330" s="18" t="s">
        <v>853</v>
      </c>
    </row>
    <row r="331" spans="2:65" s="9" customFormat="1" ht="29.75" customHeight="1" x14ac:dyDescent="0.15">
      <c r="B331" s="148"/>
      <c r="C331" s="149"/>
      <c r="D331" s="158" t="s">
        <v>143</v>
      </c>
      <c r="E331" s="158"/>
      <c r="F331" s="158"/>
      <c r="G331" s="158"/>
      <c r="H331" s="158"/>
      <c r="I331" s="158"/>
      <c r="J331" s="158"/>
      <c r="K331" s="158"/>
      <c r="L331" s="158"/>
      <c r="M331" s="158"/>
      <c r="N331" s="224">
        <f>BK331</f>
        <v>0</v>
      </c>
      <c r="O331" s="225"/>
      <c r="P331" s="225"/>
      <c r="Q331" s="225"/>
      <c r="R331" s="151"/>
      <c r="T331" s="152"/>
      <c r="U331" s="149"/>
      <c r="V331" s="149"/>
      <c r="W331" s="153">
        <f>SUM(W332:W336)</f>
        <v>0</v>
      </c>
      <c r="X331" s="149"/>
      <c r="Y331" s="153">
        <f>SUM(Y332:Y336)</f>
        <v>0.11127999999999999</v>
      </c>
      <c r="Z331" s="149"/>
      <c r="AA331" s="154">
        <f>SUM(AA332:AA336)</f>
        <v>0</v>
      </c>
      <c r="AR331" s="155" t="s">
        <v>82</v>
      </c>
      <c r="AT331" s="156" t="s">
        <v>72</v>
      </c>
      <c r="AU331" s="156" t="s">
        <v>79</v>
      </c>
      <c r="AY331" s="155" t="s">
        <v>174</v>
      </c>
      <c r="BK331" s="157">
        <f>SUM(BK332:BK336)</f>
        <v>0</v>
      </c>
    </row>
    <row r="332" spans="2:65" s="1" customFormat="1" ht="25.5" customHeight="1" x14ac:dyDescent="0.15">
      <c r="B332" s="130"/>
      <c r="C332" s="159" t="s">
        <v>854</v>
      </c>
      <c r="D332" s="159" t="s">
        <v>175</v>
      </c>
      <c r="E332" s="160" t="s">
        <v>855</v>
      </c>
      <c r="F332" s="240" t="s">
        <v>856</v>
      </c>
      <c r="G332" s="240"/>
      <c r="H332" s="240"/>
      <c r="I332" s="240"/>
      <c r="J332" s="161" t="s">
        <v>257</v>
      </c>
      <c r="K332" s="162">
        <v>1</v>
      </c>
      <c r="L332" s="230">
        <v>0</v>
      </c>
      <c r="M332" s="230"/>
      <c r="N332" s="241">
        <f>ROUND(L332*K332,3)</f>
        <v>0</v>
      </c>
      <c r="O332" s="241"/>
      <c r="P332" s="241"/>
      <c r="Q332" s="241"/>
      <c r="R332" s="133"/>
      <c r="T332" s="164" t="s">
        <v>5</v>
      </c>
      <c r="U332" s="42" t="s">
        <v>40</v>
      </c>
      <c r="V332" s="34"/>
      <c r="W332" s="165">
        <f>V332*K332</f>
        <v>0</v>
      </c>
      <c r="X332" s="165">
        <v>0</v>
      </c>
      <c r="Y332" s="165">
        <f>X332*K332</f>
        <v>0</v>
      </c>
      <c r="Z332" s="165">
        <v>0</v>
      </c>
      <c r="AA332" s="166">
        <f>Z332*K332</f>
        <v>0</v>
      </c>
      <c r="AR332" s="18" t="s">
        <v>230</v>
      </c>
      <c r="AT332" s="18" t="s">
        <v>175</v>
      </c>
      <c r="AU332" s="18" t="s">
        <v>82</v>
      </c>
      <c r="AY332" s="18" t="s">
        <v>174</v>
      </c>
      <c r="BE332" s="104">
        <f>IF(U332="základná",N332,0)</f>
        <v>0</v>
      </c>
      <c r="BF332" s="104">
        <f>IF(U332="znížená",N332,0)</f>
        <v>0</v>
      </c>
      <c r="BG332" s="104">
        <f>IF(U332="zákl. prenesená",N332,0)</f>
        <v>0</v>
      </c>
      <c r="BH332" s="104">
        <f>IF(U332="zníž. prenesená",N332,0)</f>
        <v>0</v>
      </c>
      <c r="BI332" s="104">
        <f>IF(U332="nulová",N332,0)</f>
        <v>0</v>
      </c>
      <c r="BJ332" s="18" t="s">
        <v>82</v>
      </c>
      <c r="BK332" s="167">
        <f>ROUND(L332*K332,3)</f>
        <v>0</v>
      </c>
      <c r="BL332" s="18" t="s">
        <v>230</v>
      </c>
      <c r="BM332" s="18" t="s">
        <v>857</v>
      </c>
    </row>
    <row r="333" spans="2:65" s="1" customFormat="1" ht="25.5" customHeight="1" x14ac:dyDescent="0.15">
      <c r="B333" s="130"/>
      <c r="C333" s="168" t="s">
        <v>858</v>
      </c>
      <c r="D333" s="168" t="s">
        <v>352</v>
      </c>
      <c r="E333" s="169" t="s">
        <v>859</v>
      </c>
      <c r="F333" s="242" t="s">
        <v>860</v>
      </c>
      <c r="G333" s="242"/>
      <c r="H333" s="242"/>
      <c r="I333" s="242"/>
      <c r="J333" s="170" t="s">
        <v>257</v>
      </c>
      <c r="K333" s="171">
        <v>1</v>
      </c>
      <c r="L333" s="243">
        <v>0</v>
      </c>
      <c r="M333" s="243"/>
      <c r="N333" s="244">
        <f>ROUND(L333*K333,3)</f>
        <v>0</v>
      </c>
      <c r="O333" s="241"/>
      <c r="P333" s="241"/>
      <c r="Q333" s="241"/>
      <c r="R333" s="133"/>
      <c r="T333" s="164" t="s">
        <v>5</v>
      </c>
      <c r="U333" s="42" t="s">
        <v>40</v>
      </c>
      <c r="V333" s="34"/>
      <c r="W333" s="165">
        <f>V333*K333</f>
        <v>0</v>
      </c>
      <c r="X333" s="165">
        <v>9.9279999999999993E-2</v>
      </c>
      <c r="Y333" s="165">
        <f>X333*K333</f>
        <v>9.9279999999999993E-2</v>
      </c>
      <c r="Z333" s="165">
        <v>0</v>
      </c>
      <c r="AA333" s="166">
        <f>Z333*K333</f>
        <v>0</v>
      </c>
      <c r="AR333" s="18" t="s">
        <v>295</v>
      </c>
      <c r="AT333" s="18" t="s">
        <v>352</v>
      </c>
      <c r="AU333" s="18" t="s">
        <v>82</v>
      </c>
      <c r="AY333" s="18" t="s">
        <v>174</v>
      </c>
      <c r="BE333" s="104">
        <f>IF(U333="základná",N333,0)</f>
        <v>0</v>
      </c>
      <c r="BF333" s="104">
        <f>IF(U333="znížená",N333,0)</f>
        <v>0</v>
      </c>
      <c r="BG333" s="104">
        <f>IF(U333="zákl. prenesená",N333,0)</f>
        <v>0</v>
      </c>
      <c r="BH333" s="104">
        <f>IF(U333="zníž. prenesená",N333,0)</f>
        <v>0</v>
      </c>
      <c r="BI333" s="104">
        <f>IF(U333="nulová",N333,0)</f>
        <v>0</v>
      </c>
      <c r="BJ333" s="18" t="s">
        <v>82</v>
      </c>
      <c r="BK333" s="167">
        <f>ROUND(L333*K333,3)</f>
        <v>0</v>
      </c>
      <c r="BL333" s="18" t="s">
        <v>230</v>
      </c>
      <c r="BM333" s="18" t="s">
        <v>861</v>
      </c>
    </row>
    <row r="334" spans="2:65" s="1" customFormat="1" ht="25.5" customHeight="1" x14ac:dyDescent="0.15">
      <c r="B334" s="130"/>
      <c r="C334" s="159" t="s">
        <v>862</v>
      </c>
      <c r="D334" s="159" t="s">
        <v>175</v>
      </c>
      <c r="E334" s="160" t="s">
        <v>863</v>
      </c>
      <c r="F334" s="240" t="s">
        <v>864</v>
      </c>
      <c r="G334" s="240"/>
      <c r="H334" s="240"/>
      <c r="I334" s="240"/>
      <c r="J334" s="161" t="s">
        <v>257</v>
      </c>
      <c r="K334" s="162">
        <v>1</v>
      </c>
      <c r="L334" s="230">
        <v>0</v>
      </c>
      <c r="M334" s="230"/>
      <c r="N334" s="241">
        <f>ROUND(L334*K334,3)</f>
        <v>0</v>
      </c>
      <c r="O334" s="241"/>
      <c r="P334" s="241"/>
      <c r="Q334" s="241"/>
      <c r="R334" s="133"/>
      <c r="T334" s="164" t="s">
        <v>5</v>
      </c>
      <c r="U334" s="42" t="s">
        <v>40</v>
      </c>
      <c r="V334" s="34"/>
      <c r="W334" s="165">
        <f>V334*K334</f>
        <v>0</v>
      </c>
      <c r="X334" s="165">
        <v>0</v>
      </c>
      <c r="Y334" s="165">
        <f>X334*K334</f>
        <v>0</v>
      </c>
      <c r="Z334" s="165">
        <v>0</v>
      </c>
      <c r="AA334" s="166">
        <f>Z334*K334</f>
        <v>0</v>
      </c>
      <c r="AR334" s="18" t="s">
        <v>230</v>
      </c>
      <c r="AT334" s="18" t="s">
        <v>175</v>
      </c>
      <c r="AU334" s="18" t="s">
        <v>82</v>
      </c>
      <c r="AY334" s="18" t="s">
        <v>174</v>
      </c>
      <c r="BE334" s="104">
        <f>IF(U334="základná",N334,0)</f>
        <v>0</v>
      </c>
      <c r="BF334" s="104">
        <f>IF(U334="znížená",N334,0)</f>
        <v>0</v>
      </c>
      <c r="BG334" s="104">
        <f>IF(U334="zákl. prenesená",N334,0)</f>
        <v>0</v>
      </c>
      <c r="BH334" s="104">
        <f>IF(U334="zníž. prenesená",N334,0)</f>
        <v>0</v>
      </c>
      <c r="BI334" s="104">
        <f>IF(U334="nulová",N334,0)</f>
        <v>0</v>
      </c>
      <c r="BJ334" s="18" t="s">
        <v>82</v>
      </c>
      <c r="BK334" s="167">
        <f>ROUND(L334*K334,3)</f>
        <v>0</v>
      </c>
      <c r="BL334" s="18" t="s">
        <v>230</v>
      </c>
      <c r="BM334" s="18" t="s">
        <v>865</v>
      </c>
    </row>
    <row r="335" spans="2:65" s="1" customFormat="1" ht="16.5" customHeight="1" x14ac:dyDescent="0.15">
      <c r="B335" s="130"/>
      <c r="C335" s="168" t="s">
        <v>866</v>
      </c>
      <c r="D335" s="168" t="s">
        <v>352</v>
      </c>
      <c r="E335" s="169" t="s">
        <v>867</v>
      </c>
      <c r="F335" s="242" t="s">
        <v>868</v>
      </c>
      <c r="G335" s="242"/>
      <c r="H335" s="242"/>
      <c r="I335" s="242"/>
      <c r="J335" s="170" t="s">
        <v>683</v>
      </c>
      <c r="K335" s="171">
        <v>1</v>
      </c>
      <c r="L335" s="243">
        <v>0</v>
      </c>
      <c r="M335" s="243"/>
      <c r="N335" s="244">
        <f>ROUND(L335*K335,3)</f>
        <v>0</v>
      </c>
      <c r="O335" s="241"/>
      <c r="P335" s="241"/>
      <c r="Q335" s="241"/>
      <c r="R335" s="133"/>
      <c r="T335" s="164" t="s">
        <v>5</v>
      </c>
      <c r="U335" s="42" t="s">
        <v>40</v>
      </c>
      <c r="V335" s="34"/>
      <c r="W335" s="165">
        <f>V335*K335</f>
        <v>0</v>
      </c>
      <c r="X335" s="165">
        <v>1.2E-2</v>
      </c>
      <c r="Y335" s="165">
        <f>X335*K335</f>
        <v>1.2E-2</v>
      </c>
      <c r="Z335" s="165">
        <v>0</v>
      </c>
      <c r="AA335" s="166">
        <f>Z335*K335</f>
        <v>0</v>
      </c>
      <c r="AR335" s="18" t="s">
        <v>295</v>
      </c>
      <c r="AT335" s="18" t="s">
        <v>352</v>
      </c>
      <c r="AU335" s="18" t="s">
        <v>82</v>
      </c>
      <c r="AY335" s="18" t="s">
        <v>174</v>
      </c>
      <c r="BE335" s="104">
        <f>IF(U335="základná",N335,0)</f>
        <v>0</v>
      </c>
      <c r="BF335" s="104">
        <f>IF(U335="znížená",N335,0)</f>
        <v>0</v>
      </c>
      <c r="BG335" s="104">
        <f>IF(U335="zákl. prenesená",N335,0)</f>
        <v>0</v>
      </c>
      <c r="BH335" s="104">
        <f>IF(U335="zníž. prenesená",N335,0)</f>
        <v>0</v>
      </c>
      <c r="BI335" s="104">
        <f>IF(U335="nulová",N335,0)</f>
        <v>0</v>
      </c>
      <c r="BJ335" s="18" t="s">
        <v>82</v>
      </c>
      <c r="BK335" s="167">
        <f>ROUND(L335*K335,3)</f>
        <v>0</v>
      </c>
      <c r="BL335" s="18" t="s">
        <v>230</v>
      </c>
      <c r="BM335" s="18" t="s">
        <v>869</v>
      </c>
    </row>
    <row r="336" spans="2:65" s="1" customFormat="1" ht="38.25" customHeight="1" x14ac:dyDescent="0.15">
      <c r="B336" s="130"/>
      <c r="C336" s="159" t="s">
        <v>870</v>
      </c>
      <c r="D336" s="159" t="s">
        <v>175</v>
      </c>
      <c r="E336" s="160" t="s">
        <v>871</v>
      </c>
      <c r="F336" s="240" t="s">
        <v>872</v>
      </c>
      <c r="G336" s="240"/>
      <c r="H336" s="240"/>
      <c r="I336" s="240"/>
      <c r="J336" s="161" t="s">
        <v>233</v>
      </c>
      <c r="K336" s="162">
        <v>0.111</v>
      </c>
      <c r="L336" s="230">
        <v>0</v>
      </c>
      <c r="M336" s="230"/>
      <c r="N336" s="241">
        <f>ROUND(L336*K336,3)</f>
        <v>0</v>
      </c>
      <c r="O336" s="241"/>
      <c r="P336" s="241"/>
      <c r="Q336" s="241"/>
      <c r="R336" s="133"/>
      <c r="T336" s="164" t="s">
        <v>5</v>
      </c>
      <c r="U336" s="42" t="s">
        <v>40</v>
      </c>
      <c r="V336" s="34"/>
      <c r="W336" s="165">
        <f>V336*K336</f>
        <v>0</v>
      </c>
      <c r="X336" s="165">
        <v>0</v>
      </c>
      <c r="Y336" s="165">
        <f>X336*K336</f>
        <v>0</v>
      </c>
      <c r="Z336" s="165">
        <v>0</v>
      </c>
      <c r="AA336" s="166">
        <f>Z336*K336</f>
        <v>0</v>
      </c>
      <c r="AR336" s="18" t="s">
        <v>230</v>
      </c>
      <c r="AT336" s="18" t="s">
        <v>175</v>
      </c>
      <c r="AU336" s="18" t="s">
        <v>82</v>
      </c>
      <c r="AY336" s="18" t="s">
        <v>174</v>
      </c>
      <c r="BE336" s="104">
        <f>IF(U336="základná",N336,0)</f>
        <v>0</v>
      </c>
      <c r="BF336" s="104">
        <f>IF(U336="znížená",N336,0)</f>
        <v>0</v>
      </c>
      <c r="BG336" s="104">
        <f>IF(U336="zákl. prenesená",N336,0)</f>
        <v>0</v>
      </c>
      <c r="BH336" s="104">
        <f>IF(U336="zníž. prenesená",N336,0)</f>
        <v>0</v>
      </c>
      <c r="BI336" s="104">
        <f>IF(U336="nulová",N336,0)</f>
        <v>0</v>
      </c>
      <c r="BJ336" s="18" t="s">
        <v>82</v>
      </c>
      <c r="BK336" s="167">
        <f>ROUND(L336*K336,3)</f>
        <v>0</v>
      </c>
      <c r="BL336" s="18" t="s">
        <v>230</v>
      </c>
      <c r="BM336" s="18" t="s">
        <v>873</v>
      </c>
    </row>
    <row r="337" spans="2:65" s="9" customFormat="1" ht="29.75" customHeight="1" x14ac:dyDescent="0.15">
      <c r="B337" s="148"/>
      <c r="C337" s="149"/>
      <c r="D337" s="158" t="s">
        <v>144</v>
      </c>
      <c r="E337" s="158"/>
      <c r="F337" s="158"/>
      <c r="G337" s="158"/>
      <c r="H337" s="158"/>
      <c r="I337" s="158"/>
      <c r="J337" s="158"/>
      <c r="K337" s="158"/>
      <c r="L337" s="158"/>
      <c r="M337" s="158"/>
      <c r="N337" s="224">
        <f>BK337</f>
        <v>0</v>
      </c>
      <c r="O337" s="225"/>
      <c r="P337" s="225"/>
      <c r="Q337" s="225"/>
      <c r="R337" s="151"/>
      <c r="T337" s="152"/>
      <c r="U337" s="149"/>
      <c r="V337" s="149"/>
      <c r="W337" s="153">
        <f>SUM(W338:W342)</f>
        <v>0</v>
      </c>
      <c r="X337" s="149"/>
      <c r="Y337" s="153">
        <f>SUM(Y338:Y342)</f>
        <v>0.90966560000000007</v>
      </c>
      <c r="Z337" s="149"/>
      <c r="AA337" s="154">
        <f>SUM(AA338:AA342)</f>
        <v>0</v>
      </c>
      <c r="AR337" s="155" t="s">
        <v>82</v>
      </c>
      <c r="AT337" s="156" t="s">
        <v>72</v>
      </c>
      <c r="AU337" s="156" t="s">
        <v>79</v>
      </c>
      <c r="AY337" s="155" t="s">
        <v>174</v>
      </c>
      <c r="BK337" s="157">
        <f>SUM(BK338:BK342)</f>
        <v>0</v>
      </c>
    </row>
    <row r="338" spans="2:65" s="1" customFormat="1" ht="25.5" customHeight="1" x14ac:dyDescent="0.15">
      <c r="B338" s="130"/>
      <c r="C338" s="159" t="s">
        <v>874</v>
      </c>
      <c r="D338" s="159" t="s">
        <v>175</v>
      </c>
      <c r="E338" s="160" t="s">
        <v>875</v>
      </c>
      <c r="F338" s="240" t="s">
        <v>876</v>
      </c>
      <c r="G338" s="240"/>
      <c r="H338" s="240"/>
      <c r="I338" s="240"/>
      <c r="J338" s="161" t="s">
        <v>399</v>
      </c>
      <c r="K338" s="162">
        <v>33.9</v>
      </c>
      <c r="L338" s="230">
        <v>0</v>
      </c>
      <c r="M338" s="230"/>
      <c r="N338" s="241">
        <f>ROUND(L338*K338,3)</f>
        <v>0</v>
      </c>
      <c r="O338" s="241"/>
      <c r="P338" s="241"/>
      <c r="Q338" s="241"/>
      <c r="R338" s="133"/>
      <c r="T338" s="164" t="s">
        <v>5</v>
      </c>
      <c r="U338" s="42" t="s">
        <v>40</v>
      </c>
      <c r="V338" s="34"/>
      <c r="W338" s="165">
        <f>V338*K338</f>
        <v>0</v>
      </c>
      <c r="X338" s="165">
        <v>4.5700000000000003E-3</v>
      </c>
      <c r="Y338" s="165">
        <f>X338*K338</f>
        <v>0.15492300000000001</v>
      </c>
      <c r="Z338" s="165">
        <v>0</v>
      </c>
      <c r="AA338" s="166">
        <f>Z338*K338</f>
        <v>0</v>
      </c>
      <c r="AR338" s="18" t="s">
        <v>230</v>
      </c>
      <c r="AT338" s="18" t="s">
        <v>175</v>
      </c>
      <c r="AU338" s="18" t="s">
        <v>82</v>
      </c>
      <c r="AY338" s="18" t="s">
        <v>174</v>
      </c>
      <c r="BE338" s="104">
        <f>IF(U338="základná",N338,0)</f>
        <v>0</v>
      </c>
      <c r="BF338" s="104">
        <f>IF(U338="znížená",N338,0)</f>
        <v>0</v>
      </c>
      <c r="BG338" s="104">
        <f>IF(U338="zákl. prenesená",N338,0)</f>
        <v>0</v>
      </c>
      <c r="BH338" s="104">
        <f>IF(U338="zníž. prenesená",N338,0)</f>
        <v>0</v>
      </c>
      <c r="BI338" s="104">
        <f>IF(U338="nulová",N338,0)</f>
        <v>0</v>
      </c>
      <c r="BJ338" s="18" t="s">
        <v>82</v>
      </c>
      <c r="BK338" s="167">
        <f>ROUND(L338*K338,3)</f>
        <v>0</v>
      </c>
      <c r="BL338" s="18" t="s">
        <v>230</v>
      </c>
      <c r="BM338" s="18" t="s">
        <v>877</v>
      </c>
    </row>
    <row r="339" spans="2:65" s="1" customFormat="1" ht="16.5" customHeight="1" x14ac:dyDescent="0.15">
      <c r="B339" s="130"/>
      <c r="C339" s="168" t="s">
        <v>878</v>
      </c>
      <c r="D339" s="168" t="s">
        <v>352</v>
      </c>
      <c r="E339" s="169" t="s">
        <v>879</v>
      </c>
      <c r="F339" s="242" t="s">
        <v>880</v>
      </c>
      <c r="G339" s="242"/>
      <c r="H339" s="242"/>
      <c r="I339" s="242"/>
      <c r="J339" s="170" t="s">
        <v>257</v>
      </c>
      <c r="K339" s="171">
        <v>115.26</v>
      </c>
      <c r="L339" s="243">
        <v>0</v>
      </c>
      <c r="M339" s="243"/>
      <c r="N339" s="244">
        <f>ROUND(L339*K339,3)</f>
        <v>0</v>
      </c>
      <c r="O339" s="241"/>
      <c r="P339" s="241"/>
      <c r="Q339" s="241"/>
      <c r="R339" s="133"/>
      <c r="T339" s="164" t="s">
        <v>5</v>
      </c>
      <c r="U339" s="42" t="s">
        <v>40</v>
      </c>
      <c r="V339" s="34"/>
      <c r="W339" s="165">
        <f>V339*K339</f>
        <v>0</v>
      </c>
      <c r="X339" s="165">
        <v>3.5E-4</v>
      </c>
      <c r="Y339" s="165">
        <f>X339*K339</f>
        <v>4.0341000000000002E-2</v>
      </c>
      <c r="Z339" s="165">
        <v>0</v>
      </c>
      <c r="AA339" s="166">
        <f>Z339*K339</f>
        <v>0</v>
      </c>
      <c r="AR339" s="18" t="s">
        <v>295</v>
      </c>
      <c r="AT339" s="18" t="s">
        <v>352</v>
      </c>
      <c r="AU339" s="18" t="s">
        <v>82</v>
      </c>
      <c r="AY339" s="18" t="s">
        <v>174</v>
      </c>
      <c r="BE339" s="104">
        <f>IF(U339="základná",N339,0)</f>
        <v>0</v>
      </c>
      <c r="BF339" s="104">
        <f>IF(U339="znížená",N339,0)</f>
        <v>0</v>
      </c>
      <c r="BG339" s="104">
        <f>IF(U339="zákl. prenesená",N339,0)</f>
        <v>0</v>
      </c>
      <c r="BH339" s="104">
        <f>IF(U339="zníž. prenesená",N339,0)</f>
        <v>0</v>
      </c>
      <c r="BI339" s="104">
        <f>IF(U339="nulová",N339,0)</f>
        <v>0</v>
      </c>
      <c r="BJ339" s="18" t="s">
        <v>82</v>
      </c>
      <c r="BK339" s="167">
        <f>ROUND(L339*K339,3)</f>
        <v>0</v>
      </c>
      <c r="BL339" s="18" t="s">
        <v>230</v>
      </c>
      <c r="BM339" s="18" t="s">
        <v>881</v>
      </c>
    </row>
    <row r="340" spans="2:65" s="1" customFormat="1" ht="25.5" customHeight="1" x14ac:dyDescent="0.15">
      <c r="B340" s="130"/>
      <c r="C340" s="159" t="s">
        <v>882</v>
      </c>
      <c r="D340" s="159" t="s">
        <v>175</v>
      </c>
      <c r="E340" s="160" t="s">
        <v>883</v>
      </c>
      <c r="F340" s="240" t="s">
        <v>884</v>
      </c>
      <c r="G340" s="240"/>
      <c r="H340" s="240"/>
      <c r="I340" s="240"/>
      <c r="J340" s="161" t="s">
        <v>200</v>
      </c>
      <c r="K340" s="162">
        <v>44</v>
      </c>
      <c r="L340" s="230">
        <v>0</v>
      </c>
      <c r="M340" s="230"/>
      <c r="N340" s="241">
        <f>ROUND(L340*K340,3)</f>
        <v>0</v>
      </c>
      <c r="O340" s="241"/>
      <c r="P340" s="241"/>
      <c r="Q340" s="241"/>
      <c r="R340" s="133"/>
      <c r="T340" s="164" t="s">
        <v>5</v>
      </c>
      <c r="U340" s="42" t="s">
        <v>40</v>
      </c>
      <c r="V340" s="34"/>
      <c r="W340" s="165">
        <f>V340*K340</f>
        <v>0</v>
      </c>
      <c r="X340" s="165">
        <v>4.6899999999999997E-3</v>
      </c>
      <c r="Y340" s="165">
        <f>X340*K340</f>
        <v>0.20635999999999999</v>
      </c>
      <c r="Z340" s="165">
        <v>0</v>
      </c>
      <c r="AA340" s="166">
        <f>Z340*K340</f>
        <v>0</v>
      </c>
      <c r="AR340" s="18" t="s">
        <v>230</v>
      </c>
      <c r="AT340" s="18" t="s">
        <v>175</v>
      </c>
      <c r="AU340" s="18" t="s">
        <v>82</v>
      </c>
      <c r="AY340" s="18" t="s">
        <v>174</v>
      </c>
      <c r="BE340" s="104">
        <f>IF(U340="základná",N340,0)</f>
        <v>0</v>
      </c>
      <c r="BF340" s="104">
        <f>IF(U340="znížená",N340,0)</f>
        <v>0</v>
      </c>
      <c r="BG340" s="104">
        <f>IF(U340="zákl. prenesená",N340,0)</f>
        <v>0</v>
      </c>
      <c r="BH340" s="104">
        <f>IF(U340="zníž. prenesená",N340,0)</f>
        <v>0</v>
      </c>
      <c r="BI340" s="104">
        <f>IF(U340="nulová",N340,0)</f>
        <v>0</v>
      </c>
      <c r="BJ340" s="18" t="s">
        <v>82</v>
      </c>
      <c r="BK340" s="167">
        <f>ROUND(L340*K340,3)</f>
        <v>0</v>
      </c>
      <c r="BL340" s="18" t="s">
        <v>230</v>
      </c>
      <c r="BM340" s="18" t="s">
        <v>885</v>
      </c>
    </row>
    <row r="341" spans="2:65" s="1" customFormat="1" ht="16.5" customHeight="1" x14ac:dyDescent="0.15">
      <c r="B341" s="130"/>
      <c r="C341" s="168" t="s">
        <v>886</v>
      </c>
      <c r="D341" s="168" t="s">
        <v>352</v>
      </c>
      <c r="E341" s="169" t="s">
        <v>887</v>
      </c>
      <c r="F341" s="242" t="s">
        <v>888</v>
      </c>
      <c r="G341" s="242"/>
      <c r="H341" s="242"/>
      <c r="I341" s="242"/>
      <c r="J341" s="170" t="s">
        <v>200</v>
      </c>
      <c r="K341" s="171">
        <v>44.88</v>
      </c>
      <c r="L341" s="243">
        <v>0</v>
      </c>
      <c r="M341" s="243"/>
      <c r="N341" s="244">
        <f>ROUND(L341*K341,3)</f>
        <v>0</v>
      </c>
      <c r="O341" s="241"/>
      <c r="P341" s="241"/>
      <c r="Q341" s="241"/>
      <c r="R341" s="133"/>
      <c r="T341" s="164" t="s">
        <v>5</v>
      </c>
      <c r="U341" s="42" t="s">
        <v>40</v>
      </c>
      <c r="V341" s="34"/>
      <c r="W341" s="165">
        <f>V341*K341</f>
        <v>0</v>
      </c>
      <c r="X341" s="165">
        <v>1.132E-2</v>
      </c>
      <c r="Y341" s="165">
        <f>X341*K341</f>
        <v>0.50804160000000009</v>
      </c>
      <c r="Z341" s="165">
        <v>0</v>
      </c>
      <c r="AA341" s="166">
        <f>Z341*K341</f>
        <v>0</v>
      </c>
      <c r="AR341" s="18" t="s">
        <v>295</v>
      </c>
      <c r="AT341" s="18" t="s">
        <v>352</v>
      </c>
      <c r="AU341" s="18" t="s">
        <v>82</v>
      </c>
      <c r="AY341" s="18" t="s">
        <v>174</v>
      </c>
      <c r="BE341" s="104">
        <f>IF(U341="základná",N341,0)</f>
        <v>0</v>
      </c>
      <c r="BF341" s="104">
        <f>IF(U341="znížená",N341,0)</f>
        <v>0</v>
      </c>
      <c r="BG341" s="104">
        <f>IF(U341="zákl. prenesená",N341,0)</f>
        <v>0</v>
      </c>
      <c r="BH341" s="104">
        <f>IF(U341="zníž. prenesená",N341,0)</f>
        <v>0</v>
      </c>
      <c r="BI341" s="104">
        <f>IF(U341="nulová",N341,0)</f>
        <v>0</v>
      </c>
      <c r="BJ341" s="18" t="s">
        <v>82</v>
      </c>
      <c r="BK341" s="167">
        <f>ROUND(L341*K341,3)</f>
        <v>0</v>
      </c>
      <c r="BL341" s="18" t="s">
        <v>230</v>
      </c>
      <c r="BM341" s="18" t="s">
        <v>889</v>
      </c>
    </row>
    <row r="342" spans="2:65" s="1" customFormat="1" ht="25.5" customHeight="1" x14ac:dyDescent="0.15">
      <c r="B342" s="130"/>
      <c r="C342" s="159" t="s">
        <v>890</v>
      </c>
      <c r="D342" s="159" t="s">
        <v>175</v>
      </c>
      <c r="E342" s="160" t="s">
        <v>891</v>
      </c>
      <c r="F342" s="240" t="s">
        <v>892</v>
      </c>
      <c r="G342" s="240"/>
      <c r="H342" s="240"/>
      <c r="I342" s="240"/>
      <c r="J342" s="161" t="s">
        <v>233</v>
      </c>
      <c r="K342" s="162">
        <v>0.91</v>
      </c>
      <c r="L342" s="230">
        <v>0</v>
      </c>
      <c r="M342" s="230"/>
      <c r="N342" s="241">
        <f>ROUND(L342*K342,3)</f>
        <v>0</v>
      </c>
      <c r="O342" s="241"/>
      <c r="P342" s="241"/>
      <c r="Q342" s="241"/>
      <c r="R342" s="133"/>
      <c r="T342" s="164" t="s">
        <v>5</v>
      </c>
      <c r="U342" s="42" t="s">
        <v>40</v>
      </c>
      <c r="V342" s="34"/>
      <c r="W342" s="165">
        <f>V342*K342</f>
        <v>0</v>
      </c>
      <c r="X342" s="165">
        <v>0</v>
      </c>
      <c r="Y342" s="165">
        <f>X342*K342</f>
        <v>0</v>
      </c>
      <c r="Z342" s="165">
        <v>0</v>
      </c>
      <c r="AA342" s="166">
        <f>Z342*K342</f>
        <v>0</v>
      </c>
      <c r="AR342" s="18" t="s">
        <v>230</v>
      </c>
      <c r="AT342" s="18" t="s">
        <v>175</v>
      </c>
      <c r="AU342" s="18" t="s">
        <v>82</v>
      </c>
      <c r="AY342" s="18" t="s">
        <v>174</v>
      </c>
      <c r="BE342" s="104">
        <f>IF(U342="základná",N342,0)</f>
        <v>0</v>
      </c>
      <c r="BF342" s="104">
        <f>IF(U342="znížená",N342,0)</f>
        <v>0</v>
      </c>
      <c r="BG342" s="104">
        <f>IF(U342="zákl. prenesená",N342,0)</f>
        <v>0</v>
      </c>
      <c r="BH342" s="104">
        <f>IF(U342="zníž. prenesená",N342,0)</f>
        <v>0</v>
      </c>
      <c r="BI342" s="104">
        <f>IF(U342="nulová",N342,0)</f>
        <v>0</v>
      </c>
      <c r="BJ342" s="18" t="s">
        <v>82</v>
      </c>
      <c r="BK342" s="167">
        <f>ROUND(L342*K342,3)</f>
        <v>0</v>
      </c>
      <c r="BL342" s="18" t="s">
        <v>230</v>
      </c>
      <c r="BM342" s="18" t="s">
        <v>893</v>
      </c>
    </row>
    <row r="343" spans="2:65" s="9" customFormat="1" ht="29.75" customHeight="1" x14ac:dyDescent="0.15">
      <c r="B343" s="148"/>
      <c r="C343" s="149"/>
      <c r="D343" s="158" t="s">
        <v>145</v>
      </c>
      <c r="E343" s="158"/>
      <c r="F343" s="158"/>
      <c r="G343" s="158"/>
      <c r="H343" s="158"/>
      <c r="I343" s="158"/>
      <c r="J343" s="158"/>
      <c r="K343" s="158"/>
      <c r="L343" s="158"/>
      <c r="M343" s="158"/>
      <c r="N343" s="224">
        <f>BK343</f>
        <v>0</v>
      </c>
      <c r="O343" s="225"/>
      <c r="P343" s="225"/>
      <c r="Q343" s="225"/>
      <c r="R343" s="151"/>
      <c r="T343" s="152"/>
      <c r="U343" s="149"/>
      <c r="V343" s="149"/>
      <c r="W343" s="153">
        <f>SUM(W344:W352)</f>
        <v>0</v>
      </c>
      <c r="X343" s="149"/>
      <c r="Y343" s="153">
        <f>SUM(Y344:Y352)</f>
        <v>1.3949874600000003</v>
      </c>
      <c r="Z343" s="149"/>
      <c r="AA343" s="154">
        <f>SUM(AA344:AA352)</f>
        <v>0</v>
      </c>
      <c r="AR343" s="155" t="s">
        <v>82</v>
      </c>
      <c r="AT343" s="156" t="s">
        <v>72</v>
      </c>
      <c r="AU343" s="156" t="s">
        <v>79</v>
      </c>
      <c r="AY343" s="155" t="s">
        <v>174</v>
      </c>
      <c r="BK343" s="157">
        <f>SUM(BK344:BK352)</f>
        <v>0</v>
      </c>
    </row>
    <row r="344" spans="2:65" s="1" customFormat="1" ht="25.5" customHeight="1" x14ac:dyDescent="0.15">
      <c r="B344" s="130"/>
      <c r="C344" s="159" t="s">
        <v>894</v>
      </c>
      <c r="D344" s="159" t="s">
        <v>175</v>
      </c>
      <c r="E344" s="160" t="s">
        <v>895</v>
      </c>
      <c r="F344" s="240" t="s">
        <v>896</v>
      </c>
      <c r="G344" s="240"/>
      <c r="H344" s="240"/>
      <c r="I344" s="240"/>
      <c r="J344" s="161" t="s">
        <v>200</v>
      </c>
      <c r="K344" s="162">
        <v>5.2359999999999998</v>
      </c>
      <c r="L344" s="230">
        <v>0</v>
      </c>
      <c r="M344" s="230"/>
      <c r="N344" s="241">
        <f t="shared" ref="N344:N352" si="115">ROUND(L344*K344,3)</f>
        <v>0</v>
      </c>
      <c r="O344" s="241"/>
      <c r="P344" s="241"/>
      <c r="Q344" s="241"/>
      <c r="R344" s="133"/>
      <c r="T344" s="164" t="s">
        <v>5</v>
      </c>
      <c r="U344" s="42" t="s">
        <v>40</v>
      </c>
      <c r="V344" s="34"/>
      <c r="W344" s="165">
        <f t="shared" ref="W344:W352" si="116">V344*K344</f>
        <v>0</v>
      </c>
      <c r="X344" s="165">
        <v>4.2000000000000002E-4</v>
      </c>
      <c r="Y344" s="165">
        <f t="shared" ref="Y344:Y352" si="117">X344*K344</f>
        <v>2.1991200000000002E-3</v>
      </c>
      <c r="Z344" s="165">
        <v>0</v>
      </c>
      <c r="AA344" s="166">
        <f t="shared" ref="AA344:AA352" si="118">Z344*K344</f>
        <v>0</v>
      </c>
      <c r="AR344" s="18" t="s">
        <v>230</v>
      </c>
      <c r="AT344" s="18" t="s">
        <v>175</v>
      </c>
      <c r="AU344" s="18" t="s">
        <v>82</v>
      </c>
      <c r="AY344" s="18" t="s">
        <v>174</v>
      </c>
      <c r="BE344" s="104">
        <f t="shared" ref="BE344:BE352" si="119">IF(U344="základná",N344,0)</f>
        <v>0</v>
      </c>
      <c r="BF344" s="104">
        <f t="shared" ref="BF344:BF352" si="120">IF(U344="znížená",N344,0)</f>
        <v>0</v>
      </c>
      <c r="BG344" s="104">
        <f t="shared" ref="BG344:BG352" si="121">IF(U344="zákl. prenesená",N344,0)</f>
        <v>0</v>
      </c>
      <c r="BH344" s="104">
        <f t="shared" ref="BH344:BH352" si="122">IF(U344="zníž. prenesená",N344,0)</f>
        <v>0</v>
      </c>
      <c r="BI344" s="104">
        <f t="shared" ref="BI344:BI352" si="123">IF(U344="nulová",N344,0)</f>
        <v>0</v>
      </c>
      <c r="BJ344" s="18" t="s">
        <v>82</v>
      </c>
      <c r="BK344" s="167">
        <f t="shared" ref="BK344:BK352" si="124">ROUND(L344*K344,3)</f>
        <v>0</v>
      </c>
      <c r="BL344" s="18" t="s">
        <v>230</v>
      </c>
      <c r="BM344" s="18" t="s">
        <v>897</v>
      </c>
    </row>
    <row r="345" spans="2:65" s="1" customFormat="1" ht="25.5" customHeight="1" x14ac:dyDescent="0.15">
      <c r="B345" s="130"/>
      <c r="C345" s="168" t="s">
        <v>898</v>
      </c>
      <c r="D345" s="168" t="s">
        <v>352</v>
      </c>
      <c r="E345" s="169" t="s">
        <v>899</v>
      </c>
      <c r="F345" s="242" t="s">
        <v>900</v>
      </c>
      <c r="G345" s="242"/>
      <c r="H345" s="242"/>
      <c r="I345" s="242"/>
      <c r="J345" s="170" t="s">
        <v>257</v>
      </c>
      <c r="K345" s="171">
        <v>17.541</v>
      </c>
      <c r="L345" s="243">
        <v>0</v>
      </c>
      <c r="M345" s="243"/>
      <c r="N345" s="244">
        <f t="shared" si="115"/>
        <v>0</v>
      </c>
      <c r="O345" s="241"/>
      <c r="P345" s="241"/>
      <c r="Q345" s="241"/>
      <c r="R345" s="133"/>
      <c r="T345" s="164" t="s">
        <v>5</v>
      </c>
      <c r="U345" s="42" t="s">
        <v>40</v>
      </c>
      <c r="V345" s="34"/>
      <c r="W345" s="165">
        <f t="shared" si="116"/>
        <v>0</v>
      </c>
      <c r="X345" s="165">
        <v>8.0400000000000003E-3</v>
      </c>
      <c r="Y345" s="165">
        <f t="shared" si="117"/>
        <v>0.14102964000000001</v>
      </c>
      <c r="Z345" s="165">
        <v>0</v>
      </c>
      <c r="AA345" s="166">
        <f t="shared" si="118"/>
        <v>0</v>
      </c>
      <c r="AR345" s="18" t="s">
        <v>295</v>
      </c>
      <c r="AT345" s="18" t="s">
        <v>352</v>
      </c>
      <c r="AU345" s="18" t="s">
        <v>82</v>
      </c>
      <c r="AY345" s="18" t="s">
        <v>174</v>
      </c>
      <c r="BE345" s="104">
        <f t="shared" si="119"/>
        <v>0</v>
      </c>
      <c r="BF345" s="104">
        <f t="shared" si="120"/>
        <v>0</v>
      </c>
      <c r="BG345" s="104">
        <f t="shared" si="121"/>
        <v>0</v>
      </c>
      <c r="BH345" s="104">
        <f t="shared" si="122"/>
        <v>0</v>
      </c>
      <c r="BI345" s="104">
        <f t="shared" si="123"/>
        <v>0</v>
      </c>
      <c r="BJ345" s="18" t="s">
        <v>82</v>
      </c>
      <c r="BK345" s="167">
        <f t="shared" si="124"/>
        <v>0</v>
      </c>
      <c r="BL345" s="18" t="s">
        <v>230</v>
      </c>
      <c r="BM345" s="18" t="s">
        <v>901</v>
      </c>
    </row>
    <row r="346" spans="2:65" s="1" customFormat="1" ht="38.25" customHeight="1" x14ac:dyDescent="0.15">
      <c r="B346" s="130"/>
      <c r="C346" s="159" t="s">
        <v>902</v>
      </c>
      <c r="D346" s="159" t="s">
        <v>175</v>
      </c>
      <c r="E346" s="160" t="s">
        <v>903</v>
      </c>
      <c r="F346" s="240" t="s">
        <v>904</v>
      </c>
      <c r="G346" s="240"/>
      <c r="H346" s="240"/>
      <c r="I346" s="240"/>
      <c r="J346" s="161" t="s">
        <v>200</v>
      </c>
      <c r="K346" s="162">
        <v>3.3660000000000001</v>
      </c>
      <c r="L346" s="230">
        <v>0</v>
      </c>
      <c r="M346" s="230"/>
      <c r="N346" s="241">
        <f t="shared" si="115"/>
        <v>0</v>
      </c>
      <c r="O346" s="241"/>
      <c r="P346" s="241"/>
      <c r="Q346" s="241"/>
      <c r="R346" s="133"/>
      <c r="T346" s="164" t="s">
        <v>5</v>
      </c>
      <c r="U346" s="42" t="s">
        <v>40</v>
      </c>
      <c r="V346" s="34"/>
      <c r="W346" s="165">
        <f t="shared" si="116"/>
        <v>0</v>
      </c>
      <c r="X346" s="165">
        <v>3.2000000000000003E-4</v>
      </c>
      <c r="Y346" s="165">
        <f t="shared" si="117"/>
        <v>1.0771200000000002E-3</v>
      </c>
      <c r="Z346" s="165">
        <v>0</v>
      </c>
      <c r="AA346" s="166">
        <f t="shared" si="118"/>
        <v>0</v>
      </c>
      <c r="AR346" s="18" t="s">
        <v>230</v>
      </c>
      <c r="AT346" s="18" t="s">
        <v>175</v>
      </c>
      <c r="AU346" s="18" t="s">
        <v>82</v>
      </c>
      <c r="AY346" s="18" t="s">
        <v>174</v>
      </c>
      <c r="BE346" s="104">
        <f t="shared" si="119"/>
        <v>0</v>
      </c>
      <c r="BF346" s="104">
        <f t="shared" si="120"/>
        <v>0</v>
      </c>
      <c r="BG346" s="104">
        <f t="shared" si="121"/>
        <v>0</v>
      </c>
      <c r="BH346" s="104">
        <f t="shared" si="122"/>
        <v>0</v>
      </c>
      <c r="BI346" s="104">
        <f t="shared" si="123"/>
        <v>0</v>
      </c>
      <c r="BJ346" s="18" t="s">
        <v>82</v>
      </c>
      <c r="BK346" s="167">
        <f t="shared" si="124"/>
        <v>0</v>
      </c>
      <c r="BL346" s="18" t="s">
        <v>230</v>
      </c>
      <c r="BM346" s="18" t="s">
        <v>905</v>
      </c>
    </row>
    <row r="347" spans="2:65" s="1" customFormat="1" ht="38.25" customHeight="1" x14ac:dyDescent="0.15">
      <c r="B347" s="130"/>
      <c r="C347" s="168" t="s">
        <v>906</v>
      </c>
      <c r="D347" s="168" t="s">
        <v>352</v>
      </c>
      <c r="E347" s="169" t="s">
        <v>907</v>
      </c>
      <c r="F347" s="242" t="s">
        <v>908</v>
      </c>
      <c r="G347" s="242"/>
      <c r="H347" s="242"/>
      <c r="I347" s="242"/>
      <c r="J347" s="170" t="s">
        <v>257</v>
      </c>
      <c r="K347" s="171">
        <v>16.998000000000001</v>
      </c>
      <c r="L347" s="243">
        <v>0</v>
      </c>
      <c r="M347" s="243"/>
      <c r="N347" s="244">
        <f t="shared" si="115"/>
        <v>0</v>
      </c>
      <c r="O347" s="241"/>
      <c r="P347" s="241"/>
      <c r="Q347" s="241"/>
      <c r="R347" s="133"/>
      <c r="T347" s="164" t="s">
        <v>5</v>
      </c>
      <c r="U347" s="42" t="s">
        <v>40</v>
      </c>
      <c r="V347" s="34"/>
      <c r="W347" s="165">
        <f t="shared" si="116"/>
        <v>0</v>
      </c>
      <c r="X347" s="165">
        <v>2.6800000000000001E-3</v>
      </c>
      <c r="Y347" s="165">
        <f t="shared" si="117"/>
        <v>4.5554640000000007E-2</v>
      </c>
      <c r="Z347" s="165">
        <v>0</v>
      </c>
      <c r="AA347" s="166">
        <f t="shared" si="118"/>
        <v>0</v>
      </c>
      <c r="AR347" s="18" t="s">
        <v>295</v>
      </c>
      <c r="AT347" s="18" t="s">
        <v>352</v>
      </c>
      <c r="AU347" s="18" t="s">
        <v>82</v>
      </c>
      <c r="AY347" s="18" t="s">
        <v>174</v>
      </c>
      <c r="BE347" s="104">
        <f t="shared" si="119"/>
        <v>0</v>
      </c>
      <c r="BF347" s="104">
        <f t="shared" si="120"/>
        <v>0</v>
      </c>
      <c r="BG347" s="104">
        <f t="shared" si="121"/>
        <v>0</v>
      </c>
      <c r="BH347" s="104">
        <f t="shared" si="122"/>
        <v>0</v>
      </c>
      <c r="BI347" s="104">
        <f t="shared" si="123"/>
        <v>0</v>
      </c>
      <c r="BJ347" s="18" t="s">
        <v>82</v>
      </c>
      <c r="BK347" s="167">
        <f t="shared" si="124"/>
        <v>0</v>
      </c>
      <c r="BL347" s="18" t="s">
        <v>230</v>
      </c>
      <c r="BM347" s="18" t="s">
        <v>909</v>
      </c>
    </row>
    <row r="348" spans="2:65" s="1" customFormat="1" ht="38.25" customHeight="1" x14ac:dyDescent="0.15">
      <c r="B348" s="130"/>
      <c r="C348" s="159" t="s">
        <v>910</v>
      </c>
      <c r="D348" s="159" t="s">
        <v>175</v>
      </c>
      <c r="E348" s="160" t="s">
        <v>911</v>
      </c>
      <c r="F348" s="240" t="s">
        <v>912</v>
      </c>
      <c r="G348" s="240"/>
      <c r="H348" s="240"/>
      <c r="I348" s="240"/>
      <c r="J348" s="161" t="s">
        <v>200</v>
      </c>
      <c r="K348" s="162">
        <v>157.94999999999999</v>
      </c>
      <c r="L348" s="230">
        <v>0</v>
      </c>
      <c r="M348" s="230"/>
      <c r="N348" s="241">
        <f t="shared" si="115"/>
        <v>0</v>
      </c>
      <c r="O348" s="241"/>
      <c r="P348" s="241"/>
      <c r="Q348" s="241"/>
      <c r="R348" s="133"/>
      <c r="T348" s="164" t="s">
        <v>5</v>
      </c>
      <c r="U348" s="42" t="s">
        <v>40</v>
      </c>
      <c r="V348" s="34"/>
      <c r="W348" s="165">
        <f t="shared" si="116"/>
        <v>0</v>
      </c>
      <c r="X348" s="165">
        <v>2.0000000000000002E-5</v>
      </c>
      <c r="Y348" s="165">
        <f t="shared" si="117"/>
        <v>3.1589999999999999E-3</v>
      </c>
      <c r="Z348" s="165">
        <v>0</v>
      </c>
      <c r="AA348" s="166">
        <f t="shared" si="118"/>
        <v>0</v>
      </c>
      <c r="AR348" s="18" t="s">
        <v>230</v>
      </c>
      <c r="AT348" s="18" t="s">
        <v>175</v>
      </c>
      <c r="AU348" s="18" t="s">
        <v>82</v>
      </c>
      <c r="AY348" s="18" t="s">
        <v>174</v>
      </c>
      <c r="BE348" s="104">
        <f t="shared" si="119"/>
        <v>0</v>
      </c>
      <c r="BF348" s="104">
        <f t="shared" si="120"/>
        <v>0</v>
      </c>
      <c r="BG348" s="104">
        <f t="shared" si="121"/>
        <v>0</v>
      </c>
      <c r="BH348" s="104">
        <f t="shared" si="122"/>
        <v>0</v>
      </c>
      <c r="BI348" s="104">
        <f t="shared" si="123"/>
        <v>0</v>
      </c>
      <c r="BJ348" s="18" t="s">
        <v>82</v>
      </c>
      <c r="BK348" s="167">
        <f t="shared" si="124"/>
        <v>0</v>
      </c>
      <c r="BL348" s="18" t="s">
        <v>230</v>
      </c>
      <c r="BM348" s="18" t="s">
        <v>913</v>
      </c>
    </row>
    <row r="349" spans="2:65" s="1" customFormat="1" ht="16.5" customHeight="1" x14ac:dyDescent="0.15">
      <c r="B349" s="130"/>
      <c r="C349" s="168" t="s">
        <v>914</v>
      </c>
      <c r="D349" s="168" t="s">
        <v>352</v>
      </c>
      <c r="E349" s="169" t="s">
        <v>915</v>
      </c>
      <c r="F349" s="242" t="s">
        <v>916</v>
      </c>
      <c r="G349" s="242"/>
      <c r="H349" s="242"/>
      <c r="I349" s="242"/>
      <c r="J349" s="170" t="s">
        <v>200</v>
      </c>
      <c r="K349" s="171">
        <v>161.10900000000001</v>
      </c>
      <c r="L349" s="243">
        <v>0</v>
      </c>
      <c r="M349" s="243"/>
      <c r="N349" s="244">
        <f t="shared" si="115"/>
        <v>0</v>
      </c>
      <c r="O349" s="241"/>
      <c r="P349" s="241"/>
      <c r="Q349" s="241"/>
      <c r="R349" s="133"/>
      <c r="T349" s="164" t="s">
        <v>5</v>
      </c>
      <c r="U349" s="42" t="s">
        <v>40</v>
      </c>
      <c r="V349" s="34"/>
      <c r="W349" s="165">
        <f t="shared" si="116"/>
        <v>0</v>
      </c>
      <c r="X349" s="165">
        <v>7.4000000000000003E-3</v>
      </c>
      <c r="Y349" s="165">
        <f t="shared" si="117"/>
        <v>1.1922066000000002</v>
      </c>
      <c r="Z349" s="165">
        <v>0</v>
      </c>
      <c r="AA349" s="166">
        <f t="shared" si="118"/>
        <v>0</v>
      </c>
      <c r="AR349" s="18" t="s">
        <v>295</v>
      </c>
      <c r="AT349" s="18" t="s">
        <v>352</v>
      </c>
      <c r="AU349" s="18" t="s">
        <v>82</v>
      </c>
      <c r="AY349" s="18" t="s">
        <v>174</v>
      </c>
      <c r="BE349" s="104">
        <f t="shared" si="119"/>
        <v>0</v>
      </c>
      <c r="BF349" s="104">
        <f t="shared" si="120"/>
        <v>0</v>
      </c>
      <c r="BG349" s="104">
        <f t="shared" si="121"/>
        <v>0</v>
      </c>
      <c r="BH349" s="104">
        <f t="shared" si="122"/>
        <v>0</v>
      </c>
      <c r="BI349" s="104">
        <f t="shared" si="123"/>
        <v>0</v>
      </c>
      <c r="BJ349" s="18" t="s">
        <v>82</v>
      </c>
      <c r="BK349" s="167">
        <f t="shared" si="124"/>
        <v>0</v>
      </c>
      <c r="BL349" s="18" t="s">
        <v>230</v>
      </c>
      <c r="BM349" s="18" t="s">
        <v>917</v>
      </c>
    </row>
    <row r="350" spans="2:65" s="1" customFormat="1" ht="25.5" customHeight="1" x14ac:dyDescent="0.15">
      <c r="B350" s="130"/>
      <c r="C350" s="159" t="s">
        <v>918</v>
      </c>
      <c r="D350" s="159" t="s">
        <v>175</v>
      </c>
      <c r="E350" s="160" t="s">
        <v>919</v>
      </c>
      <c r="F350" s="240" t="s">
        <v>920</v>
      </c>
      <c r="G350" s="240"/>
      <c r="H350" s="240"/>
      <c r="I350" s="240"/>
      <c r="J350" s="161" t="s">
        <v>200</v>
      </c>
      <c r="K350" s="162">
        <v>157.94999999999999</v>
      </c>
      <c r="L350" s="230">
        <v>0</v>
      </c>
      <c r="M350" s="230"/>
      <c r="N350" s="241">
        <f t="shared" si="115"/>
        <v>0</v>
      </c>
      <c r="O350" s="241"/>
      <c r="P350" s="241"/>
      <c r="Q350" s="241"/>
      <c r="R350" s="133"/>
      <c r="T350" s="164" t="s">
        <v>5</v>
      </c>
      <c r="U350" s="42" t="s">
        <v>40</v>
      </c>
      <c r="V350" s="34"/>
      <c r="W350" s="165">
        <f t="shared" si="116"/>
        <v>0</v>
      </c>
      <c r="X350" s="165">
        <v>0</v>
      </c>
      <c r="Y350" s="165">
        <f t="shared" si="117"/>
        <v>0</v>
      </c>
      <c r="Z350" s="165">
        <v>0</v>
      </c>
      <c r="AA350" s="166">
        <f t="shared" si="118"/>
        <v>0</v>
      </c>
      <c r="AR350" s="18" t="s">
        <v>230</v>
      </c>
      <c r="AT350" s="18" t="s">
        <v>175</v>
      </c>
      <c r="AU350" s="18" t="s">
        <v>82</v>
      </c>
      <c r="AY350" s="18" t="s">
        <v>174</v>
      </c>
      <c r="BE350" s="104">
        <f t="shared" si="119"/>
        <v>0</v>
      </c>
      <c r="BF350" s="104">
        <f t="shared" si="120"/>
        <v>0</v>
      </c>
      <c r="BG350" s="104">
        <f t="shared" si="121"/>
        <v>0</v>
      </c>
      <c r="BH350" s="104">
        <f t="shared" si="122"/>
        <v>0</v>
      </c>
      <c r="BI350" s="104">
        <f t="shared" si="123"/>
        <v>0</v>
      </c>
      <c r="BJ350" s="18" t="s">
        <v>82</v>
      </c>
      <c r="BK350" s="167">
        <f t="shared" si="124"/>
        <v>0</v>
      </c>
      <c r="BL350" s="18" t="s">
        <v>230</v>
      </c>
      <c r="BM350" s="18" t="s">
        <v>921</v>
      </c>
    </row>
    <row r="351" spans="2:65" s="1" customFormat="1" ht="25.5" customHeight="1" x14ac:dyDescent="0.15">
      <c r="B351" s="130"/>
      <c r="C351" s="168" t="s">
        <v>922</v>
      </c>
      <c r="D351" s="168" t="s">
        <v>352</v>
      </c>
      <c r="E351" s="169" t="s">
        <v>923</v>
      </c>
      <c r="F351" s="242" t="s">
        <v>924</v>
      </c>
      <c r="G351" s="242"/>
      <c r="H351" s="242"/>
      <c r="I351" s="242"/>
      <c r="J351" s="170" t="s">
        <v>200</v>
      </c>
      <c r="K351" s="171">
        <v>162.68899999999999</v>
      </c>
      <c r="L351" s="243">
        <v>0</v>
      </c>
      <c r="M351" s="243"/>
      <c r="N351" s="244">
        <f t="shared" si="115"/>
        <v>0</v>
      </c>
      <c r="O351" s="241"/>
      <c r="P351" s="241"/>
      <c r="Q351" s="241"/>
      <c r="R351" s="133"/>
      <c r="T351" s="164" t="s">
        <v>5</v>
      </c>
      <c r="U351" s="42" t="s">
        <v>40</v>
      </c>
      <c r="V351" s="34"/>
      <c r="W351" s="165">
        <f t="shared" si="116"/>
        <v>0</v>
      </c>
      <c r="X351" s="165">
        <v>6.0000000000000002E-5</v>
      </c>
      <c r="Y351" s="165">
        <f t="shared" si="117"/>
        <v>9.7613400000000003E-3</v>
      </c>
      <c r="Z351" s="165">
        <v>0</v>
      </c>
      <c r="AA351" s="166">
        <f t="shared" si="118"/>
        <v>0</v>
      </c>
      <c r="AR351" s="18" t="s">
        <v>295</v>
      </c>
      <c r="AT351" s="18" t="s">
        <v>352</v>
      </c>
      <c r="AU351" s="18" t="s">
        <v>82</v>
      </c>
      <c r="AY351" s="18" t="s">
        <v>174</v>
      </c>
      <c r="BE351" s="104">
        <f t="shared" si="119"/>
        <v>0</v>
      </c>
      <c r="BF351" s="104">
        <f t="shared" si="120"/>
        <v>0</v>
      </c>
      <c r="BG351" s="104">
        <f t="shared" si="121"/>
        <v>0</v>
      </c>
      <c r="BH351" s="104">
        <f t="shared" si="122"/>
        <v>0</v>
      </c>
      <c r="BI351" s="104">
        <f t="shared" si="123"/>
        <v>0</v>
      </c>
      <c r="BJ351" s="18" t="s">
        <v>82</v>
      </c>
      <c r="BK351" s="167">
        <f t="shared" si="124"/>
        <v>0</v>
      </c>
      <c r="BL351" s="18" t="s">
        <v>230</v>
      </c>
      <c r="BM351" s="18" t="s">
        <v>925</v>
      </c>
    </row>
    <row r="352" spans="2:65" s="1" customFormat="1" ht="38.25" customHeight="1" x14ac:dyDescent="0.15">
      <c r="B352" s="130"/>
      <c r="C352" s="159" t="s">
        <v>926</v>
      </c>
      <c r="D352" s="159" t="s">
        <v>175</v>
      </c>
      <c r="E352" s="160" t="s">
        <v>927</v>
      </c>
      <c r="F352" s="240" t="s">
        <v>928</v>
      </c>
      <c r="G352" s="240"/>
      <c r="H352" s="240"/>
      <c r="I352" s="240"/>
      <c r="J352" s="161" t="s">
        <v>233</v>
      </c>
      <c r="K352" s="162">
        <v>1.395</v>
      </c>
      <c r="L352" s="230">
        <v>0</v>
      </c>
      <c r="M352" s="230"/>
      <c r="N352" s="241">
        <f t="shared" si="115"/>
        <v>0</v>
      </c>
      <c r="O352" s="241"/>
      <c r="P352" s="241"/>
      <c r="Q352" s="241"/>
      <c r="R352" s="133"/>
      <c r="T352" s="164" t="s">
        <v>5</v>
      </c>
      <c r="U352" s="42" t="s">
        <v>40</v>
      </c>
      <c r="V352" s="34"/>
      <c r="W352" s="165">
        <f t="shared" si="116"/>
        <v>0</v>
      </c>
      <c r="X352" s="165">
        <v>0</v>
      </c>
      <c r="Y352" s="165">
        <f t="shared" si="117"/>
        <v>0</v>
      </c>
      <c r="Z352" s="165">
        <v>0</v>
      </c>
      <c r="AA352" s="166">
        <f t="shared" si="118"/>
        <v>0</v>
      </c>
      <c r="AR352" s="18" t="s">
        <v>230</v>
      </c>
      <c r="AT352" s="18" t="s">
        <v>175</v>
      </c>
      <c r="AU352" s="18" t="s">
        <v>82</v>
      </c>
      <c r="AY352" s="18" t="s">
        <v>174</v>
      </c>
      <c r="BE352" s="104">
        <f t="shared" si="119"/>
        <v>0</v>
      </c>
      <c r="BF352" s="104">
        <f t="shared" si="120"/>
        <v>0</v>
      </c>
      <c r="BG352" s="104">
        <f t="shared" si="121"/>
        <v>0</v>
      </c>
      <c r="BH352" s="104">
        <f t="shared" si="122"/>
        <v>0</v>
      </c>
      <c r="BI352" s="104">
        <f t="shared" si="123"/>
        <v>0</v>
      </c>
      <c r="BJ352" s="18" t="s">
        <v>82</v>
      </c>
      <c r="BK352" s="167">
        <f t="shared" si="124"/>
        <v>0</v>
      </c>
      <c r="BL352" s="18" t="s">
        <v>230</v>
      </c>
      <c r="BM352" s="18" t="s">
        <v>929</v>
      </c>
    </row>
    <row r="353" spans="2:65" s="9" customFormat="1" ht="29.75" customHeight="1" x14ac:dyDescent="0.15">
      <c r="B353" s="148"/>
      <c r="C353" s="149"/>
      <c r="D353" s="158" t="s">
        <v>146</v>
      </c>
      <c r="E353" s="158"/>
      <c r="F353" s="158"/>
      <c r="G353" s="158"/>
      <c r="H353" s="158"/>
      <c r="I353" s="158"/>
      <c r="J353" s="158"/>
      <c r="K353" s="158"/>
      <c r="L353" s="158"/>
      <c r="M353" s="158"/>
      <c r="N353" s="224">
        <f>BK353</f>
        <v>0</v>
      </c>
      <c r="O353" s="225"/>
      <c r="P353" s="225"/>
      <c r="Q353" s="225"/>
      <c r="R353" s="151"/>
      <c r="T353" s="152"/>
      <c r="U353" s="149"/>
      <c r="V353" s="149"/>
      <c r="W353" s="153">
        <f>SUM(W354:W356)</f>
        <v>0</v>
      </c>
      <c r="X353" s="149"/>
      <c r="Y353" s="153">
        <f>SUM(Y354:Y356)</f>
        <v>2.6000000000000002E-2</v>
      </c>
      <c r="Z353" s="149"/>
      <c r="AA353" s="154">
        <f>SUM(AA354:AA356)</f>
        <v>0</v>
      </c>
      <c r="AR353" s="155" t="s">
        <v>82</v>
      </c>
      <c r="AT353" s="156" t="s">
        <v>72</v>
      </c>
      <c r="AU353" s="156" t="s">
        <v>79</v>
      </c>
      <c r="AY353" s="155" t="s">
        <v>174</v>
      </c>
      <c r="BK353" s="157">
        <f>SUM(BK354:BK356)</f>
        <v>0</v>
      </c>
    </row>
    <row r="354" spans="2:65" s="1" customFormat="1" ht="25.5" customHeight="1" x14ac:dyDescent="0.15">
      <c r="B354" s="130"/>
      <c r="C354" s="159" t="s">
        <v>930</v>
      </c>
      <c r="D354" s="159" t="s">
        <v>175</v>
      </c>
      <c r="E354" s="160" t="s">
        <v>931</v>
      </c>
      <c r="F354" s="240" t="s">
        <v>932</v>
      </c>
      <c r="G354" s="240"/>
      <c r="H354" s="240"/>
      <c r="I354" s="240"/>
      <c r="J354" s="161" t="s">
        <v>200</v>
      </c>
      <c r="K354" s="162">
        <v>40</v>
      </c>
      <c r="L354" s="230">
        <v>0</v>
      </c>
      <c r="M354" s="230"/>
      <c r="N354" s="241">
        <f>ROUND(L354*K354,3)</f>
        <v>0</v>
      </c>
      <c r="O354" s="241"/>
      <c r="P354" s="241"/>
      <c r="Q354" s="241"/>
      <c r="R354" s="133"/>
      <c r="T354" s="164" t="s">
        <v>5</v>
      </c>
      <c r="U354" s="42" t="s">
        <v>40</v>
      </c>
      <c r="V354" s="34"/>
      <c r="W354" s="165">
        <f>V354*K354</f>
        <v>0</v>
      </c>
      <c r="X354" s="165">
        <v>4.0000000000000002E-4</v>
      </c>
      <c r="Y354" s="165">
        <f>X354*K354</f>
        <v>1.6E-2</v>
      </c>
      <c r="Z354" s="165">
        <v>0</v>
      </c>
      <c r="AA354" s="166">
        <f>Z354*K354</f>
        <v>0</v>
      </c>
      <c r="AR354" s="18" t="s">
        <v>230</v>
      </c>
      <c r="AT354" s="18" t="s">
        <v>175</v>
      </c>
      <c r="AU354" s="18" t="s">
        <v>82</v>
      </c>
      <c r="AY354" s="18" t="s">
        <v>174</v>
      </c>
      <c r="BE354" s="104">
        <f>IF(U354="základná",N354,0)</f>
        <v>0</v>
      </c>
      <c r="BF354" s="104">
        <f>IF(U354="znížená",N354,0)</f>
        <v>0</v>
      </c>
      <c r="BG354" s="104">
        <f>IF(U354="zákl. prenesená",N354,0)</f>
        <v>0</v>
      </c>
      <c r="BH354" s="104">
        <f>IF(U354="zníž. prenesená",N354,0)</f>
        <v>0</v>
      </c>
      <c r="BI354" s="104">
        <f>IF(U354="nulová",N354,0)</f>
        <v>0</v>
      </c>
      <c r="BJ354" s="18" t="s">
        <v>82</v>
      </c>
      <c r="BK354" s="167">
        <f>ROUND(L354*K354,3)</f>
        <v>0</v>
      </c>
      <c r="BL354" s="18" t="s">
        <v>230</v>
      </c>
      <c r="BM354" s="18" t="s">
        <v>933</v>
      </c>
    </row>
    <row r="355" spans="2:65" s="1" customFormat="1" ht="25.5" customHeight="1" x14ac:dyDescent="0.15">
      <c r="B355" s="130"/>
      <c r="C355" s="159" t="s">
        <v>934</v>
      </c>
      <c r="D355" s="159" t="s">
        <v>175</v>
      </c>
      <c r="E355" s="160" t="s">
        <v>935</v>
      </c>
      <c r="F355" s="240" t="s">
        <v>936</v>
      </c>
      <c r="G355" s="240"/>
      <c r="H355" s="240"/>
      <c r="I355" s="240"/>
      <c r="J355" s="161" t="s">
        <v>200</v>
      </c>
      <c r="K355" s="162">
        <v>40</v>
      </c>
      <c r="L355" s="230">
        <v>0</v>
      </c>
      <c r="M355" s="230"/>
      <c r="N355" s="241">
        <f>ROUND(L355*K355,3)</f>
        <v>0</v>
      </c>
      <c r="O355" s="241"/>
      <c r="P355" s="241"/>
      <c r="Q355" s="241"/>
      <c r="R355" s="133"/>
      <c r="T355" s="164" t="s">
        <v>5</v>
      </c>
      <c r="U355" s="42" t="s">
        <v>40</v>
      </c>
      <c r="V355" s="34"/>
      <c r="W355" s="165">
        <f>V355*K355</f>
        <v>0</v>
      </c>
      <c r="X355" s="165">
        <v>2.5000000000000001E-4</v>
      </c>
      <c r="Y355" s="165">
        <f>X355*K355</f>
        <v>0.01</v>
      </c>
      <c r="Z355" s="165">
        <v>0</v>
      </c>
      <c r="AA355" s="166">
        <f>Z355*K355</f>
        <v>0</v>
      </c>
      <c r="AR355" s="18" t="s">
        <v>230</v>
      </c>
      <c r="AT355" s="18" t="s">
        <v>175</v>
      </c>
      <c r="AU355" s="18" t="s">
        <v>82</v>
      </c>
      <c r="AY355" s="18" t="s">
        <v>174</v>
      </c>
      <c r="BE355" s="104">
        <f>IF(U355="základná",N355,0)</f>
        <v>0</v>
      </c>
      <c r="BF355" s="104">
        <f>IF(U355="znížená",N355,0)</f>
        <v>0</v>
      </c>
      <c r="BG355" s="104">
        <f>IF(U355="zákl. prenesená",N355,0)</f>
        <v>0</v>
      </c>
      <c r="BH355" s="104">
        <f>IF(U355="zníž. prenesená",N355,0)</f>
        <v>0</v>
      </c>
      <c r="BI355" s="104">
        <f>IF(U355="nulová",N355,0)</f>
        <v>0</v>
      </c>
      <c r="BJ355" s="18" t="s">
        <v>82</v>
      </c>
      <c r="BK355" s="167">
        <f>ROUND(L355*K355,3)</f>
        <v>0</v>
      </c>
      <c r="BL355" s="18" t="s">
        <v>230</v>
      </c>
      <c r="BM355" s="18" t="s">
        <v>937</v>
      </c>
    </row>
    <row r="356" spans="2:65" s="1" customFormat="1" ht="25.5" customHeight="1" x14ac:dyDescent="0.15">
      <c r="B356" s="130"/>
      <c r="C356" s="159" t="s">
        <v>938</v>
      </c>
      <c r="D356" s="159" t="s">
        <v>175</v>
      </c>
      <c r="E356" s="160" t="s">
        <v>939</v>
      </c>
      <c r="F356" s="240" t="s">
        <v>940</v>
      </c>
      <c r="G356" s="240"/>
      <c r="H356" s="240"/>
      <c r="I356" s="240"/>
      <c r="J356" s="161" t="s">
        <v>233</v>
      </c>
      <c r="K356" s="162">
        <v>2.5999999999999999E-2</v>
      </c>
      <c r="L356" s="230">
        <v>0</v>
      </c>
      <c r="M356" s="230"/>
      <c r="N356" s="241">
        <f>ROUND(L356*K356,3)</f>
        <v>0</v>
      </c>
      <c r="O356" s="241"/>
      <c r="P356" s="241"/>
      <c r="Q356" s="241"/>
      <c r="R356" s="133"/>
      <c r="T356" s="164" t="s">
        <v>5</v>
      </c>
      <c r="U356" s="42" t="s">
        <v>40</v>
      </c>
      <c r="V356" s="34"/>
      <c r="W356" s="165">
        <f>V356*K356</f>
        <v>0</v>
      </c>
      <c r="X356" s="165">
        <v>0</v>
      </c>
      <c r="Y356" s="165">
        <f>X356*K356</f>
        <v>0</v>
      </c>
      <c r="Z356" s="165">
        <v>0</v>
      </c>
      <c r="AA356" s="166">
        <f>Z356*K356</f>
        <v>0</v>
      </c>
      <c r="AR356" s="18" t="s">
        <v>230</v>
      </c>
      <c r="AT356" s="18" t="s">
        <v>175</v>
      </c>
      <c r="AU356" s="18" t="s">
        <v>82</v>
      </c>
      <c r="AY356" s="18" t="s">
        <v>174</v>
      </c>
      <c r="BE356" s="104">
        <f>IF(U356="základná",N356,0)</f>
        <v>0</v>
      </c>
      <c r="BF356" s="104">
        <f>IF(U356="znížená",N356,0)</f>
        <v>0</v>
      </c>
      <c r="BG356" s="104">
        <f>IF(U356="zákl. prenesená",N356,0)</f>
        <v>0</v>
      </c>
      <c r="BH356" s="104">
        <f>IF(U356="zníž. prenesená",N356,0)</f>
        <v>0</v>
      </c>
      <c r="BI356" s="104">
        <f>IF(U356="nulová",N356,0)</f>
        <v>0</v>
      </c>
      <c r="BJ356" s="18" t="s">
        <v>82</v>
      </c>
      <c r="BK356" s="167">
        <f>ROUND(L356*K356,3)</f>
        <v>0</v>
      </c>
      <c r="BL356" s="18" t="s">
        <v>230</v>
      </c>
      <c r="BM356" s="18" t="s">
        <v>941</v>
      </c>
    </row>
    <row r="357" spans="2:65" s="9" customFormat="1" ht="29.75" customHeight="1" x14ac:dyDescent="0.15">
      <c r="B357" s="148"/>
      <c r="C357" s="149"/>
      <c r="D357" s="158" t="s">
        <v>147</v>
      </c>
      <c r="E357" s="158"/>
      <c r="F357" s="158"/>
      <c r="G357" s="158"/>
      <c r="H357" s="158"/>
      <c r="I357" s="158"/>
      <c r="J357" s="158"/>
      <c r="K357" s="158"/>
      <c r="L357" s="158"/>
      <c r="M357" s="158"/>
      <c r="N357" s="224">
        <f>BK357</f>
        <v>0</v>
      </c>
      <c r="O357" s="225"/>
      <c r="P357" s="225"/>
      <c r="Q357" s="225"/>
      <c r="R357" s="151"/>
      <c r="T357" s="152"/>
      <c r="U357" s="149"/>
      <c r="V357" s="149"/>
      <c r="W357" s="153">
        <f>SUM(W358:W360)</f>
        <v>0</v>
      </c>
      <c r="X357" s="149"/>
      <c r="Y357" s="153">
        <f>SUM(Y358:Y360)</f>
        <v>0.70090379999999997</v>
      </c>
      <c r="Z357" s="149"/>
      <c r="AA357" s="154">
        <f>SUM(AA358:AA360)</f>
        <v>0</v>
      </c>
      <c r="AR357" s="155" t="s">
        <v>82</v>
      </c>
      <c r="AT357" s="156" t="s">
        <v>72</v>
      </c>
      <c r="AU357" s="156" t="s">
        <v>79</v>
      </c>
      <c r="AY357" s="155" t="s">
        <v>174</v>
      </c>
      <c r="BK357" s="157">
        <f>SUM(BK358:BK360)</f>
        <v>0</v>
      </c>
    </row>
    <row r="358" spans="2:65" s="1" customFormat="1" ht="25.5" customHeight="1" x14ac:dyDescent="0.15">
      <c r="B358" s="130"/>
      <c r="C358" s="159" t="s">
        <v>942</v>
      </c>
      <c r="D358" s="159" t="s">
        <v>175</v>
      </c>
      <c r="E358" s="160" t="s">
        <v>943</v>
      </c>
      <c r="F358" s="240" t="s">
        <v>944</v>
      </c>
      <c r="G358" s="240"/>
      <c r="H358" s="240"/>
      <c r="I358" s="240"/>
      <c r="J358" s="161" t="s">
        <v>200</v>
      </c>
      <c r="K358" s="162">
        <v>93</v>
      </c>
      <c r="L358" s="230">
        <v>0</v>
      </c>
      <c r="M358" s="230"/>
      <c r="N358" s="241">
        <f>ROUND(L358*K358,3)</f>
        <v>0</v>
      </c>
      <c r="O358" s="241"/>
      <c r="P358" s="241"/>
      <c r="Q358" s="241"/>
      <c r="R358" s="133"/>
      <c r="T358" s="164" t="s">
        <v>5</v>
      </c>
      <c r="U358" s="42" t="s">
        <v>40</v>
      </c>
      <c r="V358" s="34"/>
      <c r="W358" s="165">
        <f>V358*K358</f>
        <v>0</v>
      </c>
      <c r="X358" s="165">
        <v>4.1399999999999996E-3</v>
      </c>
      <c r="Y358" s="165">
        <f>X358*K358</f>
        <v>0.38501999999999997</v>
      </c>
      <c r="Z358" s="165">
        <v>0</v>
      </c>
      <c r="AA358" s="166">
        <f>Z358*K358</f>
        <v>0</v>
      </c>
      <c r="AR358" s="18" t="s">
        <v>230</v>
      </c>
      <c r="AT358" s="18" t="s">
        <v>175</v>
      </c>
      <c r="AU358" s="18" t="s">
        <v>82</v>
      </c>
      <c r="AY358" s="18" t="s">
        <v>174</v>
      </c>
      <c r="BE358" s="104">
        <f>IF(U358="základná",N358,0)</f>
        <v>0</v>
      </c>
      <c r="BF358" s="104">
        <f>IF(U358="znížená",N358,0)</f>
        <v>0</v>
      </c>
      <c r="BG358" s="104">
        <f>IF(U358="zákl. prenesená",N358,0)</f>
        <v>0</v>
      </c>
      <c r="BH358" s="104">
        <f>IF(U358="zníž. prenesená",N358,0)</f>
        <v>0</v>
      </c>
      <c r="BI358" s="104">
        <f>IF(U358="nulová",N358,0)</f>
        <v>0</v>
      </c>
      <c r="BJ358" s="18" t="s">
        <v>82</v>
      </c>
      <c r="BK358" s="167">
        <f>ROUND(L358*K358,3)</f>
        <v>0</v>
      </c>
      <c r="BL358" s="18" t="s">
        <v>230</v>
      </c>
      <c r="BM358" s="18" t="s">
        <v>945</v>
      </c>
    </row>
    <row r="359" spans="2:65" s="1" customFormat="1" ht="16.5" customHeight="1" x14ac:dyDescent="0.15">
      <c r="B359" s="130"/>
      <c r="C359" s="168" t="s">
        <v>946</v>
      </c>
      <c r="D359" s="168" t="s">
        <v>352</v>
      </c>
      <c r="E359" s="169" t="s">
        <v>947</v>
      </c>
      <c r="F359" s="242" t="s">
        <v>948</v>
      </c>
      <c r="G359" s="242"/>
      <c r="H359" s="242"/>
      <c r="I359" s="242"/>
      <c r="J359" s="170" t="s">
        <v>200</v>
      </c>
      <c r="K359" s="171">
        <v>94.86</v>
      </c>
      <c r="L359" s="243">
        <v>0</v>
      </c>
      <c r="M359" s="243"/>
      <c r="N359" s="244">
        <f>ROUND(L359*K359,3)</f>
        <v>0</v>
      </c>
      <c r="O359" s="241"/>
      <c r="P359" s="241"/>
      <c r="Q359" s="241"/>
      <c r="R359" s="133"/>
      <c r="T359" s="164" t="s">
        <v>5</v>
      </c>
      <c r="U359" s="42" t="s">
        <v>40</v>
      </c>
      <c r="V359" s="34"/>
      <c r="W359" s="165">
        <f>V359*K359</f>
        <v>0</v>
      </c>
      <c r="X359" s="165">
        <v>3.3300000000000001E-3</v>
      </c>
      <c r="Y359" s="165">
        <f>X359*K359</f>
        <v>0.31588379999999999</v>
      </c>
      <c r="Z359" s="165">
        <v>0</v>
      </c>
      <c r="AA359" s="166">
        <f>Z359*K359</f>
        <v>0</v>
      </c>
      <c r="AR359" s="18" t="s">
        <v>295</v>
      </c>
      <c r="AT359" s="18" t="s">
        <v>352</v>
      </c>
      <c r="AU359" s="18" t="s">
        <v>82</v>
      </c>
      <c r="AY359" s="18" t="s">
        <v>174</v>
      </c>
      <c r="BE359" s="104">
        <f>IF(U359="základná",N359,0)</f>
        <v>0</v>
      </c>
      <c r="BF359" s="104">
        <f>IF(U359="znížená",N359,0)</f>
        <v>0</v>
      </c>
      <c r="BG359" s="104">
        <f>IF(U359="zákl. prenesená",N359,0)</f>
        <v>0</v>
      </c>
      <c r="BH359" s="104">
        <f>IF(U359="zníž. prenesená",N359,0)</f>
        <v>0</v>
      </c>
      <c r="BI359" s="104">
        <f>IF(U359="nulová",N359,0)</f>
        <v>0</v>
      </c>
      <c r="BJ359" s="18" t="s">
        <v>82</v>
      </c>
      <c r="BK359" s="167">
        <f>ROUND(L359*K359,3)</f>
        <v>0</v>
      </c>
      <c r="BL359" s="18" t="s">
        <v>230</v>
      </c>
      <c r="BM359" s="18" t="s">
        <v>949</v>
      </c>
    </row>
    <row r="360" spans="2:65" s="1" customFormat="1" ht="25.5" customHeight="1" x14ac:dyDescent="0.15">
      <c r="B360" s="130"/>
      <c r="C360" s="159" t="s">
        <v>950</v>
      </c>
      <c r="D360" s="159" t="s">
        <v>175</v>
      </c>
      <c r="E360" s="160" t="s">
        <v>951</v>
      </c>
      <c r="F360" s="240" t="s">
        <v>952</v>
      </c>
      <c r="G360" s="240"/>
      <c r="H360" s="240"/>
      <c r="I360" s="240"/>
      <c r="J360" s="161" t="s">
        <v>233</v>
      </c>
      <c r="K360" s="162">
        <v>0.70099999999999996</v>
      </c>
      <c r="L360" s="230">
        <v>0</v>
      </c>
      <c r="M360" s="230"/>
      <c r="N360" s="241">
        <f>ROUND(L360*K360,3)</f>
        <v>0</v>
      </c>
      <c r="O360" s="241"/>
      <c r="P360" s="241"/>
      <c r="Q360" s="241"/>
      <c r="R360" s="133"/>
      <c r="T360" s="164" t="s">
        <v>5</v>
      </c>
      <c r="U360" s="42" t="s">
        <v>40</v>
      </c>
      <c r="V360" s="34"/>
      <c r="W360" s="165">
        <f>V360*K360</f>
        <v>0</v>
      </c>
      <c r="X360" s="165">
        <v>0</v>
      </c>
      <c r="Y360" s="165">
        <f>X360*K360</f>
        <v>0</v>
      </c>
      <c r="Z360" s="165">
        <v>0</v>
      </c>
      <c r="AA360" s="166">
        <f>Z360*K360</f>
        <v>0</v>
      </c>
      <c r="AR360" s="18" t="s">
        <v>230</v>
      </c>
      <c r="AT360" s="18" t="s">
        <v>175</v>
      </c>
      <c r="AU360" s="18" t="s">
        <v>82</v>
      </c>
      <c r="AY360" s="18" t="s">
        <v>174</v>
      </c>
      <c r="BE360" s="104">
        <f>IF(U360="základná",N360,0)</f>
        <v>0</v>
      </c>
      <c r="BF360" s="104">
        <f>IF(U360="znížená",N360,0)</f>
        <v>0</v>
      </c>
      <c r="BG360" s="104">
        <f>IF(U360="zákl. prenesená",N360,0)</f>
        <v>0</v>
      </c>
      <c r="BH360" s="104">
        <f>IF(U360="zníž. prenesená",N360,0)</f>
        <v>0</v>
      </c>
      <c r="BI360" s="104">
        <f>IF(U360="nulová",N360,0)</f>
        <v>0</v>
      </c>
      <c r="BJ360" s="18" t="s">
        <v>82</v>
      </c>
      <c r="BK360" s="167">
        <f>ROUND(L360*K360,3)</f>
        <v>0</v>
      </c>
      <c r="BL360" s="18" t="s">
        <v>230</v>
      </c>
      <c r="BM360" s="18" t="s">
        <v>953</v>
      </c>
    </row>
    <row r="361" spans="2:65" s="9" customFormat="1" ht="29.75" customHeight="1" x14ac:dyDescent="0.15">
      <c r="B361" s="148"/>
      <c r="C361" s="149"/>
      <c r="D361" s="158" t="s">
        <v>148</v>
      </c>
      <c r="E361" s="158"/>
      <c r="F361" s="158"/>
      <c r="G361" s="158"/>
      <c r="H361" s="158"/>
      <c r="I361" s="158"/>
      <c r="J361" s="158"/>
      <c r="K361" s="158"/>
      <c r="L361" s="158"/>
      <c r="M361" s="158"/>
      <c r="N361" s="224">
        <f>BK361</f>
        <v>0</v>
      </c>
      <c r="O361" s="225"/>
      <c r="P361" s="225"/>
      <c r="Q361" s="225"/>
      <c r="R361" s="151"/>
      <c r="T361" s="152"/>
      <c r="U361" s="149"/>
      <c r="V361" s="149"/>
      <c r="W361" s="153">
        <f>SUM(W362:W364)</f>
        <v>0</v>
      </c>
      <c r="X361" s="149"/>
      <c r="Y361" s="153">
        <f>SUM(Y362:Y364)</f>
        <v>3.6634529200000006</v>
      </c>
      <c r="Z361" s="149"/>
      <c r="AA361" s="154">
        <f>SUM(AA362:AA364)</f>
        <v>0</v>
      </c>
      <c r="AR361" s="155" t="s">
        <v>82</v>
      </c>
      <c r="AT361" s="156" t="s">
        <v>72</v>
      </c>
      <c r="AU361" s="156" t="s">
        <v>79</v>
      </c>
      <c r="AY361" s="155" t="s">
        <v>174</v>
      </c>
      <c r="BK361" s="157">
        <f>SUM(BK362:BK364)</f>
        <v>0</v>
      </c>
    </row>
    <row r="362" spans="2:65" s="1" customFormat="1" ht="38.25" customHeight="1" x14ac:dyDescent="0.15">
      <c r="B362" s="130"/>
      <c r="C362" s="159" t="s">
        <v>954</v>
      </c>
      <c r="D362" s="159" t="s">
        <v>175</v>
      </c>
      <c r="E362" s="160" t="s">
        <v>955</v>
      </c>
      <c r="F362" s="240" t="s">
        <v>956</v>
      </c>
      <c r="G362" s="240"/>
      <c r="H362" s="240"/>
      <c r="I362" s="240"/>
      <c r="J362" s="161" t="s">
        <v>200</v>
      </c>
      <c r="K362" s="162">
        <v>32.073999999999998</v>
      </c>
      <c r="L362" s="230">
        <v>0</v>
      </c>
      <c r="M362" s="230"/>
      <c r="N362" s="241">
        <f>ROUND(L362*K362,3)</f>
        <v>0</v>
      </c>
      <c r="O362" s="241"/>
      <c r="P362" s="241"/>
      <c r="Q362" s="241"/>
      <c r="R362" s="133"/>
      <c r="T362" s="164" t="s">
        <v>5</v>
      </c>
      <c r="U362" s="42" t="s">
        <v>40</v>
      </c>
      <c r="V362" s="34"/>
      <c r="W362" s="165">
        <f>V362*K362</f>
        <v>0</v>
      </c>
      <c r="X362" s="165">
        <v>3.058E-2</v>
      </c>
      <c r="Y362" s="165">
        <f>X362*K362</f>
        <v>0.98082291999999993</v>
      </c>
      <c r="Z362" s="165">
        <v>0</v>
      </c>
      <c r="AA362" s="166">
        <f>Z362*K362</f>
        <v>0</v>
      </c>
      <c r="AR362" s="18" t="s">
        <v>230</v>
      </c>
      <c r="AT362" s="18" t="s">
        <v>175</v>
      </c>
      <c r="AU362" s="18" t="s">
        <v>82</v>
      </c>
      <c r="AY362" s="18" t="s">
        <v>174</v>
      </c>
      <c r="BE362" s="104">
        <f>IF(U362="základná",N362,0)</f>
        <v>0</v>
      </c>
      <c r="BF362" s="104">
        <f>IF(U362="znížená",N362,0)</f>
        <v>0</v>
      </c>
      <c r="BG362" s="104">
        <f>IF(U362="zákl. prenesená",N362,0)</f>
        <v>0</v>
      </c>
      <c r="BH362" s="104">
        <f>IF(U362="zníž. prenesená",N362,0)</f>
        <v>0</v>
      </c>
      <c r="BI362" s="104">
        <f>IF(U362="nulová",N362,0)</f>
        <v>0</v>
      </c>
      <c r="BJ362" s="18" t="s">
        <v>82</v>
      </c>
      <c r="BK362" s="167">
        <f>ROUND(L362*K362,3)</f>
        <v>0</v>
      </c>
      <c r="BL362" s="18" t="s">
        <v>230</v>
      </c>
      <c r="BM362" s="18" t="s">
        <v>957</v>
      </c>
    </row>
    <row r="363" spans="2:65" s="1" customFormat="1" ht="25.5" customHeight="1" x14ac:dyDescent="0.15">
      <c r="B363" s="130"/>
      <c r="C363" s="168" t="s">
        <v>958</v>
      </c>
      <c r="D363" s="168" t="s">
        <v>352</v>
      </c>
      <c r="E363" s="169" t="s">
        <v>959</v>
      </c>
      <c r="F363" s="242" t="s">
        <v>960</v>
      </c>
      <c r="G363" s="242"/>
      <c r="H363" s="242"/>
      <c r="I363" s="242"/>
      <c r="J363" s="170" t="s">
        <v>200</v>
      </c>
      <c r="K363" s="171">
        <v>32.715000000000003</v>
      </c>
      <c r="L363" s="243">
        <v>0</v>
      </c>
      <c r="M363" s="243"/>
      <c r="N363" s="244">
        <f>ROUND(L363*K363,3)</f>
        <v>0</v>
      </c>
      <c r="O363" s="241"/>
      <c r="P363" s="241"/>
      <c r="Q363" s="241"/>
      <c r="R363" s="133"/>
      <c r="T363" s="164" t="s">
        <v>5</v>
      </c>
      <c r="U363" s="42" t="s">
        <v>40</v>
      </c>
      <c r="V363" s="34"/>
      <c r="W363" s="165">
        <f>V363*K363</f>
        <v>0</v>
      </c>
      <c r="X363" s="165">
        <v>8.2000000000000003E-2</v>
      </c>
      <c r="Y363" s="165">
        <f>X363*K363</f>
        <v>2.6826300000000005</v>
      </c>
      <c r="Z363" s="165">
        <v>0</v>
      </c>
      <c r="AA363" s="166">
        <f>Z363*K363</f>
        <v>0</v>
      </c>
      <c r="AR363" s="18" t="s">
        <v>295</v>
      </c>
      <c r="AT363" s="18" t="s">
        <v>352</v>
      </c>
      <c r="AU363" s="18" t="s">
        <v>82</v>
      </c>
      <c r="AY363" s="18" t="s">
        <v>174</v>
      </c>
      <c r="BE363" s="104">
        <f>IF(U363="základná",N363,0)</f>
        <v>0</v>
      </c>
      <c r="BF363" s="104">
        <f>IF(U363="znížená",N363,0)</f>
        <v>0</v>
      </c>
      <c r="BG363" s="104">
        <f>IF(U363="zákl. prenesená",N363,0)</f>
        <v>0</v>
      </c>
      <c r="BH363" s="104">
        <f>IF(U363="zníž. prenesená",N363,0)</f>
        <v>0</v>
      </c>
      <c r="BI363" s="104">
        <f>IF(U363="nulová",N363,0)</f>
        <v>0</v>
      </c>
      <c r="BJ363" s="18" t="s">
        <v>82</v>
      </c>
      <c r="BK363" s="167">
        <f>ROUND(L363*K363,3)</f>
        <v>0</v>
      </c>
      <c r="BL363" s="18" t="s">
        <v>230</v>
      </c>
      <c r="BM363" s="18" t="s">
        <v>961</v>
      </c>
    </row>
    <row r="364" spans="2:65" s="1" customFormat="1" ht="25.5" customHeight="1" x14ac:dyDescent="0.15">
      <c r="B364" s="130"/>
      <c r="C364" s="159" t="s">
        <v>962</v>
      </c>
      <c r="D364" s="159" t="s">
        <v>175</v>
      </c>
      <c r="E364" s="160" t="s">
        <v>963</v>
      </c>
      <c r="F364" s="240" t="s">
        <v>964</v>
      </c>
      <c r="G364" s="240"/>
      <c r="H364" s="240"/>
      <c r="I364" s="240"/>
      <c r="J364" s="161" t="s">
        <v>233</v>
      </c>
      <c r="K364" s="162">
        <v>3.6629999999999998</v>
      </c>
      <c r="L364" s="230">
        <v>0</v>
      </c>
      <c r="M364" s="230"/>
      <c r="N364" s="241">
        <f>ROUND(L364*K364,3)</f>
        <v>0</v>
      </c>
      <c r="O364" s="241"/>
      <c r="P364" s="241"/>
      <c r="Q364" s="241"/>
      <c r="R364" s="133"/>
      <c r="T364" s="164" t="s">
        <v>5</v>
      </c>
      <c r="U364" s="42" t="s">
        <v>40</v>
      </c>
      <c r="V364" s="34"/>
      <c r="W364" s="165">
        <f>V364*K364</f>
        <v>0</v>
      </c>
      <c r="X364" s="165">
        <v>0</v>
      </c>
      <c r="Y364" s="165">
        <f>X364*K364</f>
        <v>0</v>
      </c>
      <c r="Z364" s="165">
        <v>0</v>
      </c>
      <c r="AA364" s="166">
        <f>Z364*K364</f>
        <v>0</v>
      </c>
      <c r="AR364" s="18" t="s">
        <v>230</v>
      </c>
      <c r="AT364" s="18" t="s">
        <v>175</v>
      </c>
      <c r="AU364" s="18" t="s">
        <v>82</v>
      </c>
      <c r="AY364" s="18" t="s">
        <v>174</v>
      </c>
      <c r="BE364" s="104">
        <f>IF(U364="základná",N364,0)</f>
        <v>0</v>
      </c>
      <c r="BF364" s="104">
        <f>IF(U364="znížená",N364,0)</f>
        <v>0</v>
      </c>
      <c r="BG364" s="104">
        <f>IF(U364="zákl. prenesená",N364,0)</f>
        <v>0</v>
      </c>
      <c r="BH364" s="104">
        <f>IF(U364="zníž. prenesená",N364,0)</f>
        <v>0</v>
      </c>
      <c r="BI364" s="104">
        <f>IF(U364="nulová",N364,0)</f>
        <v>0</v>
      </c>
      <c r="BJ364" s="18" t="s">
        <v>82</v>
      </c>
      <c r="BK364" s="167">
        <f>ROUND(L364*K364,3)</f>
        <v>0</v>
      </c>
      <c r="BL364" s="18" t="s">
        <v>230</v>
      </c>
      <c r="BM364" s="18" t="s">
        <v>965</v>
      </c>
    </row>
    <row r="365" spans="2:65" s="9" customFormat="1" ht="29.75" customHeight="1" x14ac:dyDescent="0.15">
      <c r="B365" s="148"/>
      <c r="C365" s="149"/>
      <c r="D365" s="158" t="s">
        <v>149</v>
      </c>
      <c r="E365" s="158"/>
      <c r="F365" s="158"/>
      <c r="G365" s="158"/>
      <c r="H365" s="158"/>
      <c r="I365" s="158"/>
      <c r="J365" s="158"/>
      <c r="K365" s="158"/>
      <c r="L365" s="158"/>
      <c r="M365" s="158"/>
      <c r="N365" s="224">
        <f>BK365</f>
        <v>0</v>
      </c>
      <c r="O365" s="225"/>
      <c r="P365" s="225"/>
      <c r="Q365" s="225"/>
      <c r="R365" s="151"/>
      <c r="T365" s="152"/>
      <c r="U365" s="149"/>
      <c r="V365" s="149"/>
      <c r="W365" s="153">
        <f>SUM(W366:W367)</f>
        <v>0</v>
      </c>
      <c r="X365" s="149"/>
      <c r="Y365" s="153">
        <f>SUM(Y366:Y367)</f>
        <v>0.31578300000000004</v>
      </c>
      <c r="Z365" s="149"/>
      <c r="AA365" s="154">
        <f>SUM(AA366:AA367)</f>
        <v>0</v>
      </c>
      <c r="AR365" s="155" t="s">
        <v>82</v>
      </c>
      <c r="AT365" s="156" t="s">
        <v>72</v>
      </c>
      <c r="AU365" s="156" t="s">
        <v>79</v>
      </c>
      <c r="AY365" s="155" t="s">
        <v>174</v>
      </c>
      <c r="BK365" s="157">
        <f>SUM(BK366:BK367)</f>
        <v>0</v>
      </c>
    </row>
    <row r="366" spans="2:65" s="1" customFormat="1" ht="25.5" customHeight="1" x14ac:dyDescent="0.15">
      <c r="B366" s="130"/>
      <c r="C366" s="159" t="s">
        <v>966</v>
      </c>
      <c r="D366" s="159" t="s">
        <v>175</v>
      </c>
      <c r="E366" s="160" t="s">
        <v>967</v>
      </c>
      <c r="F366" s="240" t="s">
        <v>968</v>
      </c>
      <c r="G366" s="240"/>
      <c r="H366" s="240"/>
      <c r="I366" s="240"/>
      <c r="J366" s="161" t="s">
        <v>200</v>
      </c>
      <c r="K366" s="162">
        <v>809.7</v>
      </c>
      <c r="L366" s="230">
        <v>0</v>
      </c>
      <c r="M366" s="230"/>
      <c r="N366" s="241">
        <f>ROUND(L366*K366,3)</f>
        <v>0</v>
      </c>
      <c r="O366" s="241"/>
      <c r="P366" s="241"/>
      <c r="Q366" s="241"/>
      <c r="R366" s="133"/>
      <c r="T366" s="164" t="s">
        <v>5</v>
      </c>
      <c r="U366" s="42" t="s">
        <v>40</v>
      </c>
      <c r="V366" s="34"/>
      <c r="W366" s="165">
        <f>V366*K366</f>
        <v>0</v>
      </c>
      <c r="X366" s="165">
        <v>1.8000000000000001E-4</v>
      </c>
      <c r="Y366" s="165">
        <f>X366*K366</f>
        <v>0.14574600000000001</v>
      </c>
      <c r="Z366" s="165">
        <v>0</v>
      </c>
      <c r="AA366" s="166">
        <f>Z366*K366</f>
        <v>0</v>
      </c>
      <c r="AR366" s="18" t="s">
        <v>230</v>
      </c>
      <c r="AT366" s="18" t="s">
        <v>175</v>
      </c>
      <c r="AU366" s="18" t="s">
        <v>82</v>
      </c>
      <c r="AY366" s="18" t="s">
        <v>174</v>
      </c>
      <c r="BE366" s="104">
        <f>IF(U366="základná",N366,0)</f>
        <v>0</v>
      </c>
      <c r="BF366" s="104">
        <f>IF(U366="znížená",N366,0)</f>
        <v>0</v>
      </c>
      <c r="BG366" s="104">
        <f>IF(U366="zákl. prenesená",N366,0)</f>
        <v>0</v>
      </c>
      <c r="BH366" s="104">
        <f>IF(U366="zníž. prenesená",N366,0)</f>
        <v>0</v>
      </c>
      <c r="BI366" s="104">
        <f>IF(U366="nulová",N366,0)</f>
        <v>0</v>
      </c>
      <c r="BJ366" s="18" t="s">
        <v>82</v>
      </c>
      <c r="BK366" s="167">
        <f>ROUND(L366*K366,3)</f>
        <v>0</v>
      </c>
      <c r="BL366" s="18" t="s">
        <v>230</v>
      </c>
      <c r="BM366" s="18" t="s">
        <v>969</v>
      </c>
    </row>
    <row r="367" spans="2:65" s="1" customFormat="1" ht="51" customHeight="1" x14ac:dyDescent="0.15">
      <c r="B367" s="130"/>
      <c r="C367" s="159" t="s">
        <v>970</v>
      </c>
      <c r="D367" s="159" t="s">
        <v>175</v>
      </c>
      <c r="E367" s="160" t="s">
        <v>971</v>
      </c>
      <c r="F367" s="240" t="s">
        <v>972</v>
      </c>
      <c r="G367" s="240"/>
      <c r="H367" s="240"/>
      <c r="I367" s="240"/>
      <c r="J367" s="161" t="s">
        <v>200</v>
      </c>
      <c r="K367" s="162">
        <v>809.7</v>
      </c>
      <c r="L367" s="230">
        <v>0</v>
      </c>
      <c r="M367" s="230"/>
      <c r="N367" s="241">
        <f>ROUND(L367*K367,3)</f>
        <v>0</v>
      </c>
      <c r="O367" s="241"/>
      <c r="P367" s="241"/>
      <c r="Q367" s="241"/>
      <c r="R367" s="133"/>
      <c r="T367" s="164" t="s">
        <v>5</v>
      </c>
      <c r="U367" s="42" t="s">
        <v>40</v>
      </c>
      <c r="V367" s="34"/>
      <c r="W367" s="165">
        <f>V367*K367</f>
        <v>0</v>
      </c>
      <c r="X367" s="165">
        <v>2.1000000000000001E-4</v>
      </c>
      <c r="Y367" s="165">
        <f>X367*K367</f>
        <v>0.17003700000000002</v>
      </c>
      <c r="Z367" s="165">
        <v>0</v>
      </c>
      <c r="AA367" s="166">
        <f>Z367*K367</f>
        <v>0</v>
      </c>
      <c r="AR367" s="18" t="s">
        <v>230</v>
      </c>
      <c r="AT367" s="18" t="s">
        <v>175</v>
      </c>
      <c r="AU367" s="18" t="s">
        <v>82</v>
      </c>
      <c r="AY367" s="18" t="s">
        <v>174</v>
      </c>
      <c r="BE367" s="104">
        <f>IF(U367="základná",N367,0)</f>
        <v>0</v>
      </c>
      <c r="BF367" s="104">
        <f>IF(U367="znížená",N367,0)</f>
        <v>0</v>
      </c>
      <c r="BG367" s="104">
        <f>IF(U367="zákl. prenesená",N367,0)</f>
        <v>0</v>
      </c>
      <c r="BH367" s="104">
        <f>IF(U367="zníž. prenesená",N367,0)</f>
        <v>0</v>
      </c>
      <c r="BI367" s="104">
        <f>IF(U367="nulová",N367,0)</f>
        <v>0</v>
      </c>
      <c r="BJ367" s="18" t="s">
        <v>82</v>
      </c>
      <c r="BK367" s="167">
        <f>ROUND(L367*K367,3)</f>
        <v>0</v>
      </c>
      <c r="BL367" s="18" t="s">
        <v>230</v>
      </c>
      <c r="BM367" s="18" t="s">
        <v>973</v>
      </c>
    </row>
    <row r="368" spans="2:65" s="1" customFormat="1" ht="50" customHeight="1" x14ac:dyDescent="0.2">
      <c r="B368" s="33"/>
      <c r="C368" s="34"/>
      <c r="D368" s="150" t="s">
        <v>974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226">
        <f t="shared" ref="N368:N373" si="125">BK368</f>
        <v>0</v>
      </c>
      <c r="O368" s="227"/>
      <c r="P368" s="227"/>
      <c r="Q368" s="227"/>
      <c r="R368" s="35"/>
      <c r="T368" s="173"/>
      <c r="U368" s="34"/>
      <c r="V368" s="34"/>
      <c r="W368" s="34"/>
      <c r="X368" s="34"/>
      <c r="Y368" s="34"/>
      <c r="Z368" s="34"/>
      <c r="AA368" s="72"/>
      <c r="AT368" s="18" t="s">
        <v>72</v>
      </c>
      <c r="AU368" s="18" t="s">
        <v>73</v>
      </c>
      <c r="AY368" s="18" t="s">
        <v>975</v>
      </c>
      <c r="BK368" s="167">
        <f>SUM(BK369:BK373)</f>
        <v>0</v>
      </c>
    </row>
    <row r="369" spans="2:63" s="1" customFormat="1" ht="22.25" customHeight="1" x14ac:dyDescent="0.15">
      <c r="B369" s="33"/>
      <c r="C369" s="174" t="s">
        <v>5</v>
      </c>
      <c r="D369" s="174" t="s">
        <v>175</v>
      </c>
      <c r="E369" s="175" t="s">
        <v>5</v>
      </c>
      <c r="F369" s="229" t="s">
        <v>5</v>
      </c>
      <c r="G369" s="229"/>
      <c r="H369" s="229"/>
      <c r="I369" s="229"/>
      <c r="J369" s="176" t="s">
        <v>5</v>
      </c>
      <c r="K369" s="163"/>
      <c r="L369" s="230"/>
      <c r="M369" s="231"/>
      <c r="N369" s="231">
        <f t="shared" si="125"/>
        <v>0</v>
      </c>
      <c r="O369" s="231"/>
      <c r="P369" s="231"/>
      <c r="Q369" s="231"/>
      <c r="R369" s="35"/>
      <c r="T369" s="164" t="s">
        <v>5</v>
      </c>
      <c r="U369" s="177" t="s">
        <v>40</v>
      </c>
      <c r="V369" s="34"/>
      <c r="W369" s="34"/>
      <c r="X369" s="34"/>
      <c r="Y369" s="34"/>
      <c r="Z369" s="34"/>
      <c r="AA369" s="72"/>
      <c r="AT369" s="18" t="s">
        <v>975</v>
      </c>
      <c r="AU369" s="18" t="s">
        <v>79</v>
      </c>
      <c r="AY369" s="18" t="s">
        <v>975</v>
      </c>
      <c r="BE369" s="104">
        <f>IF(U369="základná",N369,0)</f>
        <v>0</v>
      </c>
      <c r="BF369" s="104">
        <f>IF(U369="znížená",N369,0)</f>
        <v>0</v>
      </c>
      <c r="BG369" s="104">
        <f>IF(U369="zákl. prenesená",N369,0)</f>
        <v>0</v>
      </c>
      <c r="BH369" s="104">
        <f>IF(U369="zníž. prenesená",N369,0)</f>
        <v>0</v>
      </c>
      <c r="BI369" s="104">
        <f>IF(U369="nulová",N369,0)</f>
        <v>0</v>
      </c>
      <c r="BJ369" s="18" t="s">
        <v>82</v>
      </c>
      <c r="BK369" s="167">
        <f>L369*K369</f>
        <v>0</v>
      </c>
    </row>
    <row r="370" spans="2:63" s="1" customFormat="1" ht="22.25" customHeight="1" x14ac:dyDescent="0.15">
      <c r="B370" s="33"/>
      <c r="C370" s="174" t="s">
        <v>5</v>
      </c>
      <c r="D370" s="174" t="s">
        <v>175</v>
      </c>
      <c r="E370" s="175" t="s">
        <v>5</v>
      </c>
      <c r="F370" s="229" t="s">
        <v>5</v>
      </c>
      <c r="G370" s="229"/>
      <c r="H370" s="229"/>
      <c r="I370" s="229"/>
      <c r="J370" s="176" t="s">
        <v>5</v>
      </c>
      <c r="K370" s="163"/>
      <c r="L370" s="230"/>
      <c r="M370" s="231"/>
      <c r="N370" s="231">
        <f t="shared" si="125"/>
        <v>0</v>
      </c>
      <c r="O370" s="231"/>
      <c r="P370" s="231"/>
      <c r="Q370" s="231"/>
      <c r="R370" s="35"/>
      <c r="T370" s="164" t="s">
        <v>5</v>
      </c>
      <c r="U370" s="177" t="s">
        <v>40</v>
      </c>
      <c r="V370" s="34"/>
      <c r="W370" s="34"/>
      <c r="X370" s="34"/>
      <c r="Y370" s="34"/>
      <c r="Z370" s="34"/>
      <c r="AA370" s="72"/>
      <c r="AT370" s="18" t="s">
        <v>975</v>
      </c>
      <c r="AU370" s="18" t="s">
        <v>79</v>
      </c>
      <c r="AY370" s="18" t="s">
        <v>975</v>
      </c>
      <c r="BE370" s="104">
        <f>IF(U370="základná",N370,0)</f>
        <v>0</v>
      </c>
      <c r="BF370" s="104">
        <f>IF(U370="znížená",N370,0)</f>
        <v>0</v>
      </c>
      <c r="BG370" s="104">
        <f>IF(U370="zákl. prenesená",N370,0)</f>
        <v>0</v>
      </c>
      <c r="BH370" s="104">
        <f>IF(U370="zníž. prenesená",N370,0)</f>
        <v>0</v>
      </c>
      <c r="BI370" s="104">
        <f>IF(U370="nulová",N370,0)</f>
        <v>0</v>
      </c>
      <c r="BJ370" s="18" t="s">
        <v>82</v>
      </c>
      <c r="BK370" s="167">
        <f>L370*K370</f>
        <v>0</v>
      </c>
    </row>
    <row r="371" spans="2:63" s="1" customFormat="1" ht="22.25" customHeight="1" x14ac:dyDescent="0.15">
      <c r="B371" s="33"/>
      <c r="C371" s="174" t="s">
        <v>5</v>
      </c>
      <c r="D371" s="174" t="s">
        <v>175</v>
      </c>
      <c r="E371" s="175" t="s">
        <v>5</v>
      </c>
      <c r="F371" s="229" t="s">
        <v>5</v>
      </c>
      <c r="G371" s="229"/>
      <c r="H371" s="229"/>
      <c r="I371" s="229"/>
      <c r="J371" s="176" t="s">
        <v>5</v>
      </c>
      <c r="K371" s="163"/>
      <c r="L371" s="230"/>
      <c r="M371" s="231"/>
      <c r="N371" s="231">
        <f t="shared" si="125"/>
        <v>0</v>
      </c>
      <c r="O371" s="231"/>
      <c r="P371" s="231"/>
      <c r="Q371" s="231"/>
      <c r="R371" s="35"/>
      <c r="T371" s="164" t="s">
        <v>5</v>
      </c>
      <c r="U371" s="177" t="s">
        <v>40</v>
      </c>
      <c r="V371" s="34"/>
      <c r="W371" s="34"/>
      <c r="X371" s="34"/>
      <c r="Y371" s="34"/>
      <c r="Z371" s="34"/>
      <c r="AA371" s="72"/>
      <c r="AT371" s="18" t="s">
        <v>975</v>
      </c>
      <c r="AU371" s="18" t="s">
        <v>79</v>
      </c>
      <c r="AY371" s="18" t="s">
        <v>975</v>
      </c>
      <c r="BE371" s="104">
        <f>IF(U371="základná",N371,0)</f>
        <v>0</v>
      </c>
      <c r="BF371" s="104">
        <f>IF(U371="znížená",N371,0)</f>
        <v>0</v>
      </c>
      <c r="BG371" s="104">
        <f>IF(U371="zákl. prenesená",N371,0)</f>
        <v>0</v>
      </c>
      <c r="BH371" s="104">
        <f>IF(U371="zníž. prenesená",N371,0)</f>
        <v>0</v>
      </c>
      <c r="BI371" s="104">
        <f>IF(U371="nulová",N371,0)</f>
        <v>0</v>
      </c>
      <c r="BJ371" s="18" t="s">
        <v>82</v>
      </c>
      <c r="BK371" s="167">
        <f>L371*K371</f>
        <v>0</v>
      </c>
    </row>
    <row r="372" spans="2:63" s="1" customFormat="1" ht="22.25" customHeight="1" x14ac:dyDescent="0.15">
      <c r="B372" s="33"/>
      <c r="C372" s="174" t="s">
        <v>5</v>
      </c>
      <c r="D372" s="174" t="s">
        <v>175</v>
      </c>
      <c r="E372" s="175" t="s">
        <v>5</v>
      </c>
      <c r="F372" s="229" t="s">
        <v>5</v>
      </c>
      <c r="G372" s="229"/>
      <c r="H372" s="229"/>
      <c r="I372" s="229"/>
      <c r="J372" s="176" t="s">
        <v>5</v>
      </c>
      <c r="K372" s="163"/>
      <c r="L372" s="230"/>
      <c r="M372" s="231"/>
      <c r="N372" s="231">
        <f t="shared" si="125"/>
        <v>0</v>
      </c>
      <c r="O372" s="231"/>
      <c r="P372" s="231"/>
      <c r="Q372" s="231"/>
      <c r="R372" s="35"/>
      <c r="T372" s="164" t="s">
        <v>5</v>
      </c>
      <c r="U372" s="177" t="s">
        <v>40</v>
      </c>
      <c r="V372" s="34"/>
      <c r="W372" s="34"/>
      <c r="X372" s="34"/>
      <c r="Y372" s="34"/>
      <c r="Z372" s="34"/>
      <c r="AA372" s="72"/>
      <c r="AT372" s="18" t="s">
        <v>975</v>
      </c>
      <c r="AU372" s="18" t="s">
        <v>79</v>
      </c>
      <c r="AY372" s="18" t="s">
        <v>975</v>
      </c>
      <c r="BE372" s="104">
        <f>IF(U372="základná",N372,0)</f>
        <v>0</v>
      </c>
      <c r="BF372" s="104">
        <f>IF(U372="znížená",N372,0)</f>
        <v>0</v>
      </c>
      <c r="BG372" s="104">
        <f>IF(U372="zákl. prenesená",N372,0)</f>
        <v>0</v>
      </c>
      <c r="BH372" s="104">
        <f>IF(U372="zníž. prenesená",N372,0)</f>
        <v>0</v>
      </c>
      <c r="BI372" s="104">
        <f>IF(U372="nulová",N372,0)</f>
        <v>0</v>
      </c>
      <c r="BJ372" s="18" t="s">
        <v>82</v>
      </c>
      <c r="BK372" s="167">
        <f>L372*K372</f>
        <v>0</v>
      </c>
    </row>
    <row r="373" spans="2:63" s="1" customFormat="1" ht="22.25" customHeight="1" x14ac:dyDescent="0.15">
      <c r="B373" s="33"/>
      <c r="C373" s="174" t="s">
        <v>5</v>
      </c>
      <c r="D373" s="174" t="s">
        <v>175</v>
      </c>
      <c r="E373" s="175" t="s">
        <v>5</v>
      </c>
      <c r="F373" s="229" t="s">
        <v>5</v>
      </c>
      <c r="G373" s="229"/>
      <c r="H373" s="229"/>
      <c r="I373" s="229"/>
      <c r="J373" s="176" t="s">
        <v>5</v>
      </c>
      <c r="K373" s="163"/>
      <c r="L373" s="230"/>
      <c r="M373" s="231"/>
      <c r="N373" s="231">
        <f t="shared" si="125"/>
        <v>0</v>
      </c>
      <c r="O373" s="231"/>
      <c r="P373" s="231"/>
      <c r="Q373" s="231"/>
      <c r="R373" s="35"/>
      <c r="T373" s="164" t="s">
        <v>5</v>
      </c>
      <c r="U373" s="177" t="s">
        <v>40</v>
      </c>
      <c r="V373" s="54"/>
      <c r="W373" s="54"/>
      <c r="X373" s="54"/>
      <c r="Y373" s="54"/>
      <c r="Z373" s="54"/>
      <c r="AA373" s="56"/>
      <c r="AT373" s="18" t="s">
        <v>975</v>
      </c>
      <c r="AU373" s="18" t="s">
        <v>79</v>
      </c>
      <c r="AY373" s="18" t="s">
        <v>975</v>
      </c>
      <c r="BE373" s="104">
        <f>IF(U373="základná",N373,0)</f>
        <v>0</v>
      </c>
      <c r="BF373" s="104">
        <f>IF(U373="znížená",N373,0)</f>
        <v>0</v>
      </c>
      <c r="BG373" s="104">
        <f>IF(U373="zákl. prenesená",N373,0)</f>
        <v>0</v>
      </c>
      <c r="BH373" s="104">
        <f>IF(U373="zníž. prenesená",N373,0)</f>
        <v>0</v>
      </c>
      <c r="BI373" s="104">
        <f>IF(U373="nulová",N373,0)</f>
        <v>0</v>
      </c>
      <c r="BJ373" s="18" t="s">
        <v>82</v>
      </c>
      <c r="BK373" s="167">
        <f>L373*K373</f>
        <v>0</v>
      </c>
    </row>
    <row r="374" spans="2:63" s="1" customFormat="1" ht="7" customHeight="1" x14ac:dyDescent="0.15">
      <c r="B374" s="57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9"/>
    </row>
  </sheetData>
  <mergeCells count="73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N121:Q121"/>
    <mergeCell ref="L123:Q123"/>
    <mergeCell ref="C129:Q129"/>
    <mergeCell ref="F131:P131"/>
    <mergeCell ref="F132:P132"/>
    <mergeCell ref="M134:P134"/>
    <mergeCell ref="M136:Q136"/>
    <mergeCell ref="M137:Q137"/>
    <mergeCell ref="F139:I139"/>
    <mergeCell ref="L139:M139"/>
    <mergeCell ref="N139:Q13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3:I283"/>
    <mergeCell ref="L283:M283"/>
    <mergeCell ref="N283:Q283"/>
    <mergeCell ref="F285:I285"/>
    <mergeCell ref="L285:M285"/>
    <mergeCell ref="N285:Q285"/>
    <mergeCell ref="F286:I286"/>
    <mergeCell ref="L286:M286"/>
    <mergeCell ref="N286:Q286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N359:Q359"/>
    <mergeCell ref="F360:I360"/>
    <mergeCell ref="L360:M360"/>
    <mergeCell ref="N360:Q360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71:I371"/>
    <mergeCell ref="L371:M371"/>
    <mergeCell ref="N371:Q371"/>
    <mergeCell ref="F372:I372"/>
    <mergeCell ref="L372:M372"/>
    <mergeCell ref="N372:Q372"/>
    <mergeCell ref="F366:I366"/>
    <mergeCell ref="L366:M366"/>
    <mergeCell ref="N366:Q366"/>
    <mergeCell ref="F367:I367"/>
    <mergeCell ref="L367:M367"/>
    <mergeCell ref="N367:Q367"/>
    <mergeCell ref="F369:I369"/>
    <mergeCell ref="L369:M369"/>
    <mergeCell ref="N369:Q369"/>
    <mergeCell ref="N284:Q284"/>
    <mergeCell ref="N287:Q287"/>
    <mergeCell ref="N291:Q291"/>
    <mergeCell ref="N299:Q299"/>
    <mergeCell ref="N331:Q331"/>
    <mergeCell ref="N337:Q337"/>
    <mergeCell ref="N343:Q343"/>
    <mergeCell ref="F370:I370"/>
    <mergeCell ref="L370:M370"/>
    <mergeCell ref="N370:Q370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58:I358"/>
    <mergeCell ref="L358:M358"/>
    <mergeCell ref="N358:Q358"/>
    <mergeCell ref="F359:I359"/>
    <mergeCell ref="L359:M359"/>
    <mergeCell ref="N353:Q353"/>
    <mergeCell ref="N357:Q357"/>
    <mergeCell ref="N361:Q361"/>
    <mergeCell ref="N365:Q365"/>
    <mergeCell ref="N368:Q368"/>
    <mergeCell ref="H1:K1"/>
    <mergeCell ref="S2:AC2"/>
    <mergeCell ref="F373:I373"/>
    <mergeCell ref="L373:M373"/>
    <mergeCell ref="N373:Q373"/>
    <mergeCell ref="N140:Q140"/>
    <mergeCell ref="N141:Q141"/>
    <mergeCell ref="N142:Q142"/>
    <mergeCell ref="N151:Q151"/>
    <mergeCell ref="N161:Q161"/>
    <mergeCell ref="N177:Q177"/>
    <mergeCell ref="N197:Q197"/>
    <mergeCell ref="N219:Q219"/>
    <mergeCell ref="N226:Q226"/>
    <mergeCell ref="N228:Q228"/>
    <mergeCell ref="N229:Q229"/>
    <mergeCell ref="N247:Q247"/>
    <mergeCell ref="N260:Q260"/>
    <mergeCell ref="N282:Q282"/>
  </mergeCells>
  <dataValidations count="2">
    <dataValidation type="list" allowBlank="1" showInputMessage="1" showErrorMessage="1" error="Povolené sú hodnoty K, M." sqref="D369:D374" xr:uid="{00000000-0002-0000-0100-000000000000}">
      <formula1>"K, M"</formula1>
    </dataValidation>
    <dataValidation type="list" allowBlank="1" showInputMessage="1" showErrorMessage="1" error="Povolené sú hodnoty základná, znížená, nulová." sqref="U369:U374" xr:uid="{00000000-0002-0000-0100-000001000000}">
      <formula1>"základná, znížená, nulová"</formula1>
    </dataValidation>
  </dataValidation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39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59"/>
  <sheetViews>
    <sheetView showGridLines="0" workbookViewId="0">
      <pane ySplit="1" topLeftCell="A51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84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976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N97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ROUND((((SUM(BE97:BE104)+SUM(BE122:BE152))+SUM(BE154:BE158))),2)</f>
        <v>0</v>
      </c>
      <c r="I32" s="245"/>
      <c r="J32" s="245"/>
      <c r="K32" s="34"/>
      <c r="L32" s="34"/>
      <c r="M32" s="260">
        <f>ROUND(((ROUND((SUM(BE97:BE104)+SUM(BE122:BE152)), 2)*F32)+SUM(BE154:BE158)*F32),2)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ROUND((((SUM(BF97:BF104)+SUM(BF122:BF152))+SUM(BF154:BF158))),2)</f>
        <v>0</v>
      </c>
      <c r="I33" s="245"/>
      <c r="J33" s="245"/>
      <c r="K33" s="34"/>
      <c r="L33" s="34"/>
      <c r="M33" s="260">
        <f>ROUND(((ROUND((SUM(BF97:BF104)+SUM(BF122:BF152)), 2)*F33)+SUM(BF154:BF158)*F33),2)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ROUND((((SUM(BG97:BG104)+SUM(BG122:BG152))+SUM(BG154:BG158))),2)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ROUND((((SUM(BH97:BH104)+SUM(BH122:BH152))+SUM(BH154:BH158))),2)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ROUND((((SUM(BI97:BI104)+SUM(BI122:BI152))+SUM(BI154:BI158))),2)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2 - UK - podlahové vykurovanie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N122</f>
        <v>0</v>
      </c>
      <c r="O88" s="255"/>
      <c r="P88" s="255"/>
      <c r="Q88" s="255"/>
      <c r="R88" s="35"/>
      <c r="AU88" s="18" t="s">
        <v>125</v>
      </c>
    </row>
    <row r="89" spans="2:47" s="6" customFormat="1" ht="25" customHeight="1" x14ac:dyDescent="0.15">
      <c r="B89" s="121"/>
      <c r="C89" s="122"/>
      <c r="D89" s="123" t="s">
        <v>977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N123</f>
        <v>0</v>
      </c>
      <c r="O89" s="254"/>
      <c r="P89" s="254"/>
      <c r="Q89" s="254"/>
      <c r="R89" s="124"/>
    </row>
    <row r="90" spans="2:47" s="6" customFormat="1" ht="25" customHeight="1" x14ac:dyDescent="0.15">
      <c r="B90" s="121"/>
      <c r="C90" s="122"/>
      <c r="D90" s="123" t="s">
        <v>978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57">
        <f>N134</f>
        <v>0</v>
      </c>
      <c r="O90" s="254"/>
      <c r="P90" s="254"/>
      <c r="Q90" s="254"/>
      <c r="R90" s="124"/>
    </row>
    <row r="91" spans="2:47" s="6" customFormat="1" ht="25" customHeight="1" x14ac:dyDescent="0.15">
      <c r="B91" s="121"/>
      <c r="C91" s="122"/>
      <c r="D91" s="123" t="s">
        <v>979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57">
        <f>N137</f>
        <v>0</v>
      </c>
      <c r="O91" s="254"/>
      <c r="P91" s="254"/>
      <c r="Q91" s="254"/>
      <c r="R91" s="124"/>
    </row>
    <row r="92" spans="2:47" s="6" customFormat="1" ht="25" customHeight="1" x14ac:dyDescent="0.15">
      <c r="B92" s="121"/>
      <c r="C92" s="122"/>
      <c r="D92" s="123" t="s">
        <v>980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57">
        <f>N144</f>
        <v>0</v>
      </c>
      <c r="O92" s="254"/>
      <c r="P92" s="254"/>
      <c r="Q92" s="254"/>
      <c r="R92" s="124"/>
    </row>
    <row r="93" spans="2:47" s="6" customFormat="1" ht="25" customHeight="1" x14ac:dyDescent="0.15">
      <c r="B93" s="121"/>
      <c r="C93" s="122"/>
      <c r="D93" s="123" t="s">
        <v>981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57">
        <f>N146</f>
        <v>0</v>
      </c>
      <c r="O93" s="254"/>
      <c r="P93" s="254"/>
      <c r="Q93" s="254"/>
      <c r="R93" s="124"/>
    </row>
    <row r="94" spans="2:47" s="6" customFormat="1" ht="25" customHeight="1" x14ac:dyDescent="0.15">
      <c r="B94" s="121"/>
      <c r="C94" s="122"/>
      <c r="D94" s="123" t="s">
        <v>982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57">
        <f>N149</f>
        <v>0</v>
      </c>
      <c r="O94" s="254"/>
      <c r="P94" s="254"/>
      <c r="Q94" s="254"/>
      <c r="R94" s="124"/>
    </row>
    <row r="95" spans="2:47" s="6" customFormat="1" ht="21.75" customHeight="1" x14ac:dyDescent="0.2">
      <c r="B95" s="121"/>
      <c r="C95" s="122"/>
      <c r="D95" s="123" t="s">
        <v>150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34">
        <f>N153</f>
        <v>0</v>
      </c>
      <c r="O95" s="254"/>
      <c r="P95" s="254"/>
      <c r="Q95" s="254"/>
      <c r="R95" s="124"/>
    </row>
    <row r="96" spans="2:47" s="1" customFormat="1" ht="21.75" customHeight="1" x14ac:dyDescent="0.15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</row>
    <row r="97" spans="2:65" s="1" customFormat="1" ht="29.25" customHeight="1" x14ac:dyDescent="0.15">
      <c r="B97" s="33"/>
      <c r="C97" s="120" t="s">
        <v>151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255">
        <f>ROUND(N98+N99+N100+N101+N102+N103,2)</f>
        <v>0</v>
      </c>
      <c r="O97" s="256"/>
      <c r="P97" s="256"/>
      <c r="Q97" s="256"/>
      <c r="R97" s="35"/>
      <c r="T97" s="128"/>
      <c r="U97" s="129" t="s">
        <v>37</v>
      </c>
    </row>
    <row r="98" spans="2:65" s="1" customFormat="1" ht="18" customHeight="1" x14ac:dyDescent="0.15">
      <c r="B98" s="130"/>
      <c r="C98" s="131"/>
      <c r="D98" s="182" t="s">
        <v>152</v>
      </c>
      <c r="E98" s="251"/>
      <c r="F98" s="251"/>
      <c r="G98" s="251"/>
      <c r="H98" s="251"/>
      <c r="I98" s="131"/>
      <c r="J98" s="131"/>
      <c r="K98" s="131"/>
      <c r="L98" s="131"/>
      <c r="M98" s="131"/>
      <c r="N98" s="184">
        <f>ROUND(N88*T98,2)</f>
        <v>0</v>
      </c>
      <c r="O98" s="252"/>
      <c r="P98" s="252"/>
      <c r="Q98" s="252"/>
      <c r="R98" s="133"/>
      <c r="S98" s="134"/>
      <c r="T98" s="135"/>
      <c r="U98" s="136" t="s">
        <v>40</v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7" t="s">
        <v>153</v>
      </c>
      <c r="AZ98" s="134"/>
      <c r="BA98" s="134"/>
      <c r="BB98" s="134"/>
      <c r="BC98" s="134"/>
      <c r="BD98" s="134"/>
      <c r="BE98" s="138">
        <f t="shared" ref="BE98:BE103" si="0">IF(U98="základná",N98,0)</f>
        <v>0</v>
      </c>
      <c r="BF98" s="138">
        <f t="shared" ref="BF98:BF103" si="1">IF(U98="znížená",N98,0)</f>
        <v>0</v>
      </c>
      <c r="BG98" s="138">
        <f t="shared" ref="BG98:BG103" si="2">IF(U98="zákl. prenesená",N98,0)</f>
        <v>0</v>
      </c>
      <c r="BH98" s="138">
        <f t="shared" ref="BH98:BH103" si="3">IF(U98="zníž. prenesená",N98,0)</f>
        <v>0</v>
      </c>
      <c r="BI98" s="138">
        <f t="shared" ref="BI98:BI103" si="4">IF(U98="nulová",N98,0)</f>
        <v>0</v>
      </c>
      <c r="BJ98" s="137" t="s">
        <v>82</v>
      </c>
      <c r="BK98" s="134"/>
      <c r="BL98" s="134"/>
      <c r="BM98" s="134"/>
    </row>
    <row r="99" spans="2:65" s="1" customFormat="1" ht="18" customHeight="1" x14ac:dyDescent="0.15">
      <c r="B99" s="130"/>
      <c r="C99" s="131"/>
      <c r="D99" s="182" t="s">
        <v>154</v>
      </c>
      <c r="E99" s="251"/>
      <c r="F99" s="251"/>
      <c r="G99" s="251"/>
      <c r="H99" s="251"/>
      <c r="I99" s="131"/>
      <c r="J99" s="131"/>
      <c r="K99" s="131"/>
      <c r="L99" s="131"/>
      <c r="M99" s="131"/>
      <c r="N99" s="184">
        <f>ROUND(N88*T99,2)</f>
        <v>0</v>
      </c>
      <c r="O99" s="252"/>
      <c r="P99" s="252"/>
      <c r="Q99" s="252"/>
      <c r="R99" s="133"/>
      <c r="S99" s="134"/>
      <c r="T99" s="135"/>
      <c r="U99" s="136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153</v>
      </c>
      <c r="AZ99" s="134"/>
      <c r="BA99" s="134"/>
      <c r="BB99" s="134"/>
      <c r="BC99" s="134"/>
      <c r="BD99" s="134"/>
      <c r="BE99" s="138">
        <f t="shared" si="0"/>
        <v>0</v>
      </c>
      <c r="BF99" s="138">
        <f t="shared" si="1"/>
        <v>0</v>
      </c>
      <c r="BG99" s="138">
        <f t="shared" si="2"/>
        <v>0</v>
      </c>
      <c r="BH99" s="138">
        <f t="shared" si="3"/>
        <v>0</v>
      </c>
      <c r="BI99" s="138">
        <f t="shared" si="4"/>
        <v>0</v>
      </c>
      <c r="BJ99" s="137" t="s">
        <v>82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82" t="s">
        <v>155</v>
      </c>
      <c r="E100" s="251"/>
      <c r="F100" s="251"/>
      <c r="G100" s="251"/>
      <c r="H100" s="251"/>
      <c r="I100" s="131"/>
      <c r="J100" s="131"/>
      <c r="K100" s="131"/>
      <c r="L100" s="131"/>
      <c r="M100" s="131"/>
      <c r="N100" s="184">
        <f>ROUND(N88*T100,2)</f>
        <v>0</v>
      </c>
      <c r="O100" s="252"/>
      <c r="P100" s="252"/>
      <c r="Q100" s="252"/>
      <c r="R100" s="133"/>
      <c r="S100" s="134"/>
      <c r="T100" s="135"/>
      <c r="U100" s="136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153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82</v>
      </c>
      <c r="BK100" s="134"/>
      <c r="BL100" s="134"/>
      <c r="BM100" s="134"/>
    </row>
    <row r="101" spans="2:65" s="1" customFormat="1" ht="18" customHeight="1" x14ac:dyDescent="0.15">
      <c r="B101" s="130"/>
      <c r="C101" s="131"/>
      <c r="D101" s="182" t="s">
        <v>156</v>
      </c>
      <c r="E101" s="251"/>
      <c r="F101" s="251"/>
      <c r="G101" s="251"/>
      <c r="H101" s="251"/>
      <c r="I101" s="131"/>
      <c r="J101" s="131"/>
      <c r="K101" s="131"/>
      <c r="L101" s="131"/>
      <c r="M101" s="131"/>
      <c r="N101" s="184">
        <f>ROUND(N88*T101,2)</f>
        <v>0</v>
      </c>
      <c r="O101" s="252"/>
      <c r="P101" s="252"/>
      <c r="Q101" s="252"/>
      <c r="R101" s="133"/>
      <c r="S101" s="134"/>
      <c r="T101" s="135"/>
      <c r="U101" s="136" t="s">
        <v>40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153</v>
      </c>
      <c r="AZ101" s="134"/>
      <c r="BA101" s="134"/>
      <c r="BB101" s="134"/>
      <c r="BC101" s="134"/>
      <c r="BD101" s="134"/>
      <c r="BE101" s="138">
        <f t="shared" si="0"/>
        <v>0</v>
      </c>
      <c r="BF101" s="138">
        <f t="shared" si="1"/>
        <v>0</v>
      </c>
      <c r="BG101" s="138">
        <f t="shared" si="2"/>
        <v>0</v>
      </c>
      <c r="BH101" s="138">
        <f t="shared" si="3"/>
        <v>0</v>
      </c>
      <c r="BI101" s="138">
        <f t="shared" si="4"/>
        <v>0</v>
      </c>
      <c r="BJ101" s="137" t="s">
        <v>82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82" t="s">
        <v>157</v>
      </c>
      <c r="E102" s="251"/>
      <c r="F102" s="251"/>
      <c r="G102" s="251"/>
      <c r="H102" s="251"/>
      <c r="I102" s="131"/>
      <c r="J102" s="131"/>
      <c r="K102" s="131"/>
      <c r="L102" s="131"/>
      <c r="M102" s="131"/>
      <c r="N102" s="184">
        <f>ROUND(N88*T102,2)</f>
        <v>0</v>
      </c>
      <c r="O102" s="252"/>
      <c r="P102" s="252"/>
      <c r="Q102" s="252"/>
      <c r="R102" s="133"/>
      <c r="S102" s="134"/>
      <c r="T102" s="135"/>
      <c r="U102" s="136" t="s">
        <v>40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153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82</v>
      </c>
      <c r="BK102" s="134"/>
      <c r="BL102" s="134"/>
      <c r="BM102" s="134"/>
    </row>
    <row r="103" spans="2:65" s="1" customFormat="1" ht="18" customHeight="1" x14ac:dyDescent="0.15">
      <c r="B103" s="130"/>
      <c r="C103" s="131"/>
      <c r="D103" s="132" t="s">
        <v>158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84">
        <f>ROUND(N88*T103,2)</f>
        <v>0</v>
      </c>
      <c r="O103" s="252"/>
      <c r="P103" s="252"/>
      <c r="Q103" s="252"/>
      <c r="R103" s="133"/>
      <c r="S103" s="134"/>
      <c r="T103" s="139"/>
      <c r="U103" s="140" t="s">
        <v>40</v>
      </c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7" t="s">
        <v>159</v>
      </c>
      <c r="AZ103" s="134"/>
      <c r="BA103" s="134"/>
      <c r="BB103" s="134"/>
      <c r="BC103" s="134"/>
      <c r="BD103" s="134"/>
      <c r="BE103" s="138">
        <f t="shared" si="0"/>
        <v>0</v>
      </c>
      <c r="BF103" s="138">
        <f t="shared" si="1"/>
        <v>0</v>
      </c>
      <c r="BG103" s="138">
        <f t="shared" si="2"/>
        <v>0</v>
      </c>
      <c r="BH103" s="138">
        <f t="shared" si="3"/>
        <v>0</v>
      </c>
      <c r="BI103" s="138">
        <f t="shared" si="4"/>
        <v>0</v>
      </c>
      <c r="BJ103" s="137" t="s">
        <v>82</v>
      </c>
      <c r="BK103" s="134"/>
      <c r="BL103" s="134"/>
      <c r="BM103" s="134"/>
    </row>
    <row r="104" spans="2:65" s="1" customFormat="1" x14ac:dyDescent="0.15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65" s="1" customFormat="1" ht="29.25" customHeight="1" x14ac:dyDescent="0.15">
      <c r="B105" s="33"/>
      <c r="C105" s="111" t="s">
        <v>111</v>
      </c>
      <c r="D105" s="112"/>
      <c r="E105" s="112"/>
      <c r="F105" s="112"/>
      <c r="G105" s="112"/>
      <c r="H105" s="112"/>
      <c r="I105" s="112"/>
      <c r="J105" s="112"/>
      <c r="K105" s="112"/>
      <c r="L105" s="179">
        <f>ROUND(SUM(N88+N97),2)</f>
        <v>0</v>
      </c>
      <c r="M105" s="179"/>
      <c r="N105" s="179"/>
      <c r="O105" s="179"/>
      <c r="P105" s="179"/>
      <c r="Q105" s="179"/>
      <c r="R105" s="35"/>
    </row>
    <row r="106" spans="2:65" s="1" customFormat="1" ht="7" customHeight="1" x14ac:dyDescent="0.15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10" spans="2:65" s="1" customFormat="1" ht="7" customHeight="1" x14ac:dyDescent="0.15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</row>
    <row r="111" spans="2:65" s="1" customFormat="1" ht="37" customHeight="1" x14ac:dyDescent="0.15">
      <c r="B111" s="33"/>
      <c r="C111" s="195" t="s">
        <v>160</v>
      </c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35"/>
    </row>
    <row r="112" spans="2:65" s="1" customFormat="1" ht="7" customHeight="1" x14ac:dyDescent="0.15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5" s="1" customFormat="1" ht="30" customHeight="1" x14ac:dyDescent="0.15">
      <c r="B113" s="33"/>
      <c r="C113" s="29" t="s">
        <v>16</v>
      </c>
      <c r="D113" s="34"/>
      <c r="E113" s="34"/>
      <c r="F113" s="246" t="str">
        <f>F6</f>
        <v>RD Biwa</v>
      </c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34"/>
      <c r="R113" s="35"/>
    </row>
    <row r="114" spans="2:65" s="1" customFormat="1" ht="37" customHeight="1" x14ac:dyDescent="0.15">
      <c r="B114" s="33"/>
      <c r="C114" s="67" t="s">
        <v>118</v>
      </c>
      <c r="D114" s="34"/>
      <c r="E114" s="34"/>
      <c r="F114" s="197" t="str">
        <f>F7</f>
        <v>2 - UK - podlahové vykurovanie</v>
      </c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34"/>
      <c r="R114" s="35"/>
    </row>
    <row r="115" spans="2:65" s="1" customFormat="1" ht="7" customHeight="1" x14ac:dyDescent="0.15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5" s="1" customFormat="1" ht="18" customHeight="1" x14ac:dyDescent="0.15">
      <c r="B116" s="33"/>
      <c r="C116" s="29" t="s">
        <v>19</v>
      </c>
      <c r="D116" s="34"/>
      <c r="E116" s="34"/>
      <c r="F116" s="27" t="str">
        <f>F9</f>
        <v>Chorvátsky Grob - Čierna Voda</v>
      </c>
      <c r="G116" s="34"/>
      <c r="H116" s="34"/>
      <c r="I116" s="34"/>
      <c r="J116" s="34"/>
      <c r="K116" s="29" t="s">
        <v>21</v>
      </c>
      <c r="L116" s="34"/>
      <c r="M116" s="248">
        <f>IF(O9="","",O9)</f>
        <v>43961</v>
      </c>
      <c r="N116" s="248"/>
      <c r="O116" s="248"/>
      <c r="P116" s="248"/>
      <c r="Q116" s="34"/>
      <c r="R116" s="35"/>
    </row>
    <row r="117" spans="2:65" s="1" customFormat="1" ht="7" customHeight="1" x14ac:dyDescent="0.15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65" s="1" customFormat="1" ht="12" x14ac:dyDescent="0.15">
      <c r="B118" s="33"/>
      <c r="C118" s="29" t="s">
        <v>22</v>
      </c>
      <c r="D118" s="34"/>
      <c r="E118" s="34"/>
      <c r="F118" s="27" t="str">
        <f>E12</f>
        <v>Mgr. Marcela Mišíková Guzmická</v>
      </c>
      <c r="G118" s="34"/>
      <c r="H118" s="34"/>
      <c r="I118" s="34"/>
      <c r="J118" s="34"/>
      <c r="K118" s="29" t="s">
        <v>27</v>
      </c>
      <c r="L118" s="34"/>
      <c r="M118" s="215" t="str">
        <f>E18</f>
        <v>aphaus s.r.o.</v>
      </c>
      <c r="N118" s="215"/>
      <c r="O118" s="215"/>
      <c r="P118" s="215"/>
      <c r="Q118" s="215"/>
      <c r="R118" s="35"/>
    </row>
    <row r="119" spans="2:65" s="1" customFormat="1" ht="14.5" customHeight="1" x14ac:dyDescent="0.15">
      <c r="B119" s="33"/>
      <c r="C119" s="29" t="s">
        <v>25</v>
      </c>
      <c r="D119" s="34"/>
      <c r="E119" s="34"/>
      <c r="F119" s="27" t="str">
        <f>IF(E15="","",E15)</f>
        <v>Vyplň údaj</v>
      </c>
      <c r="G119" s="34"/>
      <c r="H119" s="34"/>
      <c r="I119" s="34"/>
      <c r="J119" s="34"/>
      <c r="K119" s="29" t="s">
        <v>31</v>
      </c>
      <c r="L119" s="34"/>
      <c r="M119" s="215" t="str">
        <f>E21</f>
        <v xml:space="preserve"> </v>
      </c>
      <c r="N119" s="215"/>
      <c r="O119" s="215"/>
      <c r="P119" s="215"/>
      <c r="Q119" s="215"/>
      <c r="R119" s="35"/>
    </row>
    <row r="120" spans="2:65" s="1" customFormat="1" ht="10.25" customHeight="1" x14ac:dyDescent="0.15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2:65" s="8" customFormat="1" ht="29.25" customHeight="1" x14ac:dyDescent="0.15">
      <c r="B121" s="141"/>
      <c r="C121" s="142" t="s">
        <v>161</v>
      </c>
      <c r="D121" s="143" t="s">
        <v>162</v>
      </c>
      <c r="E121" s="143" t="s">
        <v>55</v>
      </c>
      <c r="F121" s="249" t="s">
        <v>163</v>
      </c>
      <c r="G121" s="249"/>
      <c r="H121" s="249"/>
      <c r="I121" s="249"/>
      <c r="J121" s="143" t="s">
        <v>164</v>
      </c>
      <c r="K121" s="143" t="s">
        <v>165</v>
      </c>
      <c r="L121" s="249" t="s">
        <v>166</v>
      </c>
      <c r="M121" s="249"/>
      <c r="N121" s="249" t="s">
        <v>123</v>
      </c>
      <c r="O121" s="249"/>
      <c r="P121" s="249"/>
      <c r="Q121" s="250"/>
      <c r="R121" s="144"/>
      <c r="T121" s="74" t="s">
        <v>167</v>
      </c>
      <c r="U121" s="75" t="s">
        <v>37</v>
      </c>
      <c r="V121" s="75" t="s">
        <v>168</v>
      </c>
      <c r="W121" s="75" t="s">
        <v>169</v>
      </c>
      <c r="X121" s="75" t="s">
        <v>170</v>
      </c>
      <c r="Y121" s="75" t="s">
        <v>171</v>
      </c>
      <c r="Z121" s="75" t="s">
        <v>172</v>
      </c>
      <c r="AA121" s="76" t="s">
        <v>173</v>
      </c>
    </row>
    <row r="122" spans="2:65" s="1" customFormat="1" ht="29.25" customHeight="1" x14ac:dyDescent="0.2">
      <c r="B122" s="33"/>
      <c r="C122" s="78" t="s">
        <v>120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232">
        <f>BK122</f>
        <v>0</v>
      </c>
      <c r="O122" s="233"/>
      <c r="P122" s="233"/>
      <c r="Q122" s="233"/>
      <c r="R122" s="35"/>
      <c r="T122" s="77"/>
      <c r="U122" s="49"/>
      <c r="V122" s="49"/>
      <c r="W122" s="145">
        <f>W123+W134+W137+W144+W146+W149+W153</f>
        <v>0</v>
      </c>
      <c r="X122" s="49"/>
      <c r="Y122" s="145">
        <f>Y123+Y134+Y137+Y144+Y146+Y149+Y153</f>
        <v>0</v>
      </c>
      <c r="Z122" s="49"/>
      <c r="AA122" s="146">
        <f>AA123+AA134+AA137+AA144+AA146+AA149+AA153</f>
        <v>0</v>
      </c>
      <c r="AT122" s="18" t="s">
        <v>72</v>
      </c>
      <c r="AU122" s="18" t="s">
        <v>125</v>
      </c>
      <c r="BK122" s="147">
        <f>BK123+BK134+BK137+BK144+BK146+BK149+BK153</f>
        <v>0</v>
      </c>
    </row>
    <row r="123" spans="2:65" s="9" customFormat="1" ht="37.5" customHeight="1" x14ac:dyDescent="0.2">
      <c r="B123" s="148"/>
      <c r="C123" s="149"/>
      <c r="D123" s="150" t="s">
        <v>977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267">
        <f>BK123</f>
        <v>0</v>
      </c>
      <c r="O123" s="268"/>
      <c r="P123" s="268"/>
      <c r="Q123" s="268"/>
      <c r="R123" s="151"/>
      <c r="T123" s="152"/>
      <c r="U123" s="149"/>
      <c r="V123" s="149"/>
      <c r="W123" s="153">
        <f>SUM(W124:W133)</f>
        <v>0</v>
      </c>
      <c r="X123" s="149"/>
      <c r="Y123" s="153">
        <f>SUM(Y124:Y133)</f>
        <v>0</v>
      </c>
      <c r="Z123" s="149"/>
      <c r="AA123" s="154">
        <f>SUM(AA124:AA133)</f>
        <v>0</v>
      </c>
      <c r="AR123" s="155" t="s">
        <v>82</v>
      </c>
      <c r="AT123" s="156" t="s">
        <v>72</v>
      </c>
      <c r="AU123" s="156" t="s">
        <v>73</v>
      </c>
      <c r="AY123" s="155" t="s">
        <v>174</v>
      </c>
      <c r="BK123" s="157">
        <f>SUM(BK124:BK133)</f>
        <v>0</v>
      </c>
    </row>
    <row r="124" spans="2:65" s="1" customFormat="1" ht="16.5" customHeight="1" x14ac:dyDescent="0.15">
      <c r="B124" s="130"/>
      <c r="C124" s="168" t="s">
        <v>73</v>
      </c>
      <c r="D124" s="168" t="s">
        <v>352</v>
      </c>
      <c r="E124" s="169" t="s">
        <v>983</v>
      </c>
      <c r="F124" s="242" t="s">
        <v>984</v>
      </c>
      <c r="G124" s="242"/>
      <c r="H124" s="242"/>
      <c r="I124" s="242"/>
      <c r="J124" s="170" t="s">
        <v>985</v>
      </c>
      <c r="K124" s="171">
        <v>1500</v>
      </c>
      <c r="L124" s="243">
        <v>0</v>
      </c>
      <c r="M124" s="243"/>
      <c r="N124" s="244">
        <f t="shared" ref="N124:N133" si="5">ROUND(L124*K124,3)</f>
        <v>0</v>
      </c>
      <c r="O124" s="241"/>
      <c r="P124" s="241"/>
      <c r="Q124" s="241"/>
      <c r="R124" s="133"/>
      <c r="T124" s="164" t="s">
        <v>5</v>
      </c>
      <c r="U124" s="42" t="s">
        <v>40</v>
      </c>
      <c r="V124" s="34"/>
      <c r="W124" s="165">
        <f t="shared" ref="W124:W133" si="6">V124*K124</f>
        <v>0</v>
      </c>
      <c r="X124" s="165">
        <v>0</v>
      </c>
      <c r="Y124" s="165">
        <f t="shared" ref="Y124:Y133" si="7">X124*K124</f>
        <v>0</v>
      </c>
      <c r="Z124" s="165">
        <v>0</v>
      </c>
      <c r="AA124" s="166">
        <f t="shared" ref="AA124:AA133" si="8">Z124*K124</f>
        <v>0</v>
      </c>
      <c r="AR124" s="18" t="s">
        <v>295</v>
      </c>
      <c r="AT124" s="18" t="s">
        <v>352</v>
      </c>
      <c r="AU124" s="18" t="s">
        <v>79</v>
      </c>
      <c r="AY124" s="18" t="s">
        <v>174</v>
      </c>
      <c r="BE124" s="104">
        <f t="shared" ref="BE124:BE133" si="9">IF(U124="základná",N124,0)</f>
        <v>0</v>
      </c>
      <c r="BF124" s="104">
        <f t="shared" ref="BF124:BF133" si="10">IF(U124="znížená",N124,0)</f>
        <v>0</v>
      </c>
      <c r="BG124" s="104">
        <f t="shared" ref="BG124:BG133" si="11">IF(U124="zákl. prenesená",N124,0)</f>
        <v>0</v>
      </c>
      <c r="BH124" s="104">
        <f t="shared" ref="BH124:BH133" si="12">IF(U124="zníž. prenesená",N124,0)</f>
        <v>0</v>
      </c>
      <c r="BI124" s="104">
        <f t="shared" ref="BI124:BI133" si="13">IF(U124="nulová",N124,0)</f>
        <v>0</v>
      </c>
      <c r="BJ124" s="18" t="s">
        <v>82</v>
      </c>
      <c r="BK124" s="167">
        <f t="shared" ref="BK124:BK133" si="14">ROUND(L124*K124,3)</f>
        <v>0</v>
      </c>
      <c r="BL124" s="18" t="s">
        <v>230</v>
      </c>
      <c r="BM124" s="18" t="s">
        <v>82</v>
      </c>
    </row>
    <row r="125" spans="2:65" s="1" customFormat="1" ht="25.5" customHeight="1" x14ac:dyDescent="0.15">
      <c r="B125" s="130"/>
      <c r="C125" s="168" t="s">
        <v>73</v>
      </c>
      <c r="D125" s="168" t="s">
        <v>352</v>
      </c>
      <c r="E125" s="169" t="s">
        <v>986</v>
      </c>
      <c r="F125" s="242" t="s">
        <v>987</v>
      </c>
      <c r="G125" s="242"/>
      <c r="H125" s="242"/>
      <c r="I125" s="242"/>
      <c r="J125" s="170" t="s">
        <v>200</v>
      </c>
      <c r="K125" s="171">
        <v>210</v>
      </c>
      <c r="L125" s="243">
        <v>0</v>
      </c>
      <c r="M125" s="243"/>
      <c r="N125" s="244">
        <f t="shared" si="5"/>
        <v>0</v>
      </c>
      <c r="O125" s="241"/>
      <c r="P125" s="241"/>
      <c r="Q125" s="241"/>
      <c r="R125" s="133"/>
      <c r="T125" s="164" t="s">
        <v>5</v>
      </c>
      <c r="U125" s="42" t="s">
        <v>40</v>
      </c>
      <c r="V125" s="34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295</v>
      </c>
      <c r="AT125" s="18" t="s">
        <v>352</v>
      </c>
      <c r="AU125" s="18" t="s">
        <v>79</v>
      </c>
      <c r="AY125" s="18" t="s">
        <v>174</v>
      </c>
      <c r="BE125" s="104">
        <f t="shared" si="9"/>
        <v>0</v>
      </c>
      <c r="BF125" s="104">
        <f t="shared" si="10"/>
        <v>0</v>
      </c>
      <c r="BG125" s="104">
        <f t="shared" si="11"/>
        <v>0</v>
      </c>
      <c r="BH125" s="104">
        <f t="shared" si="12"/>
        <v>0</v>
      </c>
      <c r="BI125" s="104">
        <f t="shared" si="13"/>
        <v>0</v>
      </c>
      <c r="BJ125" s="18" t="s">
        <v>82</v>
      </c>
      <c r="BK125" s="167">
        <f t="shared" si="14"/>
        <v>0</v>
      </c>
      <c r="BL125" s="18" t="s">
        <v>230</v>
      </c>
      <c r="BM125" s="18" t="s">
        <v>88</v>
      </c>
    </row>
    <row r="126" spans="2:65" s="1" customFormat="1" ht="16.5" customHeight="1" x14ac:dyDescent="0.15">
      <c r="B126" s="130"/>
      <c r="C126" s="168" t="s">
        <v>73</v>
      </c>
      <c r="D126" s="168" t="s">
        <v>352</v>
      </c>
      <c r="E126" s="169" t="s">
        <v>988</v>
      </c>
      <c r="F126" s="242" t="s">
        <v>989</v>
      </c>
      <c r="G126" s="242"/>
      <c r="H126" s="242"/>
      <c r="I126" s="242"/>
      <c r="J126" s="170" t="s">
        <v>257</v>
      </c>
      <c r="K126" s="171">
        <v>1</v>
      </c>
      <c r="L126" s="243">
        <v>0</v>
      </c>
      <c r="M126" s="243"/>
      <c r="N126" s="244">
        <f t="shared" si="5"/>
        <v>0</v>
      </c>
      <c r="O126" s="241"/>
      <c r="P126" s="241"/>
      <c r="Q126" s="241"/>
      <c r="R126" s="133"/>
      <c r="T126" s="164" t="s">
        <v>5</v>
      </c>
      <c r="U126" s="42" t="s">
        <v>40</v>
      </c>
      <c r="V126" s="34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295</v>
      </c>
      <c r="AT126" s="18" t="s">
        <v>352</v>
      </c>
      <c r="AU126" s="18" t="s">
        <v>79</v>
      </c>
      <c r="AY126" s="18" t="s">
        <v>174</v>
      </c>
      <c r="BE126" s="104">
        <f t="shared" si="9"/>
        <v>0</v>
      </c>
      <c r="BF126" s="104">
        <f t="shared" si="10"/>
        <v>0</v>
      </c>
      <c r="BG126" s="104">
        <f t="shared" si="11"/>
        <v>0</v>
      </c>
      <c r="BH126" s="104">
        <f t="shared" si="12"/>
        <v>0</v>
      </c>
      <c r="BI126" s="104">
        <f t="shared" si="13"/>
        <v>0</v>
      </c>
      <c r="BJ126" s="18" t="s">
        <v>82</v>
      </c>
      <c r="BK126" s="167">
        <f t="shared" si="14"/>
        <v>0</v>
      </c>
      <c r="BL126" s="18" t="s">
        <v>230</v>
      </c>
      <c r="BM126" s="18" t="s">
        <v>94</v>
      </c>
    </row>
    <row r="127" spans="2:65" s="1" customFormat="1" ht="16.5" customHeight="1" x14ac:dyDescent="0.15">
      <c r="B127" s="130"/>
      <c r="C127" s="168" t="s">
        <v>73</v>
      </c>
      <c r="D127" s="168" t="s">
        <v>352</v>
      </c>
      <c r="E127" s="169" t="s">
        <v>990</v>
      </c>
      <c r="F127" s="242" t="s">
        <v>991</v>
      </c>
      <c r="G127" s="242"/>
      <c r="H127" s="242"/>
      <c r="I127" s="242"/>
      <c r="J127" s="170" t="s">
        <v>992</v>
      </c>
      <c r="K127" s="171">
        <v>1</v>
      </c>
      <c r="L127" s="243">
        <v>0</v>
      </c>
      <c r="M127" s="243"/>
      <c r="N127" s="244">
        <f t="shared" si="5"/>
        <v>0</v>
      </c>
      <c r="O127" s="241"/>
      <c r="P127" s="241"/>
      <c r="Q127" s="241"/>
      <c r="R127" s="133"/>
      <c r="T127" s="164" t="s">
        <v>5</v>
      </c>
      <c r="U127" s="42" t="s">
        <v>40</v>
      </c>
      <c r="V127" s="34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295</v>
      </c>
      <c r="AT127" s="18" t="s">
        <v>352</v>
      </c>
      <c r="AU127" s="18" t="s">
        <v>79</v>
      </c>
      <c r="AY127" s="18" t="s">
        <v>174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82</v>
      </c>
      <c r="BK127" s="167">
        <f t="shared" si="14"/>
        <v>0</v>
      </c>
      <c r="BL127" s="18" t="s">
        <v>230</v>
      </c>
      <c r="BM127" s="18" t="s">
        <v>100</v>
      </c>
    </row>
    <row r="128" spans="2:65" s="1" customFormat="1" ht="16.5" customHeight="1" x14ac:dyDescent="0.15">
      <c r="B128" s="130"/>
      <c r="C128" s="168" t="s">
        <v>73</v>
      </c>
      <c r="D128" s="168" t="s">
        <v>352</v>
      </c>
      <c r="E128" s="169" t="s">
        <v>993</v>
      </c>
      <c r="F128" s="242" t="s">
        <v>994</v>
      </c>
      <c r="G128" s="242"/>
      <c r="H128" s="242"/>
      <c r="I128" s="242"/>
      <c r="J128" s="170" t="s">
        <v>257</v>
      </c>
      <c r="K128" s="171">
        <v>1</v>
      </c>
      <c r="L128" s="243">
        <v>0</v>
      </c>
      <c r="M128" s="243"/>
      <c r="N128" s="244">
        <f t="shared" si="5"/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295</v>
      </c>
      <c r="AT128" s="18" t="s">
        <v>352</v>
      </c>
      <c r="AU128" s="18" t="s">
        <v>79</v>
      </c>
      <c r="AY128" s="18" t="s">
        <v>174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82</v>
      </c>
      <c r="BK128" s="167">
        <f t="shared" si="14"/>
        <v>0</v>
      </c>
      <c r="BL128" s="18" t="s">
        <v>230</v>
      </c>
      <c r="BM128" s="18" t="s">
        <v>206</v>
      </c>
    </row>
    <row r="129" spans="2:65" s="1" customFormat="1" ht="16.5" customHeight="1" x14ac:dyDescent="0.15">
      <c r="B129" s="130"/>
      <c r="C129" s="168" t="s">
        <v>73</v>
      </c>
      <c r="D129" s="168" t="s">
        <v>352</v>
      </c>
      <c r="E129" s="169" t="s">
        <v>995</v>
      </c>
      <c r="F129" s="242" t="s">
        <v>996</v>
      </c>
      <c r="G129" s="242"/>
      <c r="H129" s="242"/>
      <c r="I129" s="242"/>
      <c r="J129" s="170" t="s">
        <v>257</v>
      </c>
      <c r="K129" s="171">
        <v>20</v>
      </c>
      <c r="L129" s="243">
        <v>0</v>
      </c>
      <c r="M129" s="243"/>
      <c r="N129" s="244">
        <f t="shared" si="5"/>
        <v>0</v>
      </c>
      <c r="O129" s="241"/>
      <c r="P129" s="241"/>
      <c r="Q129" s="241"/>
      <c r="R129" s="133"/>
      <c r="T129" s="164" t="s">
        <v>5</v>
      </c>
      <c r="U129" s="42" t="s">
        <v>40</v>
      </c>
      <c r="V129" s="34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295</v>
      </c>
      <c r="AT129" s="18" t="s">
        <v>352</v>
      </c>
      <c r="AU129" s="18" t="s">
        <v>79</v>
      </c>
      <c r="AY129" s="18" t="s">
        <v>174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82</v>
      </c>
      <c r="BK129" s="167">
        <f t="shared" si="14"/>
        <v>0</v>
      </c>
      <c r="BL129" s="18" t="s">
        <v>230</v>
      </c>
      <c r="BM129" s="18" t="s">
        <v>214</v>
      </c>
    </row>
    <row r="130" spans="2:65" s="1" customFormat="1" ht="16.5" customHeight="1" x14ac:dyDescent="0.15">
      <c r="B130" s="130"/>
      <c r="C130" s="168" t="s">
        <v>73</v>
      </c>
      <c r="D130" s="168" t="s">
        <v>352</v>
      </c>
      <c r="E130" s="169" t="s">
        <v>997</v>
      </c>
      <c r="F130" s="242" t="s">
        <v>998</v>
      </c>
      <c r="G130" s="242"/>
      <c r="H130" s="242"/>
      <c r="I130" s="242"/>
      <c r="J130" s="170" t="s">
        <v>257</v>
      </c>
      <c r="K130" s="171">
        <v>20</v>
      </c>
      <c r="L130" s="243">
        <v>0</v>
      </c>
      <c r="M130" s="243"/>
      <c r="N130" s="244">
        <f t="shared" si="5"/>
        <v>0</v>
      </c>
      <c r="O130" s="241"/>
      <c r="P130" s="241"/>
      <c r="Q130" s="241"/>
      <c r="R130" s="133"/>
      <c r="T130" s="164" t="s">
        <v>5</v>
      </c>
      <c r="U130" s="42" t="s">
        <v>40</v>
      </c>
      <c r="V130" s="34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295</v>
      </c>
      <c r="AT130" s="18" t="s">
        <v>352</v>
      </c>
      <c r="AU130" s="18" t="s">
        <v>79</v>
      </c>
      <c r="AY130" s="18" t="s">
        <v>174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82</v>
      </c>
      <c r="BK130" s="167">
        <f t="shared" si="14"/>
        <v>0</v>
      </c>
      <c r="BL130" s="18" t="s">
        <v>230</v>
      </c>
      <c r="BM130" s="18" t="s">
        <v>222</v>
      </c>
    </row>
    <row r="131" spans="2:65" s="1" customFormat="1" ht="16.5" customHeight="1" x14ac:dyDescent="0.15">
      <c r="B131" s="130"/>
      <c r="C131" s="168" t="s">
        <v>73</v>
      </c>
      <c r="D131" s="168" t="s">
        <v>352</v>
      </c>
      <c r="E131" s="169" t="s">
        <v>999</v>
      </c>
      <c r="F131" s="242" t="s">
        <v>1000</v>
      </c>
      <c r="G131" s="242"/>
      <c r="H131" s="242"/>
      <c r="I131" s="242"/>
      <c r="J131" s="170" t="s">
        <v>985</v>
      </c>
      <c r="K131" s="171">
        <v>300</v>
      </c>
      <c r="L131" s="243">
        <v>0</v>
      </c>
      <c r="M131" s="243"/>
      <c r="N131" s="244">
        <f t="shared" si="5"/>
        <v>0</v>
      </c>
      <c r="O131" s="241"/>
      <c r="P131" s="241"/>
      <c r="Q131" s="241"/>
      <c r="R131" s="133"/>
      <c r="T131" s="164" t="s">
        <v>5</v>
      </c>
      <c r="U131" s="42" t="s">
        <v>40</v>
      </c>
      <c r="V131" s="34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295</v>
      </c>
      <c r="AT131" s="18" t="s">
        <v>352</v>
      </c>
      <c r="AU131" s="18" t="s">
        <v>79</v>
      </c>
      <c r="AY131" s="18" t="s">
        <v>174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82</v>
      </c>
      <c r="BK131" s="167">
        <f t="shared" si="14"/>
        <v>0</v>
      </c>
      <c r="BL131" s="18" t="s">
        <v>230</v>
      </c>
      <c r="BM131" s="18" t="s">
        <v>230</v>
      </c>
    </row>
    <row r="132" spans="2:65" s="1" customFormat="1" ht="16.5" customHeight="1" x14ac:dyDescent="0.15">
      <c r="B132" s="130"/>
      <c r="C132" s="168" t="s">
        <v>73</v>
      </c>
      <c r="D132" s="168" t="s">
        <v>352</v>
      </c>
      <c r="E132" s="169" t="s">
        <v>1001</v>
      </c>
      <c r="F132" s="242" t="s">
        <v>1002</v>
      </c>
      <c r="G132" s="242"/>
      <c r="H132" s="242"/>
      <c r="I132" s="242"/>
      <c r="J132" s="170" t="s">
        <v>985</v>
      </c>
      <c r="K132" s="171">
        <v>100</v>
      </c>
      <c r="L132" s="243">
        <v>0</v>
      </c>
      <c r="M132" s="243"/>
      <c r="N132" s="244">
        <f t="shared" si="5"/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295</v>
      </c>
      <c r="AT132" s="18" t="s">
        <v>352</v>
      </c>
      <c r="AU132" s="18" t="s">
        <v>79</v>
      </c>
      <c r="AY132" s="18" t="s">
        <v>174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82</v>
      </c>
      <c r="BK132" s="167">
        <f t="shared" si="14"/>
        <v>0</v>
      </c>
      <c r="BL132" s="18" t="s">
        <v>230</v>
      </c>
      <c r="BM132" s="18" t="s">
        <v>239</v>
      </c>
    </row>
    <row r="133" spans="2:65" s="1" customFormat="1" ht="16.5" customHeight="1" x14ac:dyDescent="0.15">
      <c r="B133" s="130"/>
      <c r="C133" s="168" t="s">
        <v>73</v>
      </c>
      <c r="D133" s="168" t="s">
        <v>352</v>
      </c>
      <c r="E133" s="169" t="s">
        <v>1003</v>
      </c>
      <c r="F133" s="242" t="s">
        <v>1004</v>
      </c>
      <c r="G133" s="242"/>
      <c r="H133" s="242"/>
      <c r="I133" s="242"/>
      <c r="J133" s="170" t="s">
        <v>200</v>
      </c>
      <c r="K133" s="171">
        <v>230</v>
      </c>
      <c r="L133" s="243">
        <v>0</v>
      </c>
      <c r="M133" s="243"/>
      <c r="N133" s="244">
        <f t="shared" si="5"/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295</v>
      </c>
      <c r="AT133" s="18" t="s">
        <v>352</v>
      </c>
      <c r="AU133" s="18" t="s">
        <v>79</v>
      </c>
      <c r="AY133" s="18" t="s">
        <v>174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82</v>
      </c>
      <c r="BK133" s="167">
        <f t="shared" si="14"/>
        <v>0</v>
      </c>
      <c r="BL133" s="18" t="s">
        <v>230</v>
      </c>
      <c r="BM133" s="18" t="s">
        <v>10</v>
      </c>
    </row>
    <row r="134" spans="2:65" s="9" customFormat="1" ht="37.5" customHeight="1" x14ac:dyDescent="0.2">
      <c r="B134" s="148"/>
      <c r="C134" s="149"/>
      <c r="D134" s="150" t="s">
        <v>978</v>
      </c>
      <c r="E134" s="150"/>
      <c r="F134" s="150"/>
      <c r="G134" s="150"/>
      <c r="H134" s="150"/>
      <c r="I134" s="150"/>
      <c r="J134" s="150"/>
      <c r="K134" s="150"/>
      <c r="L134" s="150"/>
      <c r="M134" s="150"/>
      <c r="N134" s="226">
        <f>BK134</f>
        <v>0</v>
      </c>
      <c r="O134" s="227"/>
      <c r="P134" s="227"/>
      <c r="Q134" s="227"/>
      <c r="R134" s="151"/>
      <c r="T134" s="152"/>
      <c r="U134" s="149"/>
      <c r="V134" s="149"/>
      <c r="W134" s="153">
        <f>SUM(W135:W136)</f>
        <v>0</v>
      </c>
      <c r="X134" s="149"/>
      <c r="Y134" s="153">
        <f>SUM(Y135:Y136)</f>
        <v>0</v>
      </c>
      <c r="Z134" s="149"/>
      <c r="AA134" s="154">
        <f>SUM(AA135:AA136)</f>
        <v>0</v>
      </c>
      <c r="AR134" s="155" t="s">
        <v>82</v>
      </c>
      <c r="AT134" s="156" t="s">
        <v>72</v>
      </c>
      <c r="AU134" s="156" t="s">
        <v>73</v>
      </c>
      <c r="AY134" s="155" t="s">
        <v>174</v>
      </c>
      <c r="BK134" s="157">
        <f>SUM(BK135:BK136)</f>
        <v>0</v>
      </c>
    </row>
    <row r="135" spans="2:65" s="1" customFormat="1" ht="16.5" customHeight="1" x14ac:dyDescent="0.15">
      <c r="B135" s="130"/>
      <c r="C135" s="168" t="s">
        <v>73</v>
      </c>
      <c r="D135" s="168" t="s">
        <v>352</v>
      </c>
      <c r="E135" s="169" t="s">
        <v>1005</v>
      </c>
      <c r="F135" s="242" t="s">
        <v>1006</v>
      </c>
      <c r="G135" s="242"/>
      <c r="H135" s="242"/>
      <c r="I135" s="242"/>
      <c r="J135" s="170" t="s">
        <v>985</v>
      </c>
      <c r="K135" s="171">
        <v>35</v>
      </c>
      <c r="L135" s="243">
        <v>0</v>
      </c>
      <c r="M135" s="243"/>
      <c r="N135" s="244">
        <f>ROUND(L135*K135,3)</f>
        <v>0</v>
      </c>
      <c r="O135" s="241"/>
      <c r="P135" s="241"/>
      <c r="Q135" s="241"/>
      <c r="R135" s="133"/>
      <c r="T135" s="164" t="s">
        <v>5</v>
      </c>
      <c r="U135" s="42" t="s">
        <v>40</v>
      </c>
      <c r="V135" s="34"/>
      <c r="W135" s="165">
        <f>V135*K135</f>
        <v>0</v>
      </c>
      <c r="X135" s="165">
        <v>0</v>
      </c>
      <c r="Y135" s="165">
        <f>X135*K135</f>
        <v>0</v>
      </c>
      <c r="Z135" s="165">
        <v>0</v>
      </c>
      <c r="AA135" s="166">
        <f>Z135*K135</f>
        <v>0</v>
      </c>
      <c r="AR135" s="18" t="s">
        <v>295</v>
      </c>
      <c r="AT135" s="18" t="s">
        <v>352</v>
      </c>
      <c r="AU135" s="18" t="s">
        <v>79</v>
      </c>
      <c r="AY135" s="18" t="s">
        <v>174</v>
      </c>
      <c r="BE135" s="104">
        <f>IF(U135="základná",N135,0)</f>
        <v>0</v>
      </c>
      <c r="BF135" s="104">
        <f>IF(U135="znížená",N135,0)</f>
        <v>0</v>
      </c>
      <c r="BG135" s="104">
        <f>IF(U135="zákl. prenesená",N135,0)</f>
        <v>0</v>
      </c>
      <c r="BH135" s="104">
        <f>IF(U135="zníž. prenesená",N135,0)</f>
        <v>0</v>
      </c>
      <c r="BI135" s="104">
        <f>IF(U135="nulová",N135,0)</f>
        <v>0</v>
      </c>
      <c r="BJ135" s="18" t="s">
        <v>82</v>
      </c>
      <c r="BK135" s="167">
        <f>ROUND(L135*K135,3)</f>
        <v>0</v>
      </c>
      <c r="BL135" s="18" t="s">
        <v>230</v>
      </c>
      <c r="BM135" s="18" t="s">
        <v>254</v>
      </c>
    </row>
    <row r="136" spans="2:65" s="1" customFormat="1" ht="16.5" customHeight="1" x14ac:dyDescent="0.15">
      <c r="B136" s="130"/>
      <c r="C136" s="168" t="s">
        <v>73</v>
      </c>
      <c r="D136" s="168" t="s">
        <v>352</v>
      </c>
      <c r="E136" s="169" t="s">
        <v>1007</v>
      </c>
      <c r="F136" s="242" t="s">
        <v>1008</v>
      </c>
      <c r="G136" s="242"/>
      <c r="H136" s="242"/>
      <c r="I136" s="242"/>
      <c r="J136" s="170" t="s">
        <v>985</v>
      </c>
      <c r="K136" s="171">
        <v>35</v>
      </c>
      <c r="L136" s="243">
        <v>0</v>
      </c>
      <c r="M136" s="243"/>
      <c r="N136" s="244">
        <f>ROUND(L136*K136,3)</f>
        <v>0</v>
      </c>
      <c r="O136" s="241"/>
      <c r="P136" s="241"/>
      <c r="Q136" s="241"/>
      <c r="R136" s="133"/>
      <c r="T136" s="164" t="s">
        <v>5</v>
      </c>
      <c r="U136" s="42" t="s">
        <v>40</v>
      </c>
      <c r="V136" s="34"/>
      <c r="W136" s="165">
        <f>V136*K136</f>
        <v>0</v>
      </c>
      <c r="X136" s="165">
        <v>0</v>
      </c>
      <c r="Y136" s="165">
        <f>X136*K136</f>
        <v>0</v>
      </c>
      <c r="Z136" s="165">
        <v>0</v>
      </c>
      <c r="AA136" s="166">
        <f>Z136*K136</f>
        <v>0</v>
      </c>
      <c r="AR136" s="18" t="s">
        <v>295</v>
      </c>
      <c r="AT136" s="18" t="s">
        <v>352</v>
      </c>
      <c r="AU136" s="18" t="s">
        <v>79</v>
      </c>
      <c r="AY136" s="18" t="s">
        <v>174</v>
      </c>
      <c r="BE136" s="104">
        <f>IF(U136="základná",N136,0)</f>
        <v>0</v>
      </c>
      <c r="BF136" s="104">
        <f>IF(U136="znížená",N136,0)</f>
        <v>0</v>
      </c>
      <c r="BG136" s="104">
        <f>IF(U136="zákl. prenesená",N136,0)</f>
        <v>0</v>
      </c>
      <c r="BH136" s="104">
        <f>IF(U136="zníž. prenesená",N136,0)</f>
        <v>0</v>
      </c>
      <c r="BI136" s="104">
        <f>IF(U136="nulová",N136,0)</f>
        <v>0</v>
      </c>
      <c r="BJ136" s="18" t="s">
        <v>82</v>
      </c>
      <c r="BK136" s="167">
        <f>ROUND(L136*K136,3)</f>
        <v>0</v>
      </c>
      <c r="BL136" s="18" t="s">
        <v>230</v>
      </c>
      <c r="BM136" s="18" t="s">
        <v>263</v>
      </c>
    </row>
    <row r="137" spans="2:65" s="9" customFormat="1" ht="37.5" customHeight="1" x14ac:dyDescent="0.2">
      <c r="B137" s="148"/>
      <c r="C137" s="149"/>
      <c r="D137" s="150" t="s">
        <v>979</v>
      </c>
      <c r="E137" s="150"/>
      <c r="F137" s="150"/>
      <c r="G137" s="150"/>
      <c r="H137" s="150"/>
      <c r="I137" s="150"/>
      <c r="J137" s="150"/>
      <c r="K137" s="150"/>
      <c r="L137" s="150"/>
      <c r="M137" s="150"/>
      <c r="N137" s="226">
        <f>BK137</f>
        <v>0</v>
      </c>
      <c r="O137" s="227"/>
      <c r="P137" s="227"/>
      <c r="Q137" s="227"/>
      <c r="R137" s="151"/>
      <c r="T137" s="152"/>
      <c r="U137" s="149"/>
      <c r="V137" s="149"/>
      <c r="W137" s="153">
        <f>SUM(W138:W143)</f>
        <v>0</v>
      </c>
      <c r="X137" s="149"/>
      <c r="Y137" s="153">
        <f>SUM(Y138:Y143)</f>
        <v>0</v>
      </c>
      <c r="Z137" s="149"/>
      <c r="AA137" s="154">
        <f>SUM(AA138:AA143)</f>
        <v>0</v>
      </c>
      <c r="AR137" s="155" t="s">
        <v>82</v>
      </c>
      <c r="AT137" s="156" t="s">
        <v>72</v>
      </c>
      <c r="AU137" s="156" t="s">
        <v>73</v>
      </c>
      <c r="AY137" s="155" t="s">
        <v>174</v>
      </c>
      <c r="BK137" s="157">
        <f>SUM(BK138:BK143)</f>
        <v>0</v>
      </c>
    </row>
    <row r="138" spans="2:65" s="1" customFormat="1" ht="25.5" customHeight="1" x14ac:dyDescent="0.15">
      <c r="B138" s="130"/>
      <c r="C138" s="168" t="s">
        <v>73</v>
      </c>
      <c r="D138" s="168" t="s">
        <v>352</v>
      </c>
      <c r="E138" s="169" t="s">
        <v>1009</v>
      </c>
      <c r="F138" s="242" t="s">
        <v>1010</v>
      </c>
      <c r="G138" s="242"/>
      <c r="H138" s="242"/>
      <c r="I138" s="242"/>
      <c r="J138" s="170" t="s">
        <v>257</v>
      </c>
      <c r="K138" s="171">
        <v>2</v>
      </c>
      <c r="L138" s="243">
        <v>0</v>
      </c>
      <c r="M138" s="243"/>
      <c r="N138" s="244">
        <f t="shared" ref="N138:N143" si="15">ROUND(L138*K138,3)</f>
        <v>0</v>
      </c>
      <c r="O138" s="241"/>
      <c r="P138" s="241"/>
      <c r="Q138" s="241"/>
      <c r="R138" s="133"/>
      <c r="T138" s="164" t="s">
        <v>5</v>
      </c>
      <c r="U138" s="42" t="s">
        <v>40</v>
      </c>
      <c r="V138" s="34"/>
      <c r="W138" s="165">
        <f t="shared" ref="W138:W143" si="16">V138*K138</f>
        <v>0</v>
      </c>
      <c r="X138" s="165">
        <v>0</v>
      </c>
      <c r="Y138" s="165">
        <f t="shared" ref="Y138:Y143" si="17">X138*K138</f>
        <v>0</v>
      </c>
      <c r="Z138" s="165">
        <v>0</v>
      </c>
      <c r="AA138" s="166">
        <f t="shared" ref="AA138:AA143" si="18">Z138*K138</f>
        <v>0</v>
      </c>
      <c r="AR138" s="18" t="s">
        <v>295</v>
      </c>
      <c r="AT138" s="18" t="s">
        <v>352</v>
      </c>
      <c r="AU138" s="18" t="s">
        <v>79</v>
      </c>
      <c r="AY138" s="18" t="s">
        <v>174</v>
      </c>
      <c r="BE138" s="104">
        <f t="shared" ref="BE138:BE143" si="19">IF(U138="základná",N138,0)</f>
        <v>0</v>
      </c>
      <c r="BF138" s="104">
        <f t="shared" ref="BF138:BF143" si="20">IF(U138="znížená",N138,0)</f>
        <v>0</v>
      </c>
      <c r="BG138" s="104">
        <f t="shared" ref="BG138:BG143" si="21">IF(U138="zákl. prenesená",N138,0)</f>
        <v>0</v>
      </c>
      <c r="BH138" s="104">
        <f t="shared" ref="BH138:BH143" si="22">IF(U138="zníž. prenesená",N138,0)</f>
        <v>0</v>
      </c>
      <c r="BI138" s="104">
        <f t="shared" ref="BI138:BI143" si="23">IF(U138="nulová",N138,0)</f>
        <v>0</v>
      </c>
      <c r="BJ138" s="18" t="s">
        <v>82</v>
      </c>
      <c r="BK138" s="167">
        <f t="shared" ref="BK138:BK143" si="24">ROUND(L138*K138,3)</f>
        <v>0</v>
      </c>
      <c r="BL138" s="18" t="s">
        <v>230</v>
      </c>
      <c r="BM138" s="18" t="s">
        <v>271</v>
      </c>
    </row>
    <row r="139" spans="2:65" s="1" customFormat="1" ht="16.5" customHeight="1" x14ac:dyDescent="0.15">
      <c r="B139" s="130"/>
      <c r="C139" s="168" t="s">
        <v>73</v>
      </c>
      <c r="D139" s="168" t="s">
        <v>352</v>
      </c>
      <c r="E139" s="169" t="s">
        <v>1011</v>
      </c>
      <c r="F139" s="242" t="s">
        <v>1012</v>
      </c>
      <c r="G139" s="242"/>
      <c r="H139" s="242"/>
      <c r="I139" s="242"/>
      <c r="J139" s="170" t="s">
        <v>257</v>
      </c>
      <c r="K139" s="171">
        <v>2</v>
      </c>
      <c r="L139" s="243">
        <v>0</v>
      </c>
      <c r="M139" s="243"/>
      <c r="N139" s="244">
        <f t="shared" si="15"/>
        <v>0</v>
      </c>
      <c r="O139" s="241"/>
      <c r="P139" s="241"/>
      <c r="Q139" s="241"/>
      <c r="R139" s="133"/>
      <c r="T139" s="164" t="s">
        <v>5</v>
      </c>
      <c r="U139" s="42" t="s">
        <v>40</v>
      </c>
      <c r="V139" s="34"/>
      <c r="W139" s="165">
        <f t="shared" si="16"/>
        <v>0</v>
      </c>
      <c r="X139" s="165">
        <v>0</v>
      </c>
      <c r="Y139" s="165">
        <f t="shared" si="17"/>
        <v>0</v>
      </c>
      <c r="Z139" s="165">
        <v>0</v>
      </c>
      <c r="AA139" s="166">
        <f t="shared" si="18"/>
        <v>0</v>
      </c>
      <c r="AR139" s="18" t="s">
        <v>295</v>
      </c>
      <c r="AT139" s="18" t="s">
        <v>352</v>
      </c>
      <c r="AU139" s="18" t="s">
        <v>79</v>
      </c>
      <c r="AY139" s="18" t="s">
        <v>174</v>
      </c>
      <c r="BE139" s="104">
        <f t="shared" si="19"/>
        <v>0</v>
      </c>
      <c r="BF139" s="104">
        <f t="shared" si="20"/>
        <v>0</v>
      </c>
      <c r="BG139" s="104">
        <f t="shared" si="21"/>
        <v>0</v>
      </c>
      <c r="BH139" s="104">
        <f t="shared" si="22"/>
        <v>0</v>
      </c>
      <c r="BI139" s="104">
        <f t="shared" si="23"/>
        <v>0</v>
      </c>
      <c r="BJ139" s="18" t="s">
        <v>82</v>
      </c>
      <c r="BK139" s="167">
        <f t="shared" si="24"/>
        <v>0</v>
      </c>
      <c r="BL139" s="18" t="s">
        <v>230</v>
      </c>
      <c r="BM139" s="18" t="s">
        <v>279</v>
      </c>
    </row>
    <row r="140" spans="2:65" s="1" customFormat="1" ht="16.5" customHeight="1" x14ac:dyDescent="0.15">
      <c r="B140" s="130"/>
      <c r="C140" s="168" t="s">
        <v>73</v>
      </c>
      <c r="D140" s="168" t="s">
        <v>352</v>
      </c>
      <c r="E140" s="169" t="s">
        <v>1013</v>
      </c>
      <c r="F140" s="242" t="s">
        <v>1014</v>
      </c>
      <c r="G140" s="242"/>
      <c r="H140" s="242"/>
      <c r="I140" s="242"/>
      <c r="J140" s="170" t="s">
        <v>257</v>
      </c>
      <c r="K140" s="171">
        <v>2</v>
      </c>
      <c r="L140" s="243">
        <v>0</v>
      </c>
      <c r="M140" s="243"/>
      <c r="N140" s="244">
        <f t="shared" si="15"/>
        <v>0</v>
      </c>
      <c r="O140" s="241"/>
      <c r="P140" s="241"/>
      <c r="Q140" s="241"/>
      <c r="R140" s="133"/>
      <c r="T140" s="164" t="s">
        <v>5</v>
      </c>
      <c r="U140" s="42" t="s">
        <v>40</v>
      </c>
      <c r="V140" s="34"/>
      <c r="W140" s="165">
        <f t="shared" si="16"/>
        <v>0</v>
      </c>
      <c r="X140" s="165">
        <v>0</v>
      </c>
      <c r="Y140" s="165">
        <f t="shared" si="17"/>
        <v>0</v>
      </c>
      <c r="Z140" s="165">
        <v>0</v>
      </c>
      <c r="AA140" s="166">
        <f t="shared" si="18"/>
        <v>0</v>
      </c>
      <c r="AR140" s="18" t="s">
        <v>295</v>
      </c>
      <c r="AT140" s="18" t="s">
        <v>352</v>
      </c>
      <c r="AU140" s="18" t="s">
        <v>79</v>
      </c>
      <c r="AY140" s="18" t="s">
        <v>174</v>
      </c>
      <c r="BE140" s="104">
        <f t="shared" si="19"/>
        <v>0</v>
      </c>
      <c r="BF140" s="104">
        <f t="shared" si="20"/>
        <v>0</v>
      </c>
      <c r="BG140" s="104">
        <f t="shared" si="21"/>
        <v>0</v>
      </c>
      <c r="BH140" s="104">
        <f t="shared" si="22"/>
        <v>0</v>
      </c>
      <c r="BI140" s="104">
        <f t="shared" si="23"/>
        <v>0</v>
      </c>
      <c r="BJ140" s="18" t="s">
        <v>82</v>
      </c>
      <c r="BK140" s="167">
        <f t="shared" si="24"/>
        <v>0</v>
      </c>
      <c r="BL140" s="18" t="s">
        <v>230</v>
      </c>
      <c r="BM140" s="18" t="s">
        <v>287</v>
      </c>
    </row>
    <row r="141" spans="2:65" s="1" customFormat="1" ht="16.5" customHeight="1" x14ac:dyDescent="0.15">
      <c r="B141" s="130"/>
      <c r="C141" s="168" t="s">
        <v>73</v>
      </c>
      <c r="D141" s="168" t="s">
        <v>352</v>
      </c>
      <c r="E141" s="169" t="s">
        <v>1015</v>
      </c>
      <c r="F141" s="242" t="s">
        <v>1016</v>
      </c>
      <c r="G141" s="242"/>
      <c r="H141" s="242"/>
      <c r="I141" s="242"/>
      <c r="J141" s="170" t="s">
        <v>985</v>
      </c>
      <c r="K141" s="171">
        <v>40</v>
      </c>
      <c r="L141" s="243">
        <v>0</v>
      </c>
      <c r="M141" s="243"/>
      <c r="N141" s="244">
        <f t="shared" si="15"/>
        <v>0</v>
      </c>
      <c r="O141" s="241"/>
      <c r="P141" s="241"/>
      <c r="Q141" s="241"/>
      <c r="R141" s="133"/>
      <c r="T141" s="164" t="s">
        <v>5</v>
      </c>
      <c r="U141" s="42" t="s">
        <v>40</v>
      </c>
      <c r="V141" s="34"/>
      <c r="W141" s="165">
        <f t="shared" si="16"/>
        <v>0</v>
      </c>
      <c r="X141" s="165">
        <v>0</v>
      </c>
      <c r="Y141" s="165">
        <f t="shared" si="17"/>
        <v>0</v>
      </c>
      <c r="Z141" s="165">
        <v>0</v>
      </c>
      <c r="AA141" s="166">
        <f t="shared" si="18"/>
        <v>0</v>
      </c>
      <c r="AR141" s="18" t="s">
        <v>295</v>
      </c>
      <c r="AT141" s="18" t="s">
        <v>352</v>
      </c>
      <c r="AU141" s="18" t="s">
        <v>79</v>
      </c>
      <c r="AY141" s="18" t="s">
        <v>174</v>
      </c>
      <c r="BE141" s="104">
        <f t="shared" si="19"/>
        <v>0</v>
      </c>
      <c r="BF141" s="104">
        <f t="shared" si="20"/>
        <v>0</v>
      </c>
      <c r="BG141" s="104">
        <f t="shared" si="21"/>
        <v>0</v>
      </c>
      <c r="BH141" s="104">
        <f t="shared" si="22"/>
        <v>0</v>
      </c>
      <c r="BI141" s="104">
        <f t="shared" si="23"/>
        <v>0</v>
      </c>
      <c r="BJ141" s="18" t="s">
        <v>82</v>
      </c>
      <c r="BK141" s="167">
        <f t="shared" si="24"/>
        <v>0</v>
      </c>
      <c r="BL141" s="18" t="s">
        <v>230</v>
      </c>
      <c r="BM141" s="18" t="s">
        <v>295</v>
      </c>
    </row>
    <row r="142" spans="2:65" s="1" customFormat="1" ht="16.5" customHeight="1" x14ac:dyDescent="0.15">
      <c r="B142" s="130"/>
      <c r="C142" s="168" t="s">
        <v>73</v>
      </c>
      <c r="D142" s="168" t="s">
        <v>352</v>
      </c>
      <c r="E142" s="169" t="s">
        <v>1017</v>
      </c>
      <c r="F142" s="242" t="s">
        <v>1018</v>
      </c>
      <c r="G142" s="242"/>
      <c r="H142" s="242"/>
      <c r="I142" s="242"/>
      <c r="J142" s="170" t="s">
        <v>257</v>
      </c>
      <c r="K142" s="171">
        <v>6</v>
      </c>
      <c r="L142" s="243">
        <v>0</v>
      </c>
      <c r="M142" s="243"/>
      <c r="N142" s="244">
        <f t="shared" si="15"/>
        <v>0</v>
      </c>
      <c r="O142" s="241"/>
      <c r="P142" s="241"/>
      <c r="Q142" s="241"/>
      <c r="R142" s="133"/>
      <c r="T142" s="164" t="s">
        <v>5</v>
      </c>
      <c r="U142" s="42" t="s">
        <v>40</v>
      </c>
      <c r="V142" s="34"/>
      <c r="W142" s="165">
        <f t="shared" si="16"/>
        <v>0</v>
      </c>
      <c r="X142" s="165">
        <v>0</v>
      </c>
      <c r="Y142" s="165">
        <f t="shared" si="17"/>
        <v>0</v>
      </c>
      <c r="Z142" s="165">
        <v>0</v>
      </c>
      <c r="AA142" s="166">
        <f t="shared" si="18"/>
        <v>0</v>
      </c>
      <c r="AR142" s="18" t="s">
        <v>295</v>
      </c>
      <c r="AT142" s="18" t="s">
        <v>352</v>
      </c>
      <c r="AU142" s="18" t="s">
        <v>79</v>
      </c>
      <c r="AY142" s="18" t="s">
        <v>174</v>
      </c>
      <c r="BE142" s="104">
        <f t="shared" si="19"/>
        <v>0</v>
      </c>
      <c r="BF142" s="104">
        <f t="shared" si="20"/>
        <v>0</v>
      </c>
      <c r="BG142" s="104">
        <f t="shared" si="21"/>
        <v>0</v>
      </c>
      <c r="BH142" s="104">
        <f t="shared" si="22"/>
        <v>0</v>
      </c>
      <c r="BI142" s="104">
        <f t="shared" si="23"/>
        <v>0</v>
      </c>
      <c r="BJ142" s="18" t="s">
        <v>82</v>
      </c>
      <c r="BK142" s="167">
        <f t="shared" si="24"/>
        <v>0</v>
      </c>
      <c r="BL142" s="18" t="s">
        <v>230</v>
      </c>
      <c r="BM142" s="18" t="s">
        <v>303</v>
      </c>
    </row>
    <row r="143" spans="2:65" s="1" customFormat="1" ht="25.5" customHeight="1" x14ac:dyDescent="0.15">
      <c r="B143" s="130"/>
      <c r="C143" s="168" t="s">
        <v>73</v>
      </c>
      <c r="D143" s="168" t="s">
        <v>352</v>
      </c>
      <c r="E143" s="169" t="s">
        <v>1019</v>
      </c>
      <c r="F143" s="242" t="s">
        <v>1020</v>
      </c>
      <c r="G143" s="242"/>
      <c r="H143" s="242"/>
      <c r="I143" s="242"/>
      <c r="J143" s="170" t="s">
        <v>257</v>
      </c>
      <c r="K143" s="171">
        <v>4</v>
      </c>
      <c r="L143" s="243">
        <v>0</v>
      </c>
      <c r="M143" s="243"/>
      <c r="N143" s="244">
        <f t="shared" si="15"/>
        <v>0</v>
      </c>
      <c r="O143" s="241"/>
      <c r="P143" s="241"/>
      <c r="Q143" s="241"/>
      <c r="R143" s="133"/>
      <c r="T143" s="164" t="s">
        <v>5</v>
      </c>
      <c r="U143" s="42" t="s">
        <v>40</v>
      </c>
      <c r="V143" s="34"/>
      <c r="W143" s="165">
        <f t="shared" si="16"/>
        <v>0</v>
      </c>
      <c r="X143" s="165">
        <v>0</v>
      </c>
      <c r="Y143" s="165">
        <f t="shared" si="17"/>
        <v>0</v>
      </c>
      <c r="Z143" s="165">
        <v>0</v>
      </c>
      <c r="AA143" s="166">
        <f t="shared" si="18"/>
        <v>0</v>
      </c>
      <c r="AR143" s="18" t="s">
        <v>295</v>
      </c>
      <c r="AT143" s="18" t="s">
        <v>352</v>
      </c>
      <c r="AU143" s="18" t="s">
        <v>79</v>
      </c>
      <c r="AY143" s="18" t="s">
        <v>174</v>
      </c>
      <c r="BE143" s="104">
        <f t="shared" si="19"/>
        <v>0</v>
      </c>
      <c r="BF143" s="104">
        <f t="shared" si="20"/>
        <v>0</v>
      </c>
      <c r="BG143" s="104">
        <f t="shared" si="21"/>
        <v>0</v>
      </c>
      <c r="BH143" s="104">
        <f t="shared" si="22"/>
        <v>0</v>
      </c>
      <c r="BI143" s="104">
        <f t="shared" si="23"/>
        <v>0</v>
      </c>
      <c r="BJ143" s="18" t="s">
        <v>82</v>
      </c>
      <c r="BK143" s="167">
        <f t="shared" si="24"/>
        <v>0</v>
      </c>
      <c r="BL143" s="18" t="s">
        <v>230</v>
      </c>
      <c r="BM143" s="18" t="s">
        <v>311</v>
      </c>
    </row>
    <row r="144" spans="2:65" s="9" customFormat="1" ht="37.5" customHeight="1" x14ac:dyDescent="0.2">
      <c r="B144" s="148"/>
      <c r="C144" s="149"/>
      <c r="D144" s="150" t="s">
        <v>980</v>
      </c>
      <c r="E144" s="150"/>
      <c r="F144" s="150"/>
      <c r="G144" s="150"/>
      <c r="H144" s="150"/>
      <c r="I144" s="150"/>
      <c r="J144" s="150"/>
      <c r="K144" s="150"/>
      <c r="L144" s="150"/>
      <c r="M144" s="150"/>
      <c r="N144" s="226">
        <f>BK144</f>
        <v>0</v>
      </c>
      <c r="O144" s="227"/>
      <c r="P144" s="227"/>
      <c r="Q144" s="227"/>
      <c r="R144" s="151"/>
      <c r="T144" s="152"/>
      <c r="U144" s="149"/>
      <c r="V144" s="149"/>
      <c r="W144" s="153">
        <f>W145</f>
        <v>0</v>
      </c>
      <c r="X144" s="149"/>
      <c r="Y144" s="153">
        <f>Y145</f>
        <v>0</v>
      </c>
      <c r="Z144" s="149"/>
      <c r="AA144" s="154">
        <f>AA145</f>
        <v>0</v>
      </c>
      <c r="AR144" s="155" t="s">
        <v>82</v>
      </c>
      <c r="AT144" s="156" t="s">
        <v>72</v>
      </c>
      <c r="AU144" s="156" t="s">
        <v>73</v>
      </c>
      <c r="AY144" s="155" t="s">
        <v>174</v>
      </c>
      <c r="BK144" s="157">
        <f>BK145</f>
        <v>0</v>
      </c>
    </row>
    <row r="145" spans="2:65" s="1" customFormat="1" ht="25.5" customHeight="1" x14ac:dyDescent="0.15">
      <c r="B145" s="130"/>
      <c r="C145" s="159" t="s">
        <v>73</v>
      </c>
      <c r="D145" s="159" t="s">
        <v>175</v>
      </c>
      <c r="E145" s="160" t="s">
        <v>1021</v>
      </c>
      <c r="F145" s="240" t="s">
        <v>1022</v>
      </c>
      <c r="G145" s="240"/>
      <c r="H145" s="240"/>
      <c r="I145" s="240"/>
      <c r="J145" s="161" t="s">
        <v>1023</v>
      </c>
      <c r="K145" s="162">
        <v>1</v>
      </c>
      <c r="L145" s="230">
        <v>0</v>
      </c>
      <c r="M145" s="230"/>
      <c r="N145" s="241">
        <f>ROUND(L145*K145,3)</f>
        <v>0</v>
      </c>
      <c r="O145" s="241"/>
      <c r="P145" s="241"/>
      <c r="Q145" s="241"/>
      <c r="R145" s="133"/>
      <c r="T145" s="164" t="s">
        <v>5</v>
      </c>
      <c r="U145" s="42" t="s">
        <v>40</v>
      </c>
      <c r="V145" s="34"/>
      <c r="W145" s="165">
        <f>V145*K145</f>
        <v>0</v>
      </c>
      <c r="X145" s="165">
        <v>0</v>
      </c>
      <c r="Y145" s="165">
        <f>X145*K145</f>
        <v>0</v>
      </c>
      <c r="Z145" s="165">
        <v>0</v>
      </c>
      <c r="AA145" s="166">
        <f>Z145*K145</f>
        <v>0</v>
      </c>
      <c r="AR145" s="18" t="s">
        <v>230</v>
      </c>
      <c r="AT145" s="18" t="s">
        <v>175</v>
      </c>
      <c r="AU145" s="18" t="s">
        <v>79</v>
      </c>
      <c r="AY145" s="18" t="s">
        <v>174</v>
      </c>
      <c r="BE145" s="104">
        <f>IF(U145="základná",N145,0)</f>
        <v>0</v>
      </c>
      <c r="BF145" s="104">
        <f>IF(U145="znížená",N145,0)</f>
        <v>0</v>
      </c>
      <c r="BG145" s="104">
        <f>IF(U145="zákl. prenesená",N145,0)</f>
        <v>0</v>
      </c>
      <c r="BH145" s="104">
        <f>IF(U145="zníž. prenesená",N145,0)</f>
        <v>0</v>
      </c>
      <c r="BI145" s="104">
        <f>IF(U145="nulová",N145,0)</f>
        <v>0</v>
      </c>
      <c r="BJ145" s="18" t="s">
        <v>82</v>
      </c>
      <c r="BK145" s="167">
        <f>ROUND(L145*K145,3)</f>
        <v>0</v>
      </c>
      <c r="BL145" s="18" t="s">
        <v>230</v>
      </c>
      <c r="BM145" s="18" t="s">
        <v>319</v>
      </c>
    </row>
    <row r="146" spans="2:65" s="9" customFormat="1" ht="37.5" customHeight="1" x14ac:dyDescent="0.2">
      <c r="B146" s="148"/>
      <c r="C146" s="149"/>
      <c r="D146" s="150" t="s">
        <v>981</v>
      </c>
      <c r="E146" s="150"/>
      <c r="F146" s="150"/>
      <c r="G146" s="150"/>
      <c r="H146" s="150"/>
      <c r="I146" s="150"/>
      <c r="J146" s="150"/>
      <c r="K146" s="150"/>
      <c r="L146" s="150"/>
      <c r="M146" s="150"/>
      <c r="N146" s="226">
        <f>BK146</f>
        <v>0</v>
      </c>
      <c r="O146" s="227"/>
      <c r="P146" s="227"/>
      <c r="Q146" s="227"/>
      <c r="R146" s="151"/>
      <c r="T146" s="152"/>
      <c r="U146" s="149"/>
      <c r="V146" s="149"/>
      <c r="W146" s="153">
        <f>SUM(W147:W148)</f>
        <v>0</v>
      </c>
      <c r="X146" s="149"/>
      <c r="Y146" s="153">
        <f>SUM(Y147:Y148)</f>
        <v>0</v>
      </c>
      <c r="Z146" s="149"/>
      <c r="AA146" s="154">
        <f>SUM(AA147:AA148)</f>
        <v>0</v>
      </c>
      <c r="AR146" s="155" t="s">
        <v>82</v>
      </c>
      <c r="AT146" s="156" t="s">
        <v>72</v>
      </c>
      <c r="AU146" s="156" t="s">
        <v>73</v>
      </c>
      <c r="AY146" s="155" t="s">
        <v>174</v>
      </c>
      <c r="BK146" s="157">
        <f>SUM(BK147:BK148)</f>
        <v>0</v>
      </c>
    </row>
    <row r="147" spans="2:65" s="1" customFormat="1" ht="16.5" customHeight="1" x14ac:dyDescent="0.15">
      <c r="B147" s="130"/>
      <c r="C147" s="168" t="s">
        <v>73</v>
      </c>
      <c r="D147" s="168" t="s">
        <v>352</v>
      </c>
      <c r="E147" s="169" t="s">
        <v>1024</v>
      </c>
      <c r="F147" s="242" t="s">
        <v>1025</v>
      </c>
      <c r="G147" s="242"/>
      <c r="H147" s="242"/>
      <c r="I147" s="242"/>
      <c r="J147" s="170" t="s">
        <v>1026</v>
      </c>
      <c r="K147" s="171">
        <v>1</v>
      </c>
      <c r="L147" s="243">
        <v>0</v>
      </c>
      <c r="M147" s="243"/>
      <c r="N147" s="244">
        <f>ROUND(L147*K147,3)</f>
        <v>0</v>
      </c>
      <c r="O147" s="241"/>
      <c r="P147" s="241"/>
      <c r="Q147" s="241"/>
      <c r="R147" s="133"/>
      <c r="T147" s="164" t="s">
        <v>5</v>
      </c>
      <c r="U147" s="42" t="s">
        <v>40</v>
      </c>
      <c r="V147" s="34"/>
      <c r="W147" s="165">
        <f>V147*K147</f>
        <v>0</v>
      </c>
      <c r="X147" s="165">
        <v>0</v>
      </c>
      <c r="Y147" s="165">
        <f>X147*K147</f>
        <v>0</v>
      </c>
      <c r="Z147" s="165">
        <v>0</v>
      </c>
      <c r="AA147" s="166">
        <f>Z147*K147</f>
        <v>0</v>
      </c>
      <c r="AR147" s="18" t="s">
        <v>295</v>
      </c>
      <c r="AT147" s="18" t="s">
        <v>352</v>
      </c>
      <c r="AU147" s="18" t="s">
        <v>79</v>
      </c>
      <c r="AY147" s="18" t="s">
        <v>174</v>
      </c>
      <c r="BE147" s="104">
        <f>IF(U147="základná",N147,0)</f>
        <v>0</v>
      </c>
      <c r="BF147" s="104">
        <f>IF(U147="znížená",N147,0)</f>
        <v>0</v>
      </c>
      <c r="BG147" s="104">
        <f>IF(U147="zákl. prenesená",N147,0)</f>
        <v>0</v>
      </c>
      <c r="BH147" s="104">
        <f>IF(U147="zníž. prenesená",N147,0)</f>
        <v>0</v>
      </c>
      <c r="BI147" s="104">
        <f>IF(U147="nulová",N147,0)</f>
        <v>0</v>
      </c>
      <c r="BJ147" s="18" t="s">
        <v>82</v>
      </c>
      <c r="BK147" s="167">
        <f>ROUND(L147*K147,3)</f>
        <v>0</v>
      </c>
      <c r="BL147" s="18" t="s">
        <v>230</v>
      </c>
      <c r="BM147" s="18" t="s">
        <v>327</v>
      </c>
    </row>
    <row r="148" spans="2:65" s="1" customFormat="1" ht="16.5" customHeight="1" x14ac:dyDescent="0.15">
      <c r="B148" s="130"/>
      <c r="C148" s="168" t="s">
        <v>73</v>
      </c>
      <c r="D148" s="168" t="s">
        <v>352</v>
      </c>
      <c r="E148" s="169" t="s">
        <v>1027</v>
      </c>
      <c r="F148" s="242" t="s">
        <v>1028</v>
      </c>
      <c r="G148" s="242"/>
      <c r="H148" s="242"/>
      <c r="I148" s="242"/>
      <c r="J148" s="170" t="s">
        <v>1026</v>
      </c>
      <c r="K148" s="171">
        <v>1</v>
      </c>
      <c r="L148" s="243">
        <v>0</v>
      </c>
      <c r="M148" s="243"/>
      <c r="N148" s="244">
        <f>ROUND(L148*K148,3)</f>
        <v>0</v>
      </c>
      <c r="O148" s="241"/>
      <c r="P148" s="241"/>
      <c r="Q148" s="241"/>
      <c r="R148" s="133"/>
      <c r="T148" s="164" t="s">
        <v>5</v>
      </c>
      <c r="U148" s="42" t="s">
        <v>40</v>
      </c>
      <c r="V148" s="34"/>
      <c r="W148" s="165">
        <f>V148*K148</f>
        <v>0</v>
      </c>
      <c r="X148" s="165">
        <v>0</v>
      </c>
      <c r="Y148" s="165">
        <f>X148*K148</f>
        <v>0</v>
      </c>
      <c r="Z148" s="165">
        <v>0</v>
      </c>
      <c r="AA148" s="166">
        <f>Z148*K148</f>
        <v>0</v>
      </c>
      <c r="AR148" s="18" t="s">
        <v>295</v>
      </c>
      <c r="AT148" s="18" t="s">
        <v>352</v>
      </c>
      <c r="AU148" s="18" t="s">
        <v>79</v>
      </c>
      <c r="AY148" s="18" t="s">
        <v>174</v>
      </c>
      <c r="BE148" s="104">
        <f>IF(U148="základná",N148,0)</f>
        <v>0</v>
      </c>
      <c r="BF148" s="104">
        <f>IF(U148="znížená",N148,0)</f>
        <v>0</v>
      </c>
      <c r="BG148" s="104">
        <f>IF(U148="zákl. prenesená",N148,0)</f>
        <v>0</v>
      </c>
      <c r="BH148" s="104">
        <f>IF(U148="zníž. prenesená",N148,0)</f>
        <v>0</v>
      </c>
      <c r="BI148" s="104">
        <f>IF(U148="nulová",N148,0)</f>
        <v>0</v>
      </c>
      <c r="BJ148" s="18" t="s">
        <v>82</v>
      </c>
      <c r="BK148" s="167">
        <f>ROUND(L148*K148,3)</f>
        <v>0</v>
      </c>
      <c r="BL148" s="18" t="s">
        <v>230</v>
      </c>
      <c r="BM148" s="18" t="s">
        <v>335</v>
      </c>
    </row>
    <row r="149" spans="2:65" s="9" customFormat="1" ht="37.5" customHeight="1" x14ac:dyDescent="0.2">
      <c r="B149" s="148"/>
      <c r="C149" s="149"/>
      <c r="D149" s="150" t="s">
        <v>982</v>
      </c>
      <c r="E149" s="150"/>
      <c r="F149" s="150"/>
      <c r="G149" s="150"/>
      <c r="H149" s="150"/>
      <c r="I149" s="150"/>
      <c r="J149" s="150"/>
      <c r="K149" s="150"/>
      <c r="L149" s="150"/>
      <c r="M149" s="150"/>
      <c r="N149" s="226">
        <f>BK149</f>
        <v>0</v>
      </c>
      <c r="O149" s="227"/>
      <c r="P149" s="227"/>
      <c r="Q149" s="227"/>
      <c r="R149" s="151"/>
      <c r="T149" s="152"/>
      <c r="U149" s="149"/>
      <c r="V149" s="149"/>
      <c r="W149" s="153">
        <f>SUM(W150:W152)</f>
        <v>0</v>
      </c>
      <c r="X149" s="149"/>
      <c r="Y149" s="153">
        <f>SUM(Y150:Y152)</f>
        <v>0</v>
      </c>
      <c r="Z149" s="149"/>
      <c r="AA149" s="154">
        <f>SUM(AA150:AA152)</f>
        <v>0</v>
      </c>
      <c r="AR149" s="155" t="s">
        <v>82</v>
      </c>
      <c r="AT149" s="156" t="s">
        <v>72</v>
      </c>
      <c r="AU149" s="156" t="s">
        <v>73</v>
      </c>
      <c r="AY149" s="155" t="s">
        <v>174</v>
      </c>
      <c r="BK149" s="157">
        <f>SUM(BK150:BK152)</f>
        <v>0</v>
      </c>
    </row>
    <row r="150" spans="2:65" s="1" customFormat="1" ht="16.5" customHeight="1" x14ac:dyDescent="0.15">
      <c r="B150" s="130"/>
      <c r="C150" s="159" t="s">
        <v>73</v>
      </c>
      <c r="D150" s="159" t="s">
        <v>175</v>
      </c>
      <c r="E150" s="160" t="s">
        <v>1029</v>
      </c>
      <c r="F150" s="240" t="s">
        <v>1030</v>
      </c>
      <c r="G150" s="240"/>
      <c r="H150" s="240"/>
      <c r="I150" s="240"/>
      <c r="J150" s="161" t="s">
        <v>399</v>
      </c>
      <c r="K150" s="162">
        <v>1535</v>
      </c>
      <c r="L150" s="230">
        <v>0</v>
      </c>
      <c r="M150" s="230"/>
      <c r="N150" s="241">
        <f>ROUND(L150*K150,3)</f>
        <v>0</v>
      </c>
      <c r="O150" s="241"/>
      <c r="P150" s="241"/>
      <c r="Q150" s="241"/>
      <c r="R150" s="133"/>
      <c r="T150" s="164" t="s">
        <v>5</v>
      </c>
      <c r="U150" s="42" t="s">
        <v>40</v>
      </c>
      <c r="V150" s="34"/>
      <c r="W150" s="165">
        <f>V150*K150</f>
        <v>0</v>
      </c>
      <c r="X150" s="165">
        <v>0</v>
      </c>
      <c r="Y150" s="165">
        <f>X150*K150</f>
        <v>0</v>
      </c>
      <c r="Z150" s="165">
        <v>0</v>
      </c>
      <c r="AA150" s="166">
        <f>Z150*K150</f>
        <v>0</v>
      </c>
      <c r="AR150" s="18" t="s">
        <v>230</v>
      </c>
      <c r="AT150" s="18" t="s">
        <v>175</v>
      </c>
      <c r="AU150" s="18" t="s">
        <v>79</v>
      </c>
      <c r="AY150" s="18" t="s">
        <v>174</v>
      </c>
      <c r="BE150" s="104">
        <f>IF(U150="základná",N150,0)</f>
        <v>0</v>
      </c>
      <c r="BF150" s="104">
        <f>IF(U150="znížená",N150,0)</f>
        <v>0</v>
      </c>
      <c r="BG150" s="104">
        <f>IF(U150="zákl. prenesená",N150,0)</f>
        <v>0</v>
      </c>
      <c r="BH150" s="104">
        <f>IF(U150="zníž. prenesená",N150,0)</f>
        <v>0</v>
      </c>
      <c r="BI150" s="104">
        <f>IF(U150="nulová",N150,0)</f>
        <v>0</v>
      </c>
      <c r="BJ150" s="18" t="s">
        <v>82</v>
      </c>
      <c r="BK150" s="167">
        <f>ROUND(L150*K150,3)</f>
        <v>0</v>
      </c>
      <c r="BL150" s="18" t="s">
        <v>230</v>
      </c>
      <c r="BM150" s="18" t="s">
        <v>343</v>
      </c>
    </row>
    <row r="151" spans="2:65" s="1" customFormat="1" ht="16.5" customHeight="1" x14ac:dyDescent="0.15">
      <c r="B151" s="130"/>
      <c r="C151" s="159" t="s">
        <v>73</v>
      </c>
      <c r="D151" s="159" t="s">
        <v>175</v>
      </c>
      <c r="E151" s="160" t="s">
        <v>1031</v>
      </c>
      <c r="F151" s="240" t="s">
        <v>1032</v>
      </c>
      <c r="G151" s="240"/>
      <c r="H151" s="240"/>
      <c r="I151" s="240"/>
      <c r="J151" s="161" t="s">
        <v>1026</v>
      </c>
      <c r="K151" s="162">
        <v>1</v>
      </c>
      <c r="L151" s="230">
        <v>0</v>
      </c>
      <c r="M151" s="230"/>
      <c r="N151" s="241">
        <f>ROUND(L151*K151,3)</f>
        <v>0</v>
      </c>
      <c r="O151" s="241"/>
      <c r="P151" s="241"/>
      <c r="Q151" s="241"/>
      <c r="R151" s="133"/>
      <c r="T151" s="164" t="s">
        <v>5</v>
      </c>
      <c r="U151" s="42" t="s">
        <v>40</v>
      </c>
      <c r="V151" s="34"/>
      <c r="W151" s="165">
        <f>V151*K151</f>
        <v>0</v>
      </c>
      <c r="X151" s="165">
        <v>0</v>
      </c>
      <c r="Y151" s="165">
        <f>X151*K151</f>
        <v>0</v>
      </c>
      <c r="Z151" s="165">
        <v>0</v>
      </c>
      <c r="AA151" s="166">
        <f>Z151*K151</f>
        <v>0</v>
      </c>
      <c r="AR151" s="18" t="s">
        <v>230</v>
      </c>
      <c r="AT151" s="18" t="s">
        <v>175</v>
      </c>
      <c r="AU151" s="18" t="s">
        <v>79</v>
      </c>
      <c r="AY151" s="18" t="s">
        <v>174</v>
      </c>
      <c r="BE151" s="104">
        <f>IF(U151="základná",N151,0)</f>
        <v>0</v>
      </c>
      <c r="BF151" s="104">
        <f>IF(U151="znížená",N151,0)</f>
        <v>0</v>
      </c>
      <c r="BG151" s="104">
        <f>IF(U151="zákl. prenesená",N151,0)</f>
        <v>0</v>
      </c>
      <c r="BH151" s="104">
        <f>IF(U151="zníž. prenesená",N151,0)</f>
        <v>0</v>
      </c>
      <c r="BI151" s="104">
        <f>IF(U151="nulová",N151,0)</f>
        <v>0</v>
      </c>
      <c r="BJ151" s="18" t="s">
        <v>82</v>
      </c>
      <c r="BK151" s="167">
        <f>ROUND(L151*K151,3)</f>
        <v>0</v>
      </c>
      <c r="BL151" s="18" t="s">
        <v>230</v>
      </c>
      <c r="BM151" s="18" t="s">
        <v>351</v>
      </c>
    </row>
    <row r="152" spans="2:65" s="1" customFormat="1" ht="16.5" customHeight="1" x14ac:dyDescent="0.15">
      <c r="B152" s="130"/>
      <c r="C152" s="159" t="s">
        <v>73</v>
      </c>
      <c r="D152" s="159" t="s">
        <v>175</v>
      </c>
      <c r="E152" s="160" t="s">
        <v>1033</v>
      </c>
      <c r="F152" s="240" t="s">
        <v>1034</v>
      </c>
      <c r="G152" s="240"/>
      <c r="H152" s="240"/>
      <c r="I152" s="240"/>
      <c r="J152" s="161" t="s">
        <v>1023</v>
      </c>
      <c r="K152" s="162">
        <v>1</v>
      </c>
      <c r="L152" s="230">
        <v>0</v>
      </c>
      <c r="M152" s="230"/>
      <c r="N152" s="241">
        <f>ROUND(L152*K152,3)</f>
        <v>0</v>
      </c>
      <c r="O152" s="241"/>
      <c r="P152" s="241"/>
      <c r="Q152" s="241"/>
      <c r="R152" s="133"/>
      <c r="T152" s="164" t="s">
        <v>5</v>
      </c>
      <c r="U152" s="42" t="s">
        <v>40</v>
      </c>
      <c r="V152" s="34"/>
      <c r="W152" s="165">
        <f>V152*K152</f>
        <v>0</v>
      </c>
      <c r="X152" s="165">
        <v>0</v>
      </c>
      <c r="Y152" s="165">
        <f>X152*K152</f>
        <v>0</v>
      </c>
      <c r="Z152" s="165">
        <v>0</v>
      </c>
      <c r="AA152" s="166">
        <f>Z152*K152</f>
        <v>0</v>
      </c>
      <c r="AR152" s="18" t="s">
        <v>230</v>
      </c>
      <c r="AT152" s="18" t="s">
        <v>175</v>
      </c>
      <c r="AU152" s="18" t="s">
        <v>79</v>
      </c>
      <c r="AY152" s="18" t="s">
        <v>174</v>
      </c>
      <c r="BE152" s="104">
        <f>IF(U152="základná",N152,0)</f>
        <v>0</v>
      </c>
      <c r="BF152" s="104">
        <f>IF(U152="znížená",N152,0)</f>
        <v>0</v>
      </c>
      <c r="BG152" s="104">
        <f>IF(U152="zákl. prenesená",N152,0)</f>
        <v>0</v>
      </c>
      <c r="BH152" s="104">
        <f>IF(U152="zníž. prenesená",N152,0)</f>
        <v>0</v>
      </c>
      <c r="BI152" s="104">
        <f>IF(U152="nulová",N152,0)</f>
        <v>0</v>
      </c>
      <c r="BJ152" s="18" t="s">
        <v>82</v>
      </c>
      <c r="BK152" s="167">
        <f>ROUND(L152*K152,3)</f>
        <v>0</v>
      </c>
      <c r="BL152" s="18" t="s">
        <v>230</v>
      </c>
      <c r="BM152" s="18" t="s">
        <v>360</v>
      </c>
    </row>
    <row r="153" spans="2:65" s="1" customFormat="1" ht="50" customHeight="1" x14ac:dyDescent="0.2">
      <c r="B153" s="33"/>
      <c r="C153" s="34"/>
      <c r="D153" s="150" t="s">
        <v>974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226">
        <f t="shared" ref="N153:N158" si="25">BK153</f>
        <v>0</v>
      </c>
      <c r="O153" s="227"/>
      <c r="P153" s="227"/>
      <c r="Q153" s="227"/>
      <c r="R153" s="35"/>
      <c r="T153" s="173"/>
      <c r="U153" s="34"/>
      <c r="V153" s="34"/>
      <c r="W153" s="34"/>
      <c r="X153" s="34"/>
      <c r="Y153" s="34"/>
      <c r="Z153" s="34"/>
      <c r="AA153" s="72"/>
      <c r="AT153" s="18" t="s">
        <v>72</v>
      </c>
      <c r="AU153" s="18" t="s">
        <v>73</v>
      </c>
      <c r="AY153" s="18" t="s">
        <v>975</v>
      </c>
      <c r="BK153" s="167">
        <f>SUM(BK154:BK158)</f>
        <v>0</v>
      </c>
    </row>
    <row r="154" spans="2:65" s="1" customFormat="1" ht="22.25" customHeight="1" x14ac:dyDescent="0.15">
      <c r="B154" s="33"/>
      <c r="C154" s="174" t="s">
        <v>5</v>
      </c>
      <c r="D154" s="174" t="s">
        <v>175</v>
      </c>
      <c r="E154" s="175" t="s">
        <v>5</v>
      </c>
      <c r="F154" s="229" t="s">
        <v>5</v>
      </c>
      <c r="G154" s="229"/>
      <c r="H154" s="229"/>
      <c r="I154" s="229"/>
      <c r="J154" s="176" t="s">
        <v>5</v>
      </c>
      <c r="K154" s="163"/>
      <c r="L154" s="230"/>
      <c r="M154" s="231"/>
      <c r="N154" s="231">
        <f t="shared" si="25"/>
        <v>0</v>
      </c>
      <c r="O154" s="231"/>
      <c r="P154" s="231"/>
      <c r="Q154" s="231"/>
      <c r="R154" s="35"/>
      <c r="T154" s="164" t="s">
        <v>5</v>
      </c>
      <c r="U154" s="177" t="s">
        <v>40</v>
      </c>
      <c r="V154" s="34"/>
      <c r="W154" s="34"/>
      <c r="X154" s="34"/>
      <c r="Y154" s="34"/>
      <c r="Z154" s="34"/>
      <c r="AA154" s="72"/>
      <c r="AT154" s="18" t="s">
        <v>975</v>
      </c>
      <c r="AU154" s="18" t="s">
        <v>79</v>
      </c>
      <c r="AY154" s="18" t="s">
        <v>975</v>
      </c>
      <c r="BE154" s="104">
        <f>IF(U154="základná",N154,0)</f>
        <v>0</v>
      </c>
      <c r="BF154" s="104">
        <f>IF(U154="znížená",N154,0)</f>
        <v>0</v>
      </c>
      <c r="BG154" s="104">
        <f>IF(U154="zákl. prenesená",N154,0)</f>
        <v>0</v>
      </c>
      <c r="BH154" s="104">
        <f>IF(U154="zníž. prenesená",N154,0)</f>
        <v>0</v>
      </c>
      <c r="BI154" s="104">
        <f>IF(U154="nulová",N154,0)</f>
        <v>0</v>
      </c>
      <c r="BJ154" s="18" t="s">
        <v>82</v>
      </c>
      <c r="BK154" s="167">
        <f>L154*K154</f>
        <v>0</v>
      </c>
    </row>
    <row r="155" spans="2:65" s="1" customFormat="1" ht="22.25" customHeight="1" x14ac:dyDescent="0.15">
      <c r="B155" s="33"/>
      <c r="C155" s="174" t="s">
        <v>5</v>
      </c>
      <c r="D155" s="174" t="s">
        <v>175</v>
      </c>
      <c r="E155" s="175" t="s">
        <v>5</v>
      </c>
      <c r="F155" s="229" t="s">
        <v>5</v>
      </c>
      <c r="G155" s="229"/>
      <c r="H155" s="229"/>
      <c r="I155" s="229"/>
      <c r="J155" s="176" t="s">
        <v>5</v>
      </c>
      <c r="K155" s="163"/>
      <c r="L155" s="230"/>
      <c r="M155" s="231"/>
      <c r="N155" s="231">
        <f t="shared" si="25"/>
        <v>0</v>
      </c>
      <c r="O155" s="231"/>
      <c r="P155" s="231"/>
      <c r="Q155" s="231"/>
      <c r="R155" s="35"/>
      <c r="T155" s="164" t="s">
        <v>5</v>
      </c>
      <c r="U155" s="177" t="s">
        <v>40</v>
      </c>
      <c r="V155" s="34"/>
      <c r="W155" s="34"/>
      <c r="X155" s="34"/>
      <c r="Y155" s="34"/>
      <c r="Z155" s="34"/>
      <c r="AA155" s="72"/>
      <c r="AT155" s="18" t="s">
        <v>975</v>
      </c>
      <c r="AU155" s="18" t="s">
        <v>79</v>
      </c>
      <c r="AY155" s="18" t="s">
        <v>975</v>
      </c>
      <c r="BE155" s="104">
        <f>IF(U155="základná",N155,0)</f>
        <v>0</v>
      </c>
      <c r="BF155" s="104">
        <f>IF(U155="znížená",N155,0)</f>
        <v>0</v>
      </c>
      <c r="BG155" s="104">
        <f>IF(U155="zákl. prenesená",N155,0)</f>
        <v>0</v>
      </c>
      <c r="BH155" s="104">
        <f>IF(U155="zníž. prenesená",N155,0)</f>
        <v>0</v>
      </c>
      <c r="BI155" s="104">
        <f>IF(U155="nulová",N155,0)</f>
        <v>0</v>
      </c>
      <c r="BJ155" s="18" t="s">
        <v>82</v>
      </c>
      <c r="BK155" s="167">
        <f>L155*K155</f>
        <v>0</v>
      </c>
    </row>
    <row r="156" spans="2:65" s="1" customFormat="1" ht="22.25" customHeight="1" x14ac:dyDescent="0.15">
      <c r="B156" s="33"/>
      <c r="C156" s="174" t="s">
        <v>5</v>
      </c>
      <c r="D156" s="174" t="s">
        <v>175</v>
      </c>
      <c r="E156" s="175" t="s">
        <v>5</v>
      </c>
      <c r="F156" s="229" t="s">
        <v>5</v>
      </c>
      <c r="G156" s="229"/>
      <c r="H156" s="229"/>
      <c r="I156" s="229"/>
      <c r="J156" s="176" t="s">
        <v>5</v>
      </c>
      <c r="K156" s="163"/>
      <c r="L156" s="230"/>
      <c r="M156" s="231"/>
      <c r="N156" s="231">
        <f t="shared" si="25"/>
        <v>0</v>
      </c>
      <c r="O156" s="231"/>
      <c r="P156" s="231"/>
      <c r="Q156" s="231"/>
      <c r="R156" s="35"/>
      <c r="T156" s="164" t="s">
        <v>5</v>
      </c>
      <c r="U156" s="177" t="s">
        <v>40</v>
      </c>
      <c r="V156" s="34"/>
      <c r="W156" s="34"/>
      <c r="X156" s="34"/>
      <c r="Y156" s="34"/>
      <c r="Z156" s="34"/>
      <c r="AA156" s="72"/>
      <c r="AT156" s="18" t="s">
        <v>975</v>
      </c>
      <c r="AU156" s="18" t="s">
        <v>79</v>
      </c>
      <c r="AY156" s="18" t="s">
        <v>975</v>
      </c>
      <c r="BE156" s="104">
        <f>IF(U156="základná",N156,0)</f>
        <v>0</v>
      </c>
      <c r="BF156" s="104">
        <f>IF(U156="znížená",N156,0)</f>
        <v>0</v>
      </c>
      <c r="BG156" s="104">
        <f>IF(U156="zákl. prenesená",N156,0)</f>
        <v>0</v>
      </c>
      <c r="BH156" s="104">
        <f>IF(U156="zníž. prenesená",N156,0)</f>
        <v>0</v>
      </c>
      <c r="BI156" s="104">
        <f>IF(U156="nulová",N156,0)</f>
        <v>0</v>
      </c>
      <c r="BJ156" s="18" t="s">
        <v>82</v>
      </c>
      <c r="BK156" s="167">
        <f>L156*K156</f>
        <v>0</v>
      </c>
    </row>
    <row r="157" spans="2:65" s="1" customFormat="1" ht="22.25" customHeight="1" x14ac:dyDescent="0.15">
      <c r="B157" s="33"/>
      <c r="C157" s="174" t="s">
        <v>5</v>
      </c>
      <c r="D157" s="174" t="s">
        <v>175</v>
      </c>
      <c r="E157" s="175" t="s">
        <v>5</v>
      </c>
      <c r="F157" s="229" t="s">
        <v>5</v>
      </c>
      <c r="G157" s="229"/>
      <c r="H157" s="229"/>
      <c r="I157" s="229"/>
      <c r="J157" s="176" t="s">
        <v>5</v>
      </c>
      <c r="K157" s="163"/>
      <c r="L157" s="230"/>
      <c r="M157" s="231"/>
      <c r="N157" s="231">
        <f t="shared" si="25"/>
        <v>0</v>
      </c>
      <c r="O157" s="231"/>
      <c r="P157" s="231"/>
      <c r="Q157" s="231"/>
      <c r="R157" s="35"/>
      <c r="T157" s="164" t="s">
        <v>5</v>
      </c>
      <c r="U157" s="177" t="s">
        <v>40</v>
      </c>
      <c r="V157" s="34"/>
      <c r="W157" s="34"/>
      <c r="X157" s="34"/>
      <c r="Y157" s="34"/>
      <c r="Z157" s="34"/>
      <c r="AA157" s="72"/>
      <c r="AT157" s="18" t="s">
        <v>975</v>
      </c>
      <c r="AU157" s="18" t="s">
        <v>79</v>
      </c>
      <c r="AY157" s="18" t="s">
        <v>975</v>
      </c>
      <c r="BE157" s="104">
        <f>IF(U157="základná",N157,0)</f>
        <v>0</v>
      </c>
      <c r="BF157" s="104">
        <f>IF(U157="znížená",N157,0)</f>
        <v>0</v>
      </c>
      <c r="BG157" s="104">
        <f>IF(U157="zákl. prenesená",N157,0)</f>
        <v>0</v>
      </c>
      <c r="BH157" s="104">
        <f>IF(U157="zníž. prenesená",N157,0)</f>
        <v>0</v>
      </c>
      <c r="BI157" s="104">
        <f>IF(U157="nulová",N157,0)</f>
        <v>0</v>
      </c>
      <c r="BJ157" s="18" t="s">
        <v>82</v>
      </c>
      <c r="BK157" s="167">
        <f>L157*K157</f>
        <v>0</v>
      </c>
    </row>
    <row r="158" spans="2:65" s="1" customFormat="1" ht="22.25" customHeight="1" x14ac:dyDescent="0.15">
      <c r="B158" s="33"/>
      <c r="C158" s="174" t="s">
        <v>5</v>
      </c>
      <c r="D158" s="174" t="s">
        <v>175</v>
      </c>
      <c r="E158" s="175" t="s">
        <v>5</v>
      </c>
      <c r="F158" s="229" t="s">
        <v>5</v>
      </c>
      <c r="G158" s="229"/>
      <c r="H158" s="229"/>
      <c r="I158" s="229"/>
      <c r="J158" s="176" t="s">
        <v>5</v>
      </c>
      <c r="K158" s="163"/>
      <c r="L158" s="230"/>
      <c r="M158" s="231"/>
      <c r="N158" s="231">
        <f t="shared" si="25"/>
        <v>0</v>
      </c>
      <c r="O158" s="231"/>
      <c r="P158" s="231"/>
      <c r="Q158" s="231"/>
      <c r="R158" s="35"/>
      <c r="T158" s="164" t="s">
        <v>5</v>
      </c>
      <c r="U158" s="177" t="s">
        <v>40</v>
      </c>
      <c r="V158" s="54"/>
      <c r="W158" s="54"/>
      <c r="X158" s="54"/>
      <c r="Y158" s="54"/>
      <c r="Z158" s="54"/>
      <c r="AA158" s="56"/>
      <c r="AT158" s="18" t="s">
        <v>975</v>
      </c>
      <c r="AU158" s="18" t="s">
        <v>79</v>
      </c>
      <c r="AY158" s="18" t="s">
        <v>975</v>
      </c>
      <c r="BE158" s="104">
        <f>IF(U158="základná",N158,0)</f>
        <v>0</v>
      </c>
      <c r="BF158" s="104">
        <f>IF(U158="znížená",N158,0)</f>
        <v>0</v>
      </c>
      <c r="BG158" s="104">
        <f>IF(U158="zákl. prenesená",N158,0)</f>
        <v>0</v>
      </c>
      <c r="BH158" s="104">
        <f>IF(U158="zníž. prenesená",N158,0)</f>
        <v>0</v>
      </c>
      <c r="BI158" s="104">
        <f>IF(U158="nulová",N158,0)</f>
        <v>0</v>
      </c>
      <c r="BJ158" s="18" t="s">
        <v>82</v>
      </c>
      <c r="BK158" s="167">
        <f>L158*K158</f>
        <v>0</v>
      </c>
    </row>
    <row r="159" spans="2:65" s="1" customFormat="1" ht="7" customHeight="1" x14ac:dyDescent="0.15">
      <c r="B159" s="57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9"/>
    </row>
  </sheetData>
  <mergeCells count="16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H1:K1"/>
    <mergeCell ref="S2:AC2"/>
    <mergeCell ref="F157:I157"/>
    <mergeCell ref="L157:M157"/>
    <mergeCell ref="N157:Q157"/>
    <mergeCell ref="F158:I158"/>
    <mergeCell ref="L158:M158"/>
    <mergeCell ref="N158:Q158"/>
    <mergeCell ref="N122:Q122"/>
    <mergeCell ref="N123:Q123"/>
    <mergeCell ref="N134:Q134"/>
    <mergeCell ref="N137:Q137"/>
    <mergeCell ref="N144:Q144"/>
    <mergeCell ref="N146:Q146"/>
    <mergeCell ref="N149:Q149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</mergeCells>
  <dataValidations count="2">
    <dataValidation type="list" allowBlank="1" showInputMessage="1" showErrorMessage="1" error="Povolené sú hodnoty K, M." sqref="D154:D159" xr:uid="{00000000-0002-0000-0200-000000000000}">
      <formula1>"K, M"</formula1>
    </dataValidation>
    <dataValidation type="list" allowBlank="1" showInputMessage="1" showErrorMessage="1" error="Povolené sú hodnoty základná, znížená, nulová." sqref="U154:U159" xr:uid="{00000000-0002-0000-0200-000001000000}">
      <formula1>"základná, znížená, nulová"</formula1>
    </dataValidation>
  </dataValidation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1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50"/>
  <sheetViews>
    <sheetView showGridLines="0" workbookViewId="0">
      <pane ySplit="1" topLeftCell="A43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87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1035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N96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ROUND((((SUM(BE96:BE103)+SUM(BE121:BE143))+SUM(BE145:BE149))),2)</f>
        <v>0</v>
      </c>
      <c r="I32" s="245"/>
      <c r="J32" s="245"/>
      <c r="K32" s="34"/>
      <c r="L32" s="34"/>
      <c r="M32" s="260">
        <f>ROUND(((ROUND((SUM(BE96:BE103)+SUM(BE121:BE143)), 2)*F32)+SUM(BE145:BE149)*F32),2)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ROUND((((SUM(BF96:BF103)+SUM(BF121:BF143))+SUM(BF145:BF149))),2)</f>
        <v>0</v>
      </c>
      <c r="I33" s="245"/>
      <c r="J33" s="245"/>
      <c r="K33" s="34"/>
      <c r="L33" s="34"/>
      <c r="M33" s="260">
        <f>ROUND(((ROUND((SUM(BF96:BF103)+SUM(BF121:BF143)), 2)*F33)+SUM(BF145:BF149)*F33),2)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ROUND((((SUM(BG96:BG103)+SUM(BG121:BG143))+SUM(BG145:BG149))),2)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ROUND((((SUM(BH96:BH103)+SUM(BH121:BH143))+SUM(BH145:BH149))),2)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ROUND((((SUM(BI96:BI103)+SUM(BI121:BI143))+SUM(BI145:BI149))),2)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3 - UK - kotolňa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N121</f>
        <v>0</v>
      </c>
      <c r="O88" s="255"/>
      <c r="P88" s="255"/>
      <c r="Q88" s="255"/>
      <c r="R88" s="35"/>
      <c r="AU88" s="18" t="s">
        <v>125</v>
      </c>
    </row>
    <row r="89" spans="2:47" s="6" customFormat="1" ht="25" customHeight="1" x14ac:dyDescent="0.15">
      <c r="B89" s="121"/>
      <c r="C89" s="122"/>
      <c r="D89" s="123" t="s">
        <v>1036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N122</f>
        <v>0</v>
      </c>
      <c r="O89" s="254"/>
      <c r="P89" s="254"/>
      <c r="Q89" s="254"/>
      <c r="R89" s="124"/>
    </row>
    <row r="90" spans="2:47" s="6" customFormat="1" ht="25" customHeight="1" x14ac:dyDescent="0.15">
      <c r="B90" s="121"/>
      <c r="C90" s="122"/>
      <c r="D90" s="123" t="s">
        <v>1037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57">
        <f>N127</f>
        <v>0</v>
      </c>
      <c r="O90" s="254"/>
      <c r="P90" s="254"/>
      <c r="Q90" s="254"/>
      <c r="R90" s="124"/>
    </row>
    <row r="91" spans="2:47" s="6" customFormat="1" ht="25" customHeight="1" x14ac:dyDescent="0.15">
      <c r="B91" s="121"/>
      <c r="C91" s="122"/>
      <c r="D91" s="123" t="s">
        <v>1038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57">
        <f>N134</f>
        <v>0</v>
      </c>
      <c r="O91" s="254"/>
      <c r="P91" s="254"/>
      <c r="Q91" s="254"/>
      <c r="R91" s="124"/>
    </row>
    <row r="92" spans="2:47" s="6" customFormat="1" ht="25" customHeight="1" x14ac:dyDescent="0.15">
      <c r="B92" s="121"/>
      <c r="C92" s="122"/>
      <c r="D92" s="123" t="s">
        <v>1039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57">
        <f>N136</f>
        <v>0</v>
      </c>
      <c r="O92" s="254"/>
      <c r="P92" s="254"/>
      <c r="Q92" s="254"/>
      <c r="R92" s="124"/>
    </row>
    <row r="93" spans="2:47" s="6" customFormat="1" ht="25" customHeight="1" x14ac:dyDescent="0.15">
      <c r="B93" s="121"/>
      <c r="C93" s="122"/>
      <c r="D93" s="123" t="s">
        <v>1040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57">
        <f>N139</f>
        <v>0</v>
      </c>
      <c r="O93" s="254"/>
      <c r="P93" s="254"/>
      <c r="Q93" s="254"/>
      <c r="R93" s="124"/>
    </row>
    <row r="94" spans="2:47" s="6" customFormat="1" ht="21.75" customHeight="1" x14ac:dyDescent="0.2">
      <c r="B94" s="121"/>
      <c r="C94" s="122"/>
      <c r="D94" s="123" t="s">
        <v>150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34">
        <f>N144</f>
        <v>0</v>
      </c>
      <c r="O94" s="254"/>
      <c r="P94" s="254"/>
      <c r="Q94" s="254"/>
      <c r="R94" s="124"/>
    </row>
    <row r="95" spans="2:47" s="1" customFormat="1" ht="21.75" customHeight="1" x14ac:dyDescent="0.15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</row>
    <row r="96" spans="2:47" s="1" customFormat="1" ht="29.25" customHeight="1" x14ac:dyDescent="0.15">
      <c r="B96" s="33"/>
      <c r="C96" s="120" t="s">
        <v>151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255">
        <f>ROUND(N97+N98+N99+N100+N101+N102,2)</f>
        <v>0</v>
      </c>
      <c r="O96" s="256"/>
      <c r="P96" s="256"/>
      <c r="Q96" s="256"/>
      <c r="R96" s="35"/>
      <c r="T96" s="128"/>
      <c r="U96" s="129" t="s">
        <v>37</v>
      </c>
    </row>
    <row r="97" spans="2:65" s="1" customFormat="1" ht="18" customHeight="1" x14ac:dyDescent="0.15">
      <c r="B97" s="130"/>
      <c r="C97" s="131"/>
      <c r="D97" s="182" t="s">
        <v>152</v>
      </c>
      <c r="E97" s="251"/>
      <c r="F97" s="251"/>
      <c r="G97" s="251"/>
      <c r="H97" s="251"/>
      <c r="I97" s="131"/>
      <c r="J97" s="131"/>
      <c r="K97" s="131"/>
      <c r="L97" s="131"/>
      <c r="M97" s="131"/>
      <c r="N97" s="184">
        <f>ROUND(N88*T97,2)</f>
        <v>0</v>
      </c>
      <c r="O97" s="252"/>
      <c r="P97" s="252"/>
      <c r="Q97" s="252"/>
      <c r="R97" s="133"/>
      <c r="S97" s="134"/>
      <c r="T97" s="135"/>
      <c r="U97" s="136" t="s">
        <v>40</v>
      </c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7" t="s">
        <v>153</v>
      </c>
      <c r="AZ97" s="134"/>
      <c r="BA97" s="134"/>
      <c r="BB97" s="134"/>
      <c r="BC97" s="134"/>
      <c r="BD97" s="134"/>
      <c r="BE97" s="138">
        <f t="shared" ref="BE97:BE102" si="0">IF(U97="základná",N97,0)</f>
        <v>0</v>
      </c>
      <c r="BF97" s="138">
        <f t="shared" ref="BF97:BF102" si="1">IF(U97="znížená",N97,0)</f>
        <v>0</v>
      </c>
      <c r="BG97" s="138">
        <f t="shared" ref="BG97:BG102" si="2">IF(U97="zákl. prenesená",N97,0)</f>
        <v>0</v>
      </c>
      <c r="BH97" s="138">
        <f t="shared" ref="BH97:BH102" si="3">IF(U97="zníž. prenesená",N97,0)</f>
        <v>0</v>
      </c>
      <c r="BI97" s="138">
        <f t="shared" ref="BI97:BI102" si="4">IF(U97="nulová",N97,0)</f>
        <v>0</v>
      </c>
      <c r="BJ97" s="137" t="s">
        <v>82</v>
      </c>
      <c r="BK97" s="134"/>
      <c r="BL97" s="134"/>
      <c r="BM97" s="134"/>
    </row>
    <row r="98" spans="2:65" s="1" customFormat="1" ht="18" customHeight="1" x14ac:dyDescent="0.15">
      <c r="B98" s="130"/>
      <c r="C98" s="131"/>
      <c r="D98" s="182" t="s">
        <v>154</v>
      </c>
      <c r="E98" s="251"/>
      <c r="F98" s="251"/>
      <c r="G98" s="251"/>
      <c r="H98" s="251"/>
      <c r="I98" s="131"/>
      <c r="J98" s="131"/>
      <c r="K98" s="131"/>
      <c r="L98" s="131"/>
      <c r="M98" s="131"/>
      <c r="N98" s="184">
        <f>ROUND(N88*T98,2)</f>
        <v>0</v>
      </c>
      <c r="O98" s="252"/>
      <c r="P98" s="252"/>
      <c r="Q98" s="252"/>
      <c r="R98" s="133"/>
      <c r="S98" s="134"/>
      <c r="T98" s="135"/>
      <c r="U98" s="136" t="s">
        <v>40</v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7" t="s">
        <v>153</v>
      </c>
      <c r="AZ98" s="134"/>
      <c r="BA98" s="134"/>
      <c r="BB98" s="134"/>
      <c r="BC98" s="134"/>
      <c r="BD98" s="134"/>
      <c r="BE98" s="138">
        <f t="shared" si="0"/>
        <v>0</v>
      </c>
      <c r="BF98" s="138">
        <f t="shared" si="1"/>
        <v>0</v>
      </c>
      <c r="BG98" s="138">
        <f t="shared" si="2"/>
        <v>0</v>
      </c>
      <c r="BH98" s="138">
        <f t="shared" si="3"/>
        <v>0</v>
      </c>
      <c r="BI98" s="138">
        <f t="shared" si="4"/>
        <v>0</v>
      </c>
      <c r="BJ98" s="137" t="s">
        <v>82</v>
      </c>
      <c r="BK98" s="134"/>
      <c r="BL98" s="134"/>
      <c r="BM98" s="134"/>
    </row>
    <row r="99" spans="2:65" s="1" customFormat="1" ht="18" customHeight="1" x14ac:dyDescent="0.15">
      <c r="B99" s="130"/>
      <c r="C99" s="131"/>
      <c r="D99" s="182" t="s">
        <v>155</v>
      </c>
      <c r="E99" s="251"/>
      <c r="F99" s="251"/>
      <c r="G99" s="251"/>
      <c r="H99" s="251"/>
      <c r="I99" s="131"/>
      <c r="J99" s="131"/>
      <c r="K99" s="131"/>
      <c r="L99" s="131"/>
      <c r="M99" s="131"/>
      <c r="N99" s="184">
        <f>ROUND(N88*T99,2)</f>
        <v>0</v>
      </c>
      <c r="O99" s="252"/>
      <c r="P99" s="252"/>
      <c r="Q99" s="252"/>
      <c r="R99" s="133"/>
      <c r="S99" s="134"/>
      <c r="T99" s="135"/>
      <c r="U99" s="136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153</v>
      </c>
      <c r="AZ99" s="134"/>
      <c r="BA99" s="134"/>
      <c r="BB99" s="134"/>
      <c r="BC99" s="134"/>
      <c r="BD99" s="134"/>
      <c r="BE99" s="138">
        <f t="shared" si="0"/>
        <v>0</v>
      </c>
      <c r="BF99" s="138">
        <f t="shared" si="1"/>
        <v>0</v>
      </c>
      <c r="BG99" s="138">
        <f t="shared" si="2"/>
        <v>0</v>
      </c>
      <c r="BH99" s="138">
        <f t="shared" si="3"/>
        <v>0</v>
      </c>
      <c r="BI99" s="138">
        <f t="shared" si="4"/>
        <v>0</v>
      </c>
      <c r="BJ99" s="137" t="s">
        <v>82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82" t="s">
        <v>156</v>
      </c>
      <c r="E100" s="251"/>
      <c r="F100" s="251"/>
      <c r="G100" s="251"/>
      <c r="H100" s="251"/>
      <c r="I100" s="131"/>
      <c r="J100" s="131"/>
      <c r="K100" s="131"/>
      <c r="L100" s="131"/>
      <c r="M100" s="131"/>
      <c r="N100" s="184">
        <f>ROUND(N88*T100,2)</f>
        <v>0</v>
      </c>
      <c r="O100" s="252"/>
      <c r="P100" s="252"/>
      <c r="Q100" s="252"/>
      <c r="R100" s="133"/>
      <c r="S100" s="134"/>
      <c r="T100" s="135"/>
      <c r="U100" s="136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153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82</v>
      </c>
      <c r="BK100" s="134"/>
      <c r="BL100" s="134"/>
      <c r="BM100" s="134"/>
    </row>
    <row r="101" spans="2:65" s="1" customFormat="1" ht="18" customHeight="1" x14ac:dyDescent="0.15">
      <c r="B101" s="130"/>
      <c r="C101" s="131"/>
      <c r="D101" s="182" t="s">
        <v>157</v>
      </c>
      <c r="E101" s="251"/>
      <c r="F101" s="251"/>
      <c r="G101" s="251"/>
      <c r="H101" s="251"/>
      <c r="I101" s="131"/>
      <c r="J101" s="131"/>
      <c r="K101" s="131"/>
      <c r="L101" s="131"/>
      <c r="M101" s="131"/>
      <c r="N101" s="184">
        <f>ROUND(N88*T101,2)</f>
        <v>0</v>
      </c>
      <c r="O101" s="252"/>
      <c r="P101" s="252"/>
      <c r="Q101" s="252"/>
      <c r="R101" s="133"/>
      <c r="S101" s="134"/>
      <c r="T101" s="135"/>
      <c r="U101" s="136" t="s">
        <v>40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153</v>
      </c>
      <c r="AZ101" s="134"/>
      <c r="BA101" s="134"/>
      <c r="BB101" s="134"/>
      <c r="BC101" s="134"/>
      <c r="BD101" s="134"/>
      <c r="BE101" s="138">
        <f t="shared" si="0"/>
        <v>0</v>
      </c>
      <c r="BF101" s="138">
        <f t="shared" si="1"/>
        <v>0</v>
      </c>
      <c r="BG101" s="138">
        <f t="shared" si="2"/>
        <v>0</v>
      </c>
      <c r="BH101" s="138">
        <f t="shared" si="3"/>
        <v>0</v>
      </c>
      <c r="BI101" s="138">
        <f t="shared" si="4"/>
        <v>0</v>
      </c>
      <c r="BJ101" s="137" t="s">
        <v>82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32" t="s">
        <v>158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84">
        <f>ROUND(N88*T102,2)</f>
        <v>0</v>
      </c>
      <c r="O102" s="252"/>
      <c r="P102" s="252"/>
      <c r="Q102" s="252"/>
      <c r="R102" s="133"/>
      <c r="S102" s="134"/>
      <c r="T102" s="139"/>
      <c r="U102" s="140" t="s">
        <v>40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159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82</v>
      </c>
      <c r="BK102" s="134"/>
      <c r="BL102" s="134"/>
      <c r="BM102" s="134"/>
    </row>
    <row r="103" spans="2:65" s="1" customFormat="1" x14ac:dyDescent="0.15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65" s="1" customFormat="1" ht="29.25" customHeight="1" x14ac:dyDescent="0.15">
      <c r="B104" s="33"/>
      <c r="C104" s="111" t="s">
        <v>111</v>
      </c>
      <c r="D104" s="112"/>
      <c r="E104" s="112"/>
      <c r="F104" s="112"/>
      <c r="G104" s="112"/>
      <c r="H104" s="112"/>
      <c r="I104" s="112"/>
      <c r="J104" s="112"/>
      <c r="K104" s="112"/>
      <c r="L104" s="179">
        <f>ROUND(SUM(N88+N96),2)</f>
        <v>0</v>
      </c>
      <c r="M104" s="179"/>
      <c r="N104" s="179"/>
      <c r="O104" s="179"/>
      <c r="P104" s="179"/>
      <c r="Q104" s="179"/>
      <c r="R104" s="35"/>
    </row>
    <row r="105" spans="2:65" s="1" customFormat="1" ht="7" customHeight="1" x14ac:dyDescent="0.15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</row>
    <row r="109" spans="2:65" s="1" customFormat="1" ht="7" customHeight="1" x14ac:dyDescent="0.15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</row>
    <row r="110" spans="2:65" s="1" customFormat="1" ht="37" customHeight="1" x14ac:dyDescent="0.15">
      <c r="B110" s="33"/>
      <c r="C110" s="195" t="s">
        <v>160</v>
      </c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35"/>
    </row>
    <row r="111" spans="2:65" s="1" customFormat="1" ht="7" customHeight="1" x14ac:dyDescent="0.15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65" s="1" customFormat="1" ht="30" customHeight="1" x14ac:dyDescent="0.15">
      <c r="B112" s="33"/>
      <c r="C112" s="29" t="s">
        <v>16</v>
      </c>
      <c r="D112" s="34"/>
      <c r="E112" s="34"/>
      <c r="F112" s="246" t="str">
        <f>F6</f>
        <v>RD Biwa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34"/>
      <c r="R112" s="35"/>
    </row>
    <row r="113" spans="2:65" s="1" customFormat="1" ht="37" customHeight="1" x14ac:dyDescent="0.15">
      <c r="B113" s="33"/>
      <c r="C113" s="67" t="s">
        <v>118</v>
      </c>
      <c r="D113" s="34"/>
      <c r="E113" s="34"/>
      <c r="F113" s="197" t="str">
        <f>F7</f>
        <v>3 - UK - kotolňa</v>
      </c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34"/>
      <c r="R113" s="35"/>
    </row>
    <row r="114" spans="2:65" s="1" customFormat="1" ht="7" customHeight="1" x14ac:dyDescent="0.1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8" customHeight="1" x14ac:dyDescent="0.15">
      <c r="B115" s="33"/>
      <c r="C115" s="29" t="s">
        <v>19</v>
      </c>
      <c r="D115" s="34"/>
      <c r="E115" s="34"/>
      <c r="F115" s="27" t="str">
        <f>F9</f>
        <v>Chorvátsky Grob - Čierna Voda</v>
      </c>
      <c r="G115" s="34"/>
      <c r="H115" s="34"/>
      <c r="I115" s="34"/>
      <c r="J115" s="34"/>
      <c r="K115" s="29" t="s">
        <v>21</v>
      </c>
      <c r="L115" s="34"/>
      <c r="M115" s="248">
        <f>IF(O9="","",O9)</f>
        <v>43961</v>
      </c>
      <c r="N115" s="248"/>
      <c r="O115" s="248"/>
      <c r="P115" s="248"/>
      <c r="Q115" s="34"/>
      <c r="R115" s="35"/>
    </row>
    <row r="116" spans="2:65" s="1" customFormat="1" ht="7" customHeight="1" x14ac:dyDescent="0.15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2" x14ac:dyDescent="0.15">
      <c r="B117" s="33"/>
      <c r="C117" s="29" t="s">
        <v>22</v>
      </c>
      <c r="D117" s="34"/>
      <c r="E117" s="34"/>
      <c r="F117" s="27" t="str">
        <f>E12</f>
        <v>Mgr. Marcela Mišíková Guzmická</v>
      </c>
      <c r="G117" s="34"/>
      <c r="H117" s="34"/>
      <c r="I117" s="34"/>
      <c r="J117" s="34"/>
      <c r="K117" s="29" t="s">
        <v>27</v>
      </c>
      <c r="L117" s="34"/>
      <c r="M117" s="215" t="str">
        <f>E18</f>
        <v>aphaus s.r.o.</v>
      </c>
      <c r="N117" s="215"/>
      <c r="O117" s="215"/>
      <c r="P117" s="215"/>
      <c r="Q117" s="215"/>
      <c r="R117" s="35"/>
    </row>
    <row r="118" spans="2:65" s="1" customFormat="1" ht="14.5" customHeight="1" x14ac:dyDescent="0.15">
      <c r="B118" s="33"/>
      <c r="C118" s="29" t="s">
        <v>25</v>
      </c>
      <c r="D118" s="34"/>
      <c r="E118" s="34"/>
      <c r="F118" s="27" t="str">
        <f>IF(E15="","",E15)</f>
        <v>Vyplň údaj</v>
      </c>
      <c r="G118" s="34"/>
      <c r="H118" s="34"/>
      <c r="I118" s="34"/>
      <c r="J118" s="34"/>
      <c r="K118" s="29" t="s">
        <v>31</v>
      </c>
      <c r="L118" s="34"/>
      <c r="M118" s="215" t="str">
        <f>E21</f>
        <v xml:space="preserve"> </v>
      </c>
      <c r="N118" s="215"/>
      <c r="O118" s="215"/>
      <c r="P118" s="215"/>
      <c r="Q118" s="215"/>
      <c r="R118" s="35"/>
    </row>
    <row r="119" spans="2:65" s="1" customFormat="1" ht="10.25" customHeight="1" x14ac:dyDescent="0.1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65" s="8" customFormat="1" ht="29.25" customHeight="1" x14ac:dyDescent="0.15">
      <c r="B120" s="141"/>
      <c r="C120" s="142" t="s">
        <v>161</v>
      </c>
      <c r="D120" s="143" t="s">
        <v>162</v>
      </c>
      <c r="E120" s="143" t="s">
        <v>55</v>
      </c>
      <c r="F120" s="249" t="s">
        <v>163</v>
      </c>
      <c r="G120" s="249"/>
      <c r="H120" s="249"/>
      <c r="I120" s="249"/>
      <c r="J120" s="143" t="s">
        <v>164</v>
      </c>
      <c r="K120" s="143" t="s">
        <v>165</v>
      </c>
      <c r="L120" s="249" t="s">
        <v>166</v>
      </c>
      <c r="M120" s="249"/>
      <c r="N120" s="249" t="s">
        <v>123</v>
      </c>
      <c r="O120" s="249"/>
      <c r="P120" s="249"/>
      <c r="Q120" s="250"/>
      <c r="R120" s="144"/>
      <c r="T120" s="74" t="s">
        <v>167</v>
      </c>
      <c r="U120" s="75" t="s">
        <v>37</v>
      </c>
      <c r="V120" s="75" t="s">
        <v>168</v>
      </c>
      <c r="W120" s="75" t="s">
        <v>169</v>
      </c>
      <c r="X120" s="75" t="s">
        <v>170</v>
      </c>
      <c r="Y120" s="75" t="s">
        <v>171</v>
      </c>
      <c r="Z120" s="75" t="s">
        <v>172</v>
      </c>
      <c r="AA120" s="76" t="s">
        <v>173</v>
      </c>
    </row>
    <row r="121" spans="2:65" s="1" customFormat="1" ht="29.25" customHeight="1" x14ac:dyDescent="0.2">
      <c r="B121" s="33"/>
      <c r="C121" s="78" t="s">
        <v>120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232">
        <f>BK121</f>
        <v>0</v>
      </c>
      <c r="O121" s="233"/>
      <c r="P121" s="233"/>
      <c r="Q121" s="233"/>
      <c r="R121" s="35"/>
      <c r="T121" s="77"/>
      <c r="U121" s="49"/>
      <c r="V121" s="49"/>
      <c r="W121" s="145">
        <f>W122+W127+W134+W136+W139+W144</f>
        <v>0</v>
      </c>
      <c r="X121" s="49"/>
      <c r="Y121" s="145">
        <f>Y122+Y127+Y134+Y136+Y139+Y144</f>
        <v>0</v>
      </c>
      <c r="Z121" s="49"/>
      <c r="AA121" s="146">
        <f>AA122+AA127+AA134+AA136+AA139+AA144</f>
        <v>0</v>
      </c>
      <c r="AT121" s="18" t="s">
        <v>72</v>
      </c>
      <c r="AU121" s="18" t="s">
        <v>125</v>
      </c>
      <c r="BK121" s="147">
        <f>BK122+BK127+BK134+BK136+BK139+BK144</f>
        <v>0</v>
      </c>
    </row>
    <row r="122" spans="2:65" s="9" customFormat="1" ht="37.5" customHeight="1" x14ac:dyDescent="0.2">
      <c r="B122" s="148"/>
      <c r="C122" s="149"/>
      <c r="D122" s="150" t="s">
        <v>1036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267">
        <f>BK122</f>
        <v>0</v>
      </c>
      <c r="O122" s="268"/>
      <c r="P122" s="268"/>
      <c r="Q122" s="268"/>
      <c r="R122" s="151"/>
      <c r="T122" s="152"/>
      <c r="U122" s="149"/>
      <c r="V122" s="149"/>
      <c r="W122" s="153">
        <f>SUM(W123:W126)</f>
        <v>0</v>
      </c>
      <c r="X122" s="149"/>
      <c r="Y122" s="153">
        <f>SUM(Y123:Y126)</f>
        <v>0</v>
      </c>
      <c r="Z122" s="149"/>
      <c r="AA122" s="154">
        <f>SUM(AA123:AA126)</f>
        <v>0</v>
      </c>
      <c r="AR122" s="155" t="s">
        <v>82</v>
      </c>
      <c r="AT122" s="156" t="s">
        <v>72</v>
      </c>
      <c r="AU122" s="156" t="s">
        <v>73</v>
      </c>
      <c r="AY122" s="155" t="s">
        <v>174</v>
      </c>
      <c r="BK122" s="157">
        <f>SUM(BK123:BK126)</f>
        <v>0</v>
      </c>
    </row>
    <row r="123" spans="2:65" s="1" customFormat="1" ht="38.25" customHeight="1" x14ac:dyDescent="0.15">
      <c r="B123" s="130"/>
      <c r="C123" s="168" t="s">
        <v>73</v>
      </c>
      <c r="D123" s="168" t="s">
        <v>352</v>
      </c>
      <c r="E123" s="169" t="s">
        <v>1041</v>
      </c>
      <c r="F123" s="242" t="s">
        <v>1042</v>
      </c>
      <c r="G123" s="242"/>
      <c r="H123" s="242"/>
      <c r="I123" s="242"/>
      <c r="J123" s="170" t="s">
        <v>257</v>
      </c>
      <c r="K123" s="171">
        <v>1</v>
      </c>
      <c r="L123" s="243">
        <v>0</v>
      </c>
      <c r="M123" s="243"/>
      <c r="N123" s="244">
        <f>ROUND(L123*K123,3)</f>
        <v>0</v>
      </c>
      <c r="O123" s="241"/>
      <c r="P123" s="241"/>
      <c r="Q123" s="241"/>
      <c r="R123" s="133"/>
      <c r="T123" s="164" t="s">
        <v>5</v>
      </c>
      <c r="U123" s="42" t="s">
        <v>40</v>
      </c>
      <c r="V123" s="34"/>
      <c r="W123" s="165">
        <f>V123*K123</f>
        <v>0</v>
      </c>
      <c r="X123" s="165">
        <v>0</v>
      </c>
      <c r="Y123" s="165">
        <f>X123*K123</f>
        <v>0</v>
      </c>
      <c r="Z123" s="165">
        <v>0</v>
      </c>
      <c r="AA123" s="166">
        <f>Z123*K123</f>
        <v>0</v>
      </c>
      <c r="AR123" s="18" t="s">
        <v>295</v>
      </c>
      <c r="AT123" s="18" t="s">
        <v>352</v>
      </c>
      <c r="AU123" s="18" t="s">
        <v>79</v>
      </c>
      <c r="AY123" s="18" t="s">
        <v>174</v>
      </c>
      <c r="BE123" s="104">
        <f>IF(U123="základná",N123,0)</f>
        <v>0</v>
      </c>
      <c r="BF123" s="104">
        <f>IF(U123="znížená",N123,0)</f>
        <v>0</v>
      </c>
      <c r="BG123" s="104">
        <f>IF(U123="zákl. prenesená",N123,0)</f>
        <v>0</v>
      </c>
      <c r="BH123" s="104">
        <f>IF(U123="zníž. prenesená",N123,0)</f>
        <v>0</v>
      </c>
      <c r="BI123" s="104">
        <f>IF(U123="nulová",N123,0)</f>
        <v>0</v>
      </c>
      <c r="BJ123" s="18" t="s">
        <v>82</v>
      </c>
      <c r="BK123" s="167">
        <f>ROUND(L123*K123,3)</f>
        <v>0</v>
      </c>
      <c r="BL123" s="18" t="s">
        <v>230</v>
      </c>
      <c r="BM123" s="18" t="s">
        <v>82</v>
      </c>
    </row>
    <row r="124" spans="2:65" s="1" customFormat="1" ht="16.5" customHeight="1" x14ac:dyDescent="0.15">
      <c r="B124" s="130"/>
      <c r="C124" s="168" t="s">
        <v>73</v>
      </c>
      <c r="D124" s="168" t="s">
        <v>352</v>
      </c>
      <c r="E124" s="169" t="s">
        <v>1043</v>
      </c>
      <c r="F124" s="242" t="s">
        <v>1044</v>
      </c>
      <c r="G124" s="242"/>
      <c r="H124" s="242"/>
      <c r="I124" s="242"/>
      <c r="J124" s="170" t="s">
        <v>257</v>
      </c>
      <c r="K124" s="171">
        <v>1</v>
      </c>
      <c r="L124" s="243">
        <v>0</v>
      </c>
      <c r="M124" s="243"/>
      <c r="N124" s="244">
        <f>ROUND(L124*K124,3)</f>
        <v>0</v>
      </c>
      <c r="O124" s="241"/>
      <c r="P124" s="241"/>
      <c r="Q124" s="241"/>
      <c r="R124" s="133"/>
      <c r="T124" s="164" t="s">
        <v>5</v>
      </c>
      <c r="U124" s="42" t="s">
        <v>40</v>
      </c>
      <c r="V124" s="34"/>
      <c r="W124" s="165">
        <f>V124*K124</f>
        <v>0</v>
      </c>
      <c r="X124" s="165">
        <v>0</v>
      </c>
      <c r="Y124" s="165">
        <f>X124*K124</f>
        <v>0</v>
      </c>
      <c r="Z124" s="165">
        <v>0</v>
      </c>
      <c r="AA124" s="166">
        <f>Z124*K124</f>
        <v>0</v>
      </c>
      <c r="AR124" s="18" t="s">
        <v>295</v>
      </c>
      <c r="AT124" s="18" t="s">
        <v>352</v>
      </c>
      <c r="AU124" s="18" t="s">
        <v>79</v>
      </c>
      <c r="AY124" s="18" t="s">
        <v>174</v>
      </c>
      <c r="BE124" s="104">
        <f>IF(U124="základná",N124,0)</f>
        <v>0</v>
      </c>
      <c r="BF124" s="104">
        <f>IF(U124="znížená",N124,0)</f>
        <v>0</v>
      </c>
      <c r="BG124" s="104">
        <f>IF(U124="zákl. prenesená",N124,0)</f>
        <v>0</v>
      </c>
      <c r="BH124" s="104">
        <f>IF(U124="zníž. prenesená",N124,0)</f>
        <v>0</v>
      </c>
      <c r="BI124" s="104">
        <f>IF(U124="nulová",N124,0)</f>
        <v>0</v>
      </c>
      <c r="BJ124" s="18" t="s">
        <v>82</v>
      </c>
      <c r="BK124" s="167">
        <f>ROUND(L124*K124,3)</f>
        <v>0</v>
      </c>
      <c r="BL124" s="18" t="s">
        <v>230</v>
      </c>
      <c r="BM124" s="18" t="s">
        <v>88</v>
      </c>
    </row>
    <row r="125" spans="2:65" s="1" customFormat="1" ht="25.5" customHeight="1" x14ac:dyDescent="0.15">
      <c r="B125" s="130"/>
      <c r="C125" s="168" t="s">
        <v>73</v>
      </c>
      <c r="D125" s="168" t="s">
        <v>352</v>
      </c>
      <c r="E125" s="169" t="s">
        <v>1045</v>
      </c>
      <c r="F125" s="242" t="s">
        <v>1046</v>
      </c>
      <c r="G125" s="242"/>
      <c r="H125" s="242"/>
      <c r="I125" s="242"/>
      <c r="J125" s="170" t="s">
        <v>1023</v>
      </c>
      <c r="K125" s="171">
        <v>1</v>
      </c>
      <c r="L125" s="243">
        <v>0</v>
      </c>
      <c r="M125" s="243"/>
      <c r="N125" s="244">
        <f>ROUND(L125*K125,3)</f>
        <v>0</v>
      </c>
      <c r="O125" s="241"/>
      <c r="P125" s="241"/>
      <c r="Q125" s="241"/>
      <c r="R125" s="133"/>
      <c r="T125" s="164" t="s">
        <v>5</v>
      </c>
      <c r="U125" s="42" t="s">
        <v>40</v>
      </c>
      <c r="V125" s="34"/>
      <c r="W125" s="165">
        <f>V125*K125</f>
        <v>0</v>
      </c>
      <c r="X125" s="165">
        <v>0</v>
      </c>
      <c r="Y125" s="165">
        <f>X125*K125</f>
        <v>0</v>
      </c>
      <c r="Z125" s="165">
        <v>0</v>
      </c>
      <c r="AA125" s="166">
        <f>Z125*K125</f>
        <v>0</v>
      </c>
      <c r="AR125" s="18" t="s">
        <v>295</v>
      </c>
      <c r="AT125" s="18" t="s">
        <v>352</v>
      </c>
      <c r="AU125" s="18" t="s">
        <v>79</v>
      </c>
      <c r="AY125" s="18" t="s">
        <v>174</v>
      </c>
      <c r="BE125" s="104">
        <f>IF(U125="základná",N125,0)</f>
        <v>0</v>
      </c>
      <c r="BF125" s="104">
        <f>IF(U125="znížená",N125,0)</f>
        <v>0</v>
      </c>
      <c r="BG125" s="104">
        <f>IF(U125="zákl. prenesená",N125,0)</f>
        <v>0</v>
      </c>
      <c r="BH125" s="104">
        <f>IF(U125="zníž. prenesená",N125,0)</f>
        <v>0</v>
      </c>
      <c r="BI125" s="104">
        <f>IF(U125="nulová",N125,0)</f>
        <v>0</v>
      </c>
      <c r="BJ125" s="18" t="s">
        <v>82</v>
      </c>
      <c r="BK125" s="167">
        <f>ROUND(L125*K125,3)</f>
        <v>0</v>
      </c>
      <c r="BL125" s="18" t="s">
        <v>230</v>
      </c>
      <c r="BM125" s="18" t="s">
        <v>94</v>
      </c>
    </row>
    <row r="126" spans="2:65" s="1" customFormat="1" ht="16.5" customHeight="1" x14ac:dyDescent="0.15">
      <c r="B126" s="130"/>
      <c r="C126" s="168" t="s">
        <v>73</v>
      </c>
      <c r="D126" s="168" t="s">
        <v>352</v>
      </c>
      <c r="E126" s="169" t="s">
        <v>1047</v>
      </c>
      <c r="F126" s="242" t="s">
        <v>1048</v>
      </c>
      <c r="G126" s="242"/>
      <c r="H126" s="242"/>
      <c r="I126" s="242"/>
      <c r="J126" s="170" t="s">
        <v>257</v>
      </c>
      <c r="K126" s="171">
        <v>1</v>
      </c>
      <c r="L126" s="243">
        <v>0</v>
      </c>
      <c r="M126" s="243"/>
      <c r="N126" s="244">
        <f>ROUND(L126*K126,3)</f>
        <v>0</v>
      </c>
      <c r="O126" s="241"/>
      <c r="P126" s="241"/>
      <c r="Q126" s="241"/>
      <c r="R126" s="133"/>
      <c r="T126" s="164" t="s">
        <v>5</v>
      </c>
      <c r="U126" s="42" t="s">
        <v>40</v>
      </c>
      <c r="V126" s="34"/>
      <c r="W126" s="165">
        <f>V126*K126</f>
        <v>0</v>
      </c>
      <c r="X126" s="165">
        <v>0</v>
      </c>
      <c r="Y126" s="165">
        <f>X126*K126</f>
        <v>0</v>
      </c>
      <c r="Z126" s="165">
        <v>0</v>
      </c>
      <c r="AA126" s="166">
        <f>Z126*K126</f>
        <v>0</v>
      </c>
      <c r="AR126" s="18" t="s">
        <v>295</v>
      </c>
      <c r="AT126" s="18" t="s">
        <v>352</v>
      </c>
      <c r="AU126" s="18" t="s">
        <v>79</v>
      </c>
      <c r="AY126" s="18" t="s">
        <v>174</v>
      </c>
      <c r="BE126" s="104">
        <f>IF(U126="základná",N126,0)</f>
        <v>0</v>
      </c>
      <c r="BF126" s="104">
        <f>IF(U126="znížená",N126,0)</f>
        <v>0</v>
      </c>
      <c r="BG126" s="104">
        <f>IF(U126="zákl. prenesená",N126,0)</f>
        <v>0</v>
      </c>
      <c r="BH126" s="104">
        <f>IF(U126="zníž. prenesená",N126,0)</f>
        <v>0</v>
      </c>
      <c r="BI126" s="104">
        <f>IF(U126="nulová",N126,0)</f>
        <v>0</v>
      </c>
      <c r="BJ126" s="18" t="s">
        <v>82</v>
      </c>
      <c r="BK126" s="167">
        <f>ROUND(L126*K126,3)</f>
        <v>0</v>
      </c>
      <c r="BL126" s="18" t="s">
        <v>230</v>
      </c>
      <c r="BM126" s="18" t="s">
        <v>100</v>
      </c>
    </row>
    <row r="127" spans="2:65" s="9" customFormat="1" ht="37.5" customHeight="1" x14ac:dyDescent="0.2">
      <c r="B127" s="148"/>
      <c r="C127" s="149"/>
      <c r="D127" s="150" t="s">
        <v>1037</v>
      </c>
      <c r="E127" s="150"/>
      <c r="F127" s="150"/>
      <c r="G127" s="150"/>
      <c r="H127" s="150"/>
      <c r="I127" s="150"/>
      <c r="J127" s="150"/>
      <c r="K127" s="150"/>
      <c r="L127" s="150"/>
      <c r="M127" s="150"/>
      <c r="N127" s="226">
        <f>BK127</f>
        <v>0</v>
      </c>
      <c r="O127" s="227"/>
      <c r="P127" s="227"/>
      <c r="Q127" s="227"/>
      <c r="R127" s="151"/>
      <c r="T127" s="152"/>
      <c r="U127" s="149"/>
      <c r="V127" s="149"/>
      <c r="W127" s="153">
        <f>SUM(W128:W133)</f>
        <v>0</v>
      </c>
      <c r="X127" s="149"/>
      <c r="Y127" s="153">
        <f>SUM(Y128:Y133)</f>
        <v>0</v>
      </c>
      <c r="Z127" s="149"/>
      <c r="AA127" s="154">
        <f>SUM(AA128:AA133)</f>
        <v>0</v>
      </c>
      <c r="AR127" s="155" t="s">
        <v>82</v>
      </c>
      <c r="AT127" s="156" t="s">
        <v>72</v>
      </c>
      <c r="AU127" s="156" t="s">
        <v>73</v>
      </c>
      <c r="AY127" s="155" t="s">
        <v>174</v>
      </c>
      <c r="BK127" s="157">
        <f>SUM(BK128:BK133)</f>
        <v>0</v>
      </c>
    </row>
    <row r="128" spans="2:65" s="1" customFormat="1" ht="16.5" customHeight="1" x14ac:dyDescent="0.15">
      <c r="B128" s="130"/>
      <c r="C128" s="168" t="s">
        <v>73</v>
      </c>
      <c r="D128" s="168" t="s">
        <v>352</v>
      </c>
      <c r="E128" s="169" t="s">
        <v>1049</v>
      </c>
      <c r="F128" s="242" t="s">
        <v>1050</v>
      </c>
      <c r="G128" s="242"/>
      <c r="H128" s="242"/>
      <c r="I128" s="242"/>
      <c r="J128" s="170" t="s">
        <v>257</v>
      </c>
      <c r="K128" s="171">
        <v>1</v>
      </c>
      <c r="L128" s="243">
        <v>0</v>
      </c>
      <c r="M128" s="243"/>
      <c r="N128" s="244">
        <f t="shared" ref="N128:N133" si="5">ROUND(L128*K128,3)</f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 t="shared" ref="W128:W133" si="6">V128*K128</f>
        <v>0</v>
      </c>
      <c r="X128" s="165">
        <v>0</v>
      </c>
      <c r="Y128" s="165">
        <f t="shared" ref="Y128:Y133" si="7">X128*K128</f>
        <v>0</v>
      </c>
      <c r="Z128" s="165">
        <v>0</v>
      </c>
      <c r="AA128" s="166">
        <f t="shared" ref="AA128:AA133" si="8">Z128*K128</f>
        <v>0</v>
      </c>
      <c r="AR128" s="18" t="s">
        <v>295</v>
      </c>
      <c r="AT128" s="18" t="s">
        <v>352</v>
      </c>
      <c r="AU128" s="18" t="s">
        <v>79</v>
      </c>
      <c r="AY128" s="18" t="s">
        <v>174</v>
      </c>
      <c r="BE128" s="104">
        <f t="shared" ref="BE128:BE133" si="9">IF(U128="základná",N128,0)</f>
        <v>0</v>
      </c>
      <c r="BF128" s="104">
        <f t="shared" ref="BF128:BF133" si="10">IF(U128="znížená",N128,0)</f>
        <v>0</v>
      </c>
      <c r="BG128" s="104">
        <f t="shared" ref="BG128:BG133" si="11">IF(U128="zákl. prenesená",N128,0)</f>
        <v>0</v>
      </c>
      <c r="BH128" s="104">
        <f t="shared" ref="BH128:BH133" si="12">IF(U128="zníž. prenesená",N128,0)</f>
        <v>0</v>
      </c>
      <c r="BI128" s="104">
        <f t="shared" ref="BI128:BI133" si="13">IF(U128="nulová",N128,0)</f>
        <v>0</v>
      </c>
      <c r="BJ128" s="18" t="s">
        <v>82</v>
      </c>
      <c r="BK128" s="167">
        <f t="shared" ref="BK128:BK133" si="14">ROUND(L128*K128,3)</f>
        <v>0</v>
      </c>
      <c r="BL128" s="18" t="s">
        <v>230</v>
      </c>
      <c r="BM128" s="18" t="s">
        <v>206</v>
      </c>
    </row>
    <row r="129" spans="2:65" s="1" customFormat="1" ht="16.5" customHeight="1" x14ac:dyDescent="0.15">
      <c r="B129" s="130"/>
      <c r="C129" s="168" t="s">
        <v>73</v>
      </c>
      <c r="D129" s="168" t="s">
        <v>352</v>
      </c>
      <c r="E129" s="169" t="s">
        <v>1051</v>
      </c>
      <c r="F129" s="242" t="s">
        <v>1052</v>
      </c>
      <c r="G129" s="242"/>
      <c r="H129" s="242"/>
      <c r="I129" s="242"/>
      <c r="J129" s="170" t="s">
        <v>257</v>
      </c>
      <c r="K129" s="171">
        <v>1</v>
      </c>
      <c r="L129" s="243">
        <v>0</v>
      </c>
      <c r="M129" s="243"/>
      <c r="N129" s="244">
        <f t="shared" si="5"/>
        <v>0</v>
      </c>
      <c r="O129" s="241"/>
      <c r="P129" s="241"/>
      <c r="Q129" s="241"/>
      <c r="R129" s="133"/>
      <c r="T129" s="164" t="s">
        <v>5</v>
      </c>
      <c r="U129" s="42" t="s">
        <v>40</v>
      </c>
      <c r="V129" s="34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295</v>
      </c>
      <c r="AT129" s="18" t="s">
        <v>352</v>
      </c>
      <c r="AU129" s="18" t="s">
        <v>79</v>
      </c>
      <c r="AY129" s="18" t="s">
        <v>174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82</v>
      </c>
      <c r="BK129" s="167">
        <f t="shared" si="14"/>
        <v>0</v>
      </c>
      <c r="BL129" s="18" t="s">
        <v>230</v>
      </c>
      <c r="BM129" s="18" t="s">
        <v>214</v>
      </c>
    </row>
    <row r="130" spans="2:65" s="1" customFormat="1" ht="25.5" customHeight="1" x14ac:dyDescent="0.15">
      <c r="B130" s="130"/>
      <c r="C130" s="168" t="s">
        <v>73</v>
      </c>
      <c r="D130" s="168" t="s">
        <v>352</v>
      </c>
      <c r="E130" s="169" t="s">
        <v>1053</v>
      </c>
      <c r="F130" s="242" t="s">
        <v>1054</v>
      </c>
      <c r="G130" s="242"/>
      <c r="H130" s="242"/>
      <c r="I130" s="242"/>
      <c r="J130" s="170" t="s">
        <v>1023</v>
      </c>
      <c r="K130" s="171">
        <v>1</v>
      </c>
      <c r="L130" s="243">
        <v>0</v>
      </c>
      <c r="M130" s="243"/>
      <c r="N130" s="244">
        <f t="shared" si="5"/>
        <v>0</v>
      </c>
      <c r="O130" s="241"/>
      <c r="P130" s="241"/>
      <c r="Q130" s="241"/>
      <c r="R130" s="133"/>
      <c r="T130" s="164" t="s">
        <v>5</v>
      </c>
      <c r="U130" s="42" t="s">
        <v>40</v>
      </c>
      <c r="V130" s="34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295</v>
      </c>
      <c r="AT130" s="18" t="s">
        <v>352</v>
      </c>
      <c r="AU130" s="18" t="s">
        <v>79</v>
      </c>
      <c r="AY130" s="18" t="s">
        <v>174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82</v>
      </c>
      <c r="BK130" s="167">
        <f t="shared" si="14"/>
        <v>0</v>
      </c>
      <c r="BL130" s="18" t="s">
        <v>230</v>
      </c>
      <c r="BM130" s="18" t="s">
        <v>222</v>
      </c>
    </row>
    <row r="131" spans="2:65" s="1" customFormat="1" ht="16.5" customHeight="1" x14ac:dyDescent="0.15">
      <c r="B131" s="130"/>
      <c r="C131" s="168" t="s">
        <v>73</v>
      </c>
      <c r="D131" s="168" t="s">
        <v>352</v>
      </c>
      <c r="E131" s="169" t="s">
        <v>1055</v>
      </c>
      <c r="F131" s="242" t="s">
        <v>1056</v>
      </c>
      <c r="G131" s="242"/>
      <c r="H131" s="242"/>
      <c r="I131" s="242"/>
      <c r="J131" s="170" t="s">
        <v>399</v>
      </c>
      <c r="K131" s="171">
        <v>4</v>
      </c>
      <c r="L131" s="243">
        <v>0</v>
      </c>
      <c r="M131" s="243"/>
      <c r="N131" s="244">
        <f t="shared" si="5"/>
        <v>0</v>
      </c>
      <c r="O131" s="241"/>
      <c r="P131" s="241"/>
      <c r="Q131" s="241"/>
      <c r="R131" s="133"/>
      <c r="T131" s="164" t="s">
        <v>5</v>
      </c>
      <c r="U131" s="42" t="s">
        <v>40</v>
      </c>
      <c r="V131" s="34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295</v>
      </c>
      <c r="AT131" s="18" t="s">
        <v>352</v>
      </c>
      <c r="AU131" s="18" t="s">
        <v>79</v>
      </c>
      <c r="AY131" s="18" t="s">
        <v>174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82</v>
      </c>
      <c r="BK131" s="167">
        <f t="shared" si="14"/>
        <v>0</v>
      </c>
      <c r="BL131" s="18" t="s">
        <v>230</v>
      </c>
      <c r="BM131" s="18" t="s">
        <v>230</v>
      </c>
    </row>
    <row r="132" spans="2:65" s="1" customFormat="1" ht="16.5" customHeight="1" x14ac:dyDescent="0.15">
      <c r="B132" s="130"/>
      <c r="C132" s="168" t="s">
        <v>73</v>
      </c>
      <c r="D132" s="168" t="s">
        <v>352</v>
      </c>
      <c r="E132" s="169" t="s">
        <v>1057</v>
      </c>
      <c r="F132" s="242" t="s">
        <v>1058</v>
      </c>
      <c r="G132" s="242"/>
      <c r="H132" s="242"/>
      <c r="I132" s="242"/>
      <c r="J132" s="170" t="s">
        <v>1023</v>
      </c>
      <c r="K132" s="171">
        <v>1</v>
      </c>
      <c r="L132" s="243">
        <v>0</v>
      </c>
      <c r="M132" s="243"/>
      <c r="N132" s="244">
        <f t="shared" si="5"/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295</v>
      </c>
      <c r="AT132" s="18" t="s">
        <v>352</v>
      </c>
      <c r="AU132" s="18" t="s">
        <v>79</v>
      </c>
      <c r="AY132" s="18" t="s">
        <v>174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82</v>
      </c>
      <c r="BK132" s="167">
        <f t="shared" si="14"/>
        <v>0</v>
      </c>
      <c r="BL132" s="18" t="s">
        <v>230</v>
      </c>
      <c r="BM132" s="18" t="s">
        <v>239</v>
      </c>
    </row>
    <row r="133" spans="2:65" s="1" customFormat="1" ht="16.5" customHeight="1" x14ac:dyDescent="0.15">
      <c r="B133" s="130"/>
      <c r="C133" s="168" t="s">
        <v>73</v>
      </c>
      <c r="D133" s="168" t="s">
        <v>352</v>
      </c>
      <c r="E133" s="169" t="s">
        <v>1059</v>
      </c>
      <c r="F133" s="242" t="s">
        <v>1060</v>
      </c>
      <c r="G133" s="242"/>
      <c r="H133" s="242"/>
      <c r="I133" s="242"/>
      <c r="J133" s="170" t="s">
        <v>1026</v>
      </c>
      <c r="K133" s="171">
        <v>1</v>
      </c>
      <c r="L133" s="243">
        <v>0</v>
      </c>
      <c r="M133" s="243"/>
      <c r="N133" s="244">
        <f t="shared" si="5"/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295</v>
      </c>
      <c r="AT133" s="18" t="s">
        <v>352</v>
      </c>
      <c r="AU133" s="18" t="s">
        <v>79</v>
      </c>
      <c r="AY133" s="18" t="s">
        <v>174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82</v>
      </c>
      <c r="BK133" s="167">
        <f t="shared" si="14"/>
        <v>0</v>
      </c>
      <c r="BL133" s="18" t="s">
        <v>230</v>
      </c>
      <c r="BM133" s="18" t="s">
        <v>10</v>
      </c>
    </row>
    <row r="134" spans="2:65" s="9" customFormat="1" ht="37.5" customHeight="1" x14ac:dyDescent="0.2">
      <c r="B134" s="148"/>
      <c r="C134" s="149"/>
      <c r="D134" s="150" t="s">
        <v>1038</v>
      </c>
      <c r="E134" s="150"/>
      <c r="F134" s="150"/>
      <c r="G134" s="150"/>
      <c r="H134" s="150"/>
      <c r="I134" s="150"/>
      <c r="J134" s="150"/>
      <c r="K134" s="150"/>
      <c r="L134" s="150"/>
      <c r="M134" s="150"/>
      <c r="N134" s="226">
        <f>BK134</f>
        <v>0</v>
      </c>
      <c r="O134" s="227"/>
      <c r="P134" s="227"/>
      <c r="Q134" s="227"/>
      <c r="R134" s="151"/>
      <c r="T134" s="152"/>
      <c r="U134" s="149"/>
      <c r="V134" s="149"/>
      <c r="W134" s="153">
        <f>W135</f>
        <v>0</v>
      </c>
      <c r="X134" s="149"/>
      <c r="Y134" s="153">
        <f>Y135</f>
        <v>0</v>
      </c>
      <c r="Z134" s="149"/>
      <c r="AA134" s="154">
        <f>AA135</f>
        <v>0</v>
      </c>
      <c r="AR134" s="155" t="s">
        <v>82</v>
      </c>
      <c r="AT134" s="156" t="s">
        <v>72</v>
      </c>
      <c r="AU134" s="156" t="s">
        <v>73</v>
      </c>
      <c r="AY134" s="155" t="s">
        <v>174</v>
      </c>
      <c r="BK134" s="157">
        <f>BK135</f>
        <v>0</v>
      </c>
    </row>
    <row r="135" spans="2:65" s="1" customFormat="1" ht="16.5" customHeight="1" x14ac:dyDescent="0.15">
      <c r="B135" s="130"/>
      <c r="C135" s="159" t="s">
        <v>73</v>
      </c>
      <c r="D135" s="159" t="s">
        <v>175</v>
      </c>
      <c r="E135" s="160" t="s">
        <v>1061</v>
      </c>
      <c r="F135" s="240" t="s">
        <v>1062</v>
      </c>
      <c r="G135" s="240"/>
      <c r="H135" s="240"/>
      <c r="I135" s="240"/>
      <c r="J135" s="161" t="s">
        <v>1023</v>
      </c>
      <c r="K135" s="162">
        <v>1</v>
      </c>
      <c r="L135" s="230">
        <v>0</v>
      </c>
      <c r="M135" s="230"/>
      <c r="N135" s="241">
        <f>ROUND(L135*K135,3)</f>
        <v>0</v>
      </c>
      <c r="O135" s="241"/>
      <c r="P135" s="241"/>
      <c r="Q135" s="241"/>
      <c r="R135" s="133"/>
      <c r="T135" s="164" t="s">
        <v>5</v>
      </c>
      <c r="U135" s="42" t="s">
        <v>40</v>
      </c>
      <c r="V135" s="34"/>
      <c r="W135" s="165">
        <f>V135*K135</f>
        <v>0</v>
      </c>
      <c r="X135" s="165">
        <v>0</v>
      </c>
      <c r="Y135" s="165">
        <f>X135*K135</f>
        <v>0</v>
      </c>
      <c r="Z135" s="165">
        <v>0</v>
      </c>
      <c r="AA135" s="166">
        <f>Z135*K135</f>
        <v>0</v>
      </c>
      <c r="AR135" s="18" t="s">
        <v>230</v>
      </c>
      <c r="AT135" s="18" t="s">
        <v>175</v>
      </c>
      <c r="AU135" s="18" t="s">
        <v>79</v>
      </c>
      <c r="AY135" s="18" t="s">
        <v>174</v>
      </c>
      <c r="BE135" s="104">
        <f>IF(U135="základná",N135,0)</f>
        <v>0</v>
      </c>
      <c r="BF135" s="104">
        <f>IF(U135="znížená",N135,0)</f>
        <v>0</v>
      </c>
      <c r="BG135" s="104">
        <f>IF(U135="zákl. prenesená",N135,0)</f>
        <v>0</v>
      </c>
      <c r="BH135" s="104">
        <f>IF(U135="zníž. prenesená",N135,0)</f>
        <v>0</v>
      </c>
      <c r="BI135" s="104">
        <f>IF(U135="nulová",N135,0)</f>
        <v>0</v>
      </c>
      <c r="BJ135" s="18" t="s">
        <v>82</v>
      </c>
      <c r="BK135" s="167">
        <f>ROUND(L135*K135,3)</f>
        <v>0</v>
      </c>
      <c r="BL135" s="18" t="s">
        <v>230</v>
      </c>
      <c r="BM135" s="18" t="s">
        <v>254</v>
      </c>
    </row>
    <row r="136" spans="2:65" s="9" customFormat="1" ht="37.5" customHeight="1" x14ac:dyDescent="0.2">
      <c r="B136" s="148"/>
      <c r="C136" s="149"/>
      <c r="D136" s="150" t="s">
        <v>1039</v>
      </c>
      <c r="E136" s="150"/>
      <c r="F136" s="150"/>
      <c r="G136" s="150"/>
      <c r="H136" s="150"/>
      <c r="I136" s="150"/>
      <c r="J136" s="150"/>
      <c r="K136" s="150"/>
      <c r="L136" s="150"/>
      <c r="M136" s="150"/>
      <c r="N136" s="226">
        <f>BK136</f>
        <v>0</v>
      </c>
      <c r="O136" s="227"/>
      <c r="P136" s="227"/>
      <c r="Q136" s="227"/>
      <c r="R136" s="151"/>
      <c r="T136" s="152"/>
      <c r="U136" s="149"/>
      <c r="V136" s="149"/>
      <c r="W136" s="153">
        <f>SUM(W137:W138)</f>
        <v>0</v>
      </c>
      <c r="X136" s="149"/>
      <c r="Y136" s="153">
        <f>SUM(Y137:Y138)</f>
        <v>0</v>
      </c>
      <c r="Z136" s="149"/>
      <c r="AA136" s="154">
        <f>SUM(AA137:AA138)</f>
        <v>0</v>
      </c>
      <c r="AR136" s="155" t="s">
        <v>82</v>
      </c>
      <c r="AT136" s="156" t="s">
        <v>72</v>
      </c>
      <c r="AU136" s="156" t="s">
        <v>73</v>
      </c>
      <c r="AY136" s="155" t="s">
        <v>174</v>
      </c>
      <c r="BK136" s="157">
        <f>SUM(BK137:BK138)</f>
        <v>0</v>
      </c>
    </row>
    <row r="137" spans="2:65" s="1" customFormat="1" ht="16.5" customHeight="1" x14ac:dyDescent="0.15">
      <c r="B137" s="130"/>
      <c r="C137" s="168" t="s">
        <v>73</v>
      </c>
      <c r="D137" s="168" t="s">
        <v>352</v>
      </c>
      <c r="E137" s="169" t="s">
        <v>1063</v>
      </c>
      <c r="F137" s="242" t="s">
        <v>1025</v>
      </c>
      <c r="G137" s="242"/>
      <c r="H137" s="242"/>
      <c r="I137" s="242"/>
      <c r="J137" s="170" t="s">
        <v>1026</v>
      </c>
      <c r="K137" s="171">
        <v>1</v>
      </c>
      <c r="L137" s="243">
        <v>0</v>
      </c>
      <c r="M137" s="243"/>
      <c r="N137" s="244">
        <f>ROUND(L137*K137,3)</f>
        <v>0</v>
      </c>
      <c r="O137" s="241"/>
      <c r="P137" s="241"/>
      <c r="Q137" s="241"/>
      <c r="R137" s="133"/>
      <c r="T137" s="164" t="s">
        <v>5</v>
      </c>
      <c r="U137" s="42" t="s">
        <v>40</v>
      </c>
      <c r="V137" s="34"/>
      <c r="W137" s="165">
        <f>V137*K137</f>
        <v>0</v>
      </c>
      <c r="X137" s="165">
        <v>0</v>
      </c>
      <c r="Y137" s="165">
        <f>X137*K137</f>
        <v>0</v>
      </c>
      <c r="Z137" s="165">
        <v>0</v>
      </c>
      <c r="AA137" s="166">
        <f>Z137*K137</f>
        <v>0</v>
      </c>
      <c r="AR137" s="18" t="s">
        <v>295</v>
      </c>
      <c r="AT137" s="18" t="s">
        <v>352</v>
      </c>
      <c r="AU137" s="18" t="s">
        <v>79</v>
      </c>
      <c r="AY137" s="18" t="s">
        <v>174</v>
      </c>
      <c r="BE137" s="104">
        <f>IF(U137="základná",N137,0)</f>
        <v>0</v>
      </c>
      <c r="BF137" s="104">
        <f>IF(U137="znížená",N137,0)</f>
        <v>0</v>
      </c>
      <c r="BG137" s="104">
        <f>IF(U137="zákl. prenesená",N137,0)</f>
        <v>0</v>
      </c>
      <c r="BH137" s="104">
        <f>IF(U137="zníž. prenesená",N137,0)</f>
        <v>0</v>
      </c>
      <c r="BI137" s="104">
        <f>IF(U137="nulová",N137,0)</f>
        <v>0</v>
      </c>
      <c r="BJ137" s="18" t="s">
        <v>82</v>
      </c>
      <c r="BK137" s="167">
        <f>ROUND(L137*K137,3)</f>
        <v>0</v>
      </c>
      <c r="BL137" s="18" t="s">
        <v>230</v>
      </c>
      <c r="BM137" s="18" t="s">
        <v>263</v>
      </c>
    </row>
    <row r="138" spans="2:65" s="1" customFormat="1" ht="16.5" customHeight="1" x14ac:dyDescent="0.15">
      <c r="B138" s="130"/>
      <c r="C138" s="168" t="s">
        <v>73</v>
      </c>
      <c r="D138" s="168" t="s">
        <v>352</v>
      </c>
      <c r="E138" s="169" t="s">
        <v>1064</v>
      </c>
      <c r="F138" s="242" t="s">
        <v>1028</v>
      </c>
      <c r="G138" s="242"/>
      <c r="H138" s="242"/>
      <c r="I138" s="242"/>
      <c r="J138" s="170" t="s">
        <v>1026</v>
      </c>
      <c r="K138" s="171">
        <v>1</v>
      </c>
      <c r="L138" s="243">
        <v>0</v>
      </c>
      <c r="M138" s="243"/>
      <c r="N138" s="244">
        <f>ROUND(L138*K138,3)</f>
        <v>0</v>
      </c>
      <c r="O138" s="241"/>
      <c r="P138" s="241"/>
      <c r="Q138" s="241"/>
      <c r="R138" s="133"/>
      <c r="T138" s="164" t="s">
        <v>5</v>
      </c>
      <c r="U138" s="42" t="s">
        <v>40</v>
      </c>
      <c r="V138" s="34"/>
      <c r="W138" s="165">
        <f>V138*K138</f>
        <v>0</v>
      </c>
      <c r="X138" s="165">
        <v>0</v>
      </c>
      <c r="Y138" s="165">
        <f>X138*K138</f>
        <v>0</v>
      </c>
      <c r="Z138" s="165">
        <v>0</v>
      </c>
      <c r="AA138" s="166">
        <f>Z138*K138</f>
        <v>0</v>
      </c>
      <c r="AR138" s="18" t="s">
        <v>295</v>
      </c>
      <c r="AT138" s="18" t="s">
        <v>352</v>
      </c>
      <c r="AU138" s="18" t="s">
        <v>79</v>
      </c>
      <c r="AY138" s="18" t="s">
        <v>174</v>
      </c>
      <c r="BE138" s="104">
        <f>IF(U138="základná",N138,0)</f>
        <v>0</v>
      </c>
      <c r="BF138" s="104">
        <f>IF(U138="znížená",N138,0)</f>
        <v>0</v>
      </c>
      <c r="BG138" s="104">
        <f>IF(U138="zákl. prenesená",N138,0)</f>
        <v>0</v>
      </c>
      <c r="BH138" s="104">
        <f>IF(U138="zníž. prenesená",N138,0)</f>
        <v>0</v>
      </c>
      <c r="BI138" s="104">
        <f>IF(U138="nulová",N138,0)</f>
        <v>0</v>
      </c>
      <c r="BJ138" s="18" t="s">
        <v>82</v>
      </c>
      <c r="BK138" s="167">
        <f>ROUND(L138*K138,3)</f>
        <v>0</v>
      </c>
      <c r="BL138" s="18" t="s">
        <v>230</v>
      </c>
      <c r="BM138" s="18" t="s">
        <v>271</v>
      </c>
    </row>
    <row r="139" spans="2:65" s="9" customFormat="1" ht="37.5" customHeight="1" x14ac:dyDescent="0.2">
      <c r="B139" s="148"/>
      <c r="C139" s="149"/>
      <c r="D139" s="150" t="s">
        <v>1040</v>
      </c>
      <c r="E139" s="150"/>
      <c r="F139" s="150"/>
      <c r="G139" s="150"/>
      <c r="H139" s="150"/>
      <c r="I139" s="150"/>
      <c r="J139" s="150"/>
      <c r="K139" s="150"/>
      <c r="L139" s="150"/>
      <c r="M139" s="150"/>
      <c r="N139" s="226">
        <f>BK139</f>
        <v>0</v>
      </c>
      <c r="O139" s="227"/>
      <c r="P139" s="227"/>
      <c r="Q139" s="227"/>
      <c r="R139" s="151"/>
      <c r="T139" s="152"/>
      <c r="U139" s="149"/>
      <c r="V139" s="149"/>
      <c r="W139" s="153">
        <f>SUM(W140:W143)</f>
        <v>0</v>
      </c>
      <c r="X139" s="149"/>
      <c r="Y139" s="153">
        <f>SUM(Y140:Y143)</f>
        <v>0</v>
      </c>
      <c r="Z139" s="149"/>
      <c r="AA139" s="154">
        <f>SUM(AA140:AA143)</f>
        <v>0</v>
      </c>
      <c r="AR139" s="155" t="s">
        <v>82</v>
      </c>
      <c r="AT139" s="156" t="s">
        <v>72</v>
      </c>
      <c r="AU139" s="156" t="s">
        <v>73</v>
      </c>
      <c r="AY139" s="155" t="s">
        <v>174</v>
      </c>
      <c r="BK139" s="157">
        <f>SUM(BK140:BK143)</f>
        <v>0</v>
      </c>
    </row>
    <row r="140" spans="2:65" s="1" customFormat="1" ht="16.5" customHeight="1" x14ac:dyDescent="0.15">
      <c r="B140" s="130"/>
      <c r="C140" s="159" t="s">
        <v>73</v>
      </c>
      <c r="D140" s="159" t="s">
        <v>175</v>
      </c>
      <c r="E140" s="160" t="s">
        <v>1065</v>
      </c>
      <c r="F140" s="240" t="s">
        <v>1030</v>
      </c>
      <c r="G140" s="240"/>
      <c r="H140" s="240"/>
      <c r="I140" s="240"/>
      <c r="J140" s="161" t="s">
        <v>1023</v>
      </c>
      <c r="K140" s="162">
        <v>1</v>
      </c>
      <c r="L140" s="230">
        <v>0</v>
      </c>
      <c r="M140" s="230"/>
      <c r="N140" s="241">
        <f>ROUND(L140*K140,3)</f>
        <v>0</v>
      </c>
      <c r="O140" s="241"/>
      <c r="P140" s="241"/>
      <c r="Q140" s="241"/>
      <c r="R140" s="133"/>
      <c r="T140" s="164" t="s">
        <v>5</v>
      </c>
      <c r="U140" s="42" t="s">
        <v>40</v>
      </c>
      <c r="V140" s="34"/>
      <c r="W140" s="165">
        <f>V140*K140</f>
        <v>0</v>
      </c>
      <c r="X140" s="165">
        <v>0</v>
      </c>
      <c r="Y140" s="165">
        <f>X140*K140</f>
        <v>0</v>
      </c>
      <c r="Z140" s="165">
        <v>0</v>
      </c>
      <c r="AA140" s="166">
        <f>Z140*K140</f>
        <v>0</v>
      </c>
      <c r="AR140" s="18" t="s">
        <v>230</v>
      </c>
      <c r="AT140" s="18" t="s">
        <v>175</v>
      </c>
      <c r="AU140" s="18" t="s">
        <v>79</v>
      </c>
      <c r="AY140" s="18" t="s">
        <v>174</v>
      </c>
      <c r="BE140" s="104">
        <f>IF(U140="základná",N140,0)</f>
        <v>0</v>
      </c>
      <c r="BF140" s="104">
        <f>IF(U140="znížená",N140,0)</f>
        <v>0</v>
      </c>
      <c r="BG140" s="104">
        <f>IF(U140="zákl. prenesená",N140,0)</f>
        <v>0</v>
      </c>
      <c r="BH140" s="104">
        <f>IF(U140="zníž. prenesená",N140,0)</f>
        <v>0</v>
      </c>
      <c r="BI140" s="104">
        <f>IF(U140="nulová",N140,0)</f>
        <v>0</v>
      </c>
      <c r="BJ140" s="18" t="s">
        <v>82</v>
      </c>
      <c r="BK140" s="167">
        <f>ROUND(L140*K140,3)</f>
        <v>0</v>
      </c>
      <c r="BL140" s="18" t="s">
        <v>230</v>
      </c>
      <c r="BM140" s="18" t="s">
        <v>279</v>
      </c>
    </row>
    <row r="141" spans="2:65" s="1" customFormat="1" ht="16.5" customHeight="1" x14ac:dyDescent="0.15">
      <c r="B141" s="130"/>
      <c r="C141" s="159" t="s">
        <v>73</v>
      </c>
      <c r="D141" s="159" t="s">
        <v>175</v>
      </c>
      <c r="E141" s="160" t="s">
        <v>1066</v>
      </c>
      <c r="F141" s="240" t="s">
        <v>1067</v>
      </c>
      <c r="G141" s="240"/>
      <c r="H141" s="240"/>
      <c r="I141" s="240"/>
      <c r="J141" s="161" t="s">
        <v>1068</v>
      </c>
      <c r="K141" s="162">
        <v>48</v>
      </c>
      <c r="L141" s="230">
        <v>0</v>
      </c>
      <c r="M141" s="230"/>
      <c r="N141" s="241">
        <f>ROUND(L141*K141,3)</f>
        <v>0</v>
      </c>
      <c r="O141" s="241"/>
      <c r="P141" s="241"/>
      <c r="Q141" s="241"/>
      <c r="R141" s="133"/>
      <c r="T141" s="164" t="s">
        <v>5</v>
      </c>
      <c r="U141" s="42" t="s">
        <v>40</v>
      </c>
      <c r="V141" s="34"/>
      <c r="W141" s="165">
        <f>V141*K141</f>
        <v>0</v>
      </c>
      <c r="X141" s="165">
        <v>0</v>
      </c>
      <c r="Y141" s="165">
        <f>X141*K141</f>
        <v>0</v>
      </c>
      <c r="Z141" s="165">
        <v>0</v>
      </c>
      <c r="AA141" s="166">
        <f>Z141*K141</f>
        <v>0</v>
      </c>
      <c r="AR141" s="18" t="s">
        <v>230</v>
      </c>
      <c r="AT141" s="18" t="s">
        <v>175</v>
      </c>
      <c r="AU141" s="18" t="s">
        <v>79</v>
      </c>
      <c r="AY141" s="18" t="s">
        <v>174</v>
      </c>
      <c r="BE141" s="104">
        <f>IF(U141="základná",N141,0)</f>
        <v>0</v>
      </c>
      <c r="BF141" s="104">
        <f>IF(U141="znížená",N141,0)</f>
        <v>0</v>
      </c>
      <c r="BG141" s="104">
        <f>IF(U141="zákl. prenesená",N141,0)</f>
        <v>0</v>
      </c>
      <c r="BH141" s="104">
        <f>IF(U141="zníž. prenesená",N141,0)</f>
        <v>0</v>
      </c>
      <c r="BI141" s="104">
        <f>IF(U141="nulová",N141,0)</f>
        <v>0</v>
      </c>
      <c r="BJ141" s="18" t="s">
        <v>82</v>
      </c>
      <c r="BK141" s="167">
        <f>ROUND(L141*K141,3)</f>
        <v>0</v>
      </c>
      <c r="BL141" s="18" t="s">
        <v>230</v>
      </c>
      <c r="BM141" s="18" t="s">
        <v>287</v>
      </c>
    </row>
    <row r="142" spans="2:65" s="1" customFormat="1" ht="16.5" customHeight="1" x14ac:dyDescent="0.15">
      <c r="B142" s="130"/>
      <c r="C142" s="159" t="s">
        <v>73</v>
      </c>
      <c r="D142" s="159" t="s">
        <v>175</v>
      </c>
      <c r="E142" s="160" t="s">
        <v>1031</v>
      </c>
      <c r="F142" s="240" t="s">
        <v>1032</v>
      </c>
      <c r="G142" s="240"/>
      <c r="H142" s="240"/>
      <c r="I142" s="240"/>
      <c r="J142" s="161" t="s">
        <v>1026</v>
      </c>
      <c r="K142" s="162">
        <v>1</v>
      </c>
      <c r="L142" s="230">
        <v>0</v>
      </c>
      <c r="M142" s="230"/>
      <c r="N142" s="241">
        <f>ROUND(L142*K142,3)</f>
        <v>0</v>
      </c>
      <c r="O142" s="241"/>
      <c r="P142" s="241"/>
      <c r="Q142" s="241"/>
      <c r="R142" s="133"/>
      <c r="T142" s="164" t="s">
        <v>5</v>
      </c>
      <c r="U142" s="42" t="s">
        <v>40</v>
      </c>
      <c r="V142" s="34"/>
      <c r="W142" s="165">
        <f>V142*K142</f>
        <v>0</v>
      </c>
      <c r="X142" s="165">
        <v>0</v>
      </c>
      <c r="Y142" s="165">
        <f>X142*K142</f>
        <v>0</v>
      </c>
      <c r="Z142" s="165">
        <v>0</v>
      </c>
      <c r="AA142" s="166">
        <f>Z142*K142</f>
        <v>0</v>
      </c>
      <c r="AR142" s="18" t="s">
        <v>230</v>
      </c>
      <c r="AT142" s="18" t="s">
        <v>175</v>
      </c>
      <c r="AU142" s="18" t="s">
        <v>79</v>
      </c>
      <c r="AY142" s="18" t="s">
        <v>174</v>
      </c>
      <c r="BE142" s="104">
        <f>IF(U142="základná",N142,0)</f>
        <v>0</v>
      </c>
      <c r="BF142" s="104">
        <f>IF(U142="znížená",N142,0)</f>
        <v>0</v>
      </c>
      <c r="BG142" s="104">
        <f>IF(U142="zákl. prenesená",N142,0)</f>
        <v>0</v>
      </c>
      <c r="BH142" s="104">
        <f>IF(U142="zníž. prenesená",N142,0)</f>
        <v>0</v>
      </c>
      <c r="BI142" s="104">
        <f>IF(U142="nulová",N142,0)</f>
        <v>0</v>
      </c>
      <c r="BJ142" s="18" t="s">
        <v>82</v>
      </c>
      <c r="BK142" s="167">
        <f>ROUND(L142*K142,3)</f>
        <v>0</v>
      </c>
      <c r="BL142" s="18" t="s">
        <v>230</v>
      </c>
      <c r="BM142" s="18" t="s">
        <v>295</v>
      </c>
    </row>
    <row r="143" spans="2:65" s="1" customFormat="1" ht="16.5" customHeight="1" x14ac:dyDescent="0.15">
      <c r="B143" s="130"/>
      <c r="C143" s="159" t="s">
        <v>73</v>
      </c>
      <c r="D143" s="159" t="s">
        <v>175</v>
      </c>
      <c r="E143" s="160" t="s">
        <v>1069</v>
      </c>
      <c r="F143" s="240" t="s">
        <v>1070</v>
      </c>
      <c r="G143" s="240"/>
      <c r="H143" s="240"/>
      <c r="I143" s="240"/>
      <c r="J143" s="161" t="s">
        <v>1026</v>
      </c>
      <c r="K143" s="162">
        <v>1</v>
      </c>
      <c r="L143" s="230">
        <v>0</v>
      </c>
      <c r="M143" s="230"/>
      <c r="N143" s="241">
        <f>ROUND(L143*K143,3)</f>
        <v>0</v>
      </c>
      <c r="O143" s="241"/>
      <c r="P143" s="241"/>
      <c r="Q143" s="241"/>
      <c r="R143" s="133"/>
      <c r="T143" s="164" t="s">
        <v>5</v>
      </c>
      <c r="U143" s="42" t="s">
        <v>40</v>
      </c>
      <c r="V143" s="34"/>
      <c r="W143" s="165">
        <f>V143*K143</f>
        <v>0</v>
      </c>
      <c r="X143" s="165">
        <v>0</v>
      </c>
      <c r="Y143" s="165">
        <f>X143*K143</f>
        <v>0</v>
      </c>
      <c r="Z143" s="165">
        <v>0</v>
      </c>
      <c r="AA143" s="166">
        <f>Z143*K143</f>
        <v>0</v>
      </c>
      <c r="AR143" s="18" t="s">
        <v>230</v>
      </c>
      <c r="AT143" s="18" t="s">
        <v>175</v>
      </c>
      <c r="AU143" s="18" t="s">
        <v>79</v>
      </c>
      <c r="AY143" s="18" t="s">
        <v>174</v>
      </c>
      <c r="BE143" s="104">
        <f>IF(U143="základná",N143,0)</f>
        <v>0</v>
      </c>
      <c r="BF143" s="104">
        <f>IF(U143="znížená",N143,0)</f>
        <v>0</v>
      </c>
      <c r="BG143" s="104">
        <f>IF(U143="zákl. prenesená",N143,0)</f>
        <v>0</v>
      </c>
      <c r="BH143" s="104">
        <f>IF(U143="zníž. prenesená",N143,0)</f>
        <v>0</v>
      </c>
      <c r="BI143" s="104">
        <f>IF(U143="nulová",N143,0)</f>
        <v>0</v>
      </c>
      <c r="BJ143" s="18" t="s">
        <v>82</v>
      </c>
      <c r="BK143" s="167">
        <f>ROUND(L143*K143,3)</f>
        <v>0</v>
      </c>
      <c r="BL143" s="18" t="s">
        <v>230</v>
      </c>
      <c r="BM143" s="18" t="s">
        <v>303</v>
      </c>
    </row>
    <row r="144" spans="2:65" s="1" customFormat="1" ht="50" customHeight="1" x14ac:dyDescent="0.2">
      <c r="B144" s="33"/>
      <c r="C144" s="34"/>
      <c r="D144" s="150" t="s">
        <v>974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226">
        <f t="shared" ref="N144:N149" si="15">BK144</f>
        <v>0</v>
      </c>
      <c r="O144" s="227"/>
      <c r="P144" s="227"/>
      <c r="Q144" s="227"/>
      <c r="R144" s="35"/>
      <c r="T144" s="173"/>
      <c r="U144" s="34"/>
      <c r="V144" s="34"/>
      <c r="W144" s="34"/>
      <c r="X144" s="34"/>
      <c r="Y144" s="34"/>
      <c r="Z144" s="34"/>
      <c r="AA144" s="72"/>
      <c r="AT144" s="18" t="s">
        <v>72</v>
      </c>
      <c r="AU144" s="18" t="s">
        <v>73</v>
      </c>
      <c r="AY144" s="18" t="s">
        <v>975</v>
      </c>
      <c r="BK144" s="167">
        <f>SUM(BK145:BK149)</f>
        <v>0</v>
      </c>
    </row>
    <row r="145" spans="2:63" s="1" customFormat="1" ht="22.25" customHeight="1" x14ac:dyDescent="0.15">
      <c r="B145" s="33"/>
      <c r="C145" s="174" t="s">
        <v>5</v>
      </c>
      <c r="D145" s="174" t="s">
        <v>175</v>
      </c>
      <c r="E145" s="175" t="s">
        <v>5</v>
      </c>
      <c r="F145" s="229" t="s">
        <v>5</v>
      </c>
      <c r="G145" s="229"/>
      <c r="H145" s="229"/>
      <c r="I145" s="229"/>
      <c r="J145" s="176" t="s">
        <v>5</v>
      </c>
      <c r="K145" s="163"/>
      <c r="L145" s="230"/>
      <c r="M145" s="231"/>
      <c r="N145" s="231">
        <f t="shared" si="15"/>
        <v>0</v>
      </c>
      <c r="O145" s="231"/>
      <c r="P145" s="231"/>
      <c r="Q145" s="231"/>
      <c r="R145" s="35"/>
      <c r="T145" s="164" t="s">
        <v>5</v>
      </c>
      <c r="U145" s="177" t="s">
        <v>40</v>
      </c>
      <c r="V145" s="34"/>
      <c r="W145" s="34"/>
      <c r="X145" s="34"/>
      <c r="Y145" s="34"/>
      <c r="Z145" s="34"/>
      <c r="AA145" s="72"/>
      <c r="AT145" s="18" t="s">
        <v>975</v>
      </c>
      <c r="AU145" s="18" t="s">
        <v>79</v>
      </c>
      <c r="AY145" s="18" t="s">
        <v>975</v>
      </c>
      <c r="BE145" s="104">
        <f>IF(U145="základná",N145,0)</f>
        <v>0</v>
      </c>
      <c r="BF145" s="104">
        <f>IF(U145="znížená",N145,0)</f>
        <v>0</v>
      </c>
      <c r="BG145" s="104">
        <f>IF(U145="zákl. prenesená",N145,0)</f>
        <v>0</v>
      </c>
      <c r="BH145" s="104">
        <f>IF(U145="zníž. prenesená",N145,0)</f>
        <v>0</v>
      </c>
      <c r="BI145" s="104">
        <f>IF(U145="nulová",N145,0)</f>
        <v>0</v>
      </c>
      <c r="BJ145" s="18" t="s">
        <v>82</v>
      </c>
      <c r="BK145" s="167">
        <f>L145*K145</f>
        <v>0</v>
      </c>
    </row>
    <row r="146" spans="2:63" s="1" customFormat="1" ht="22.25" customHeight="1" x14ac:dyDescent="0.15">
      <c r="B146" s="33"/>
      <c r="C146" s="174" t="s">
        <v>5</v>
      </c>
      <c r="D146" s="174" t="s">
        <v>175</v>
      </c>
      <c r="E146" s="175" t="s">
        <v>5</v>
      </c>
      <c r="F146" s="229" t="s">
        <v>5</v>
      </c>
      <c r="G146" s="229"/>
      <c r="H146" s="229"/>
      <c r="I146" s="229"/>
      <c r="J146" s="176" t="s">
        <v>5</v>
      </c>
      <c r="K146" s="163"/>
      <c r="L146" s="230"/>
      <c r="M146" s="231"/>
      <c r="N146" s="231">
        <f t="shared" si="15"/>
        <v>0</v>
      </c>
      <c r="O146" s="231"/>
      <c r="P146" s="231"/>
      <c r="Q146" s="231"/>
      <c r="R146" s="35"/>
      <c r="T146" s="164" t="s">
        <v>5</v>
      </c>
      <c r="U146" s="177" t="s">
        <v>40</v>
      </c>
      <c r="V146" s="34"/>
      <c r="W146" s="34"/>
      <c r="X146" s="34"/>
      <c r="Y146" s="34"/>
      <c r="Z146" s="34"/>
      <c r="AA146" s="72"/>
      <c r="AT146" s="18" t="s">
        <v>975</v>
      </c>
      <c r="AU146" s="18" t="s">
        <v>79</v>
      </c>
      <c r="AY146" s="18" t="s">
        <v>975</v>
      </c>
      <c r="BE146" s="104">
        <f>IF(U146="základná",N146,0)</f>
        <v>0</v>
      </c>
      <c r="BF146" s="104">
        <f>IF(U146="znížená",N146,0)</f>
        <v>0</v>
      </c>
      <c r="BG146" s="104">
        <f>IF(U146="zákl. prenesená",N146,0)</f>
        <v>0</v>
      </c>
      <c r="BH146" s="104">
        <f>IF(U146="zníž. prenesená",N146,0)</f>
        <v>0</v>
      </c>
      <c r="BI146" s="104">
        <f>IF(U146="nulová",N146,0)</f>
        <v>0</v>
      </c>
      <c r="BJ146" s="18" t="s">
        <v>82</v>
      </c>
      <c r="BK146" s="167">
        <f>L146*K146</f>
        <v>0</v>
      </c>
    </row>
    <row r="147" spans="2:63" s="1" customFormat="1" ht="22.25" customHeight="1" x14ac:dyDescent="0.15">
      <c r="B147" s="33"/>
      <c r="C147" s="174" t="s">
        <v>5</v>
      </c>
      <c r="D147" s="174" t="s">
        <v>175</v>
      </c>
      <c r="E147" s="175" t="s">
        <v>5</v>
      </c>
      <c r="F147" s="229" t="s">
        <v>5</v>
      </c>
      <c r="G147" s="229"/>
      <c r="H147" s="229"/>
      <c r="I147" s="229"/>
      <c r="J147" s="176" t="s">
        <v>5</v>
      </c>
      <c r="K147" s="163"/>
      <c r="L147" s="230"/>
      <c r="M147" s="231"/>
      <c r="N147" s="231">
        <f t="shared" si="15"/>
        <v>0</v>
      </c>
      <c r="O147" s="231"/>
      <c r="P147" s="231"/>
      <c r="Q147" s="231"/>
      <c r="R147" s="35"/>
      <c r="T147" s="164" t="s">
        <v>5</v>
      </c>
      <c r="U147" s="177" t="s">
        <v>40</v>
      </c>
      <c r="V147" s="34"/>
      <c r="W147" s="34"/>
      <c r="X147" s="34"/>
      <c r="Y147" s="34"/>
      <c r="Z147" s="34"/>
      <c r="AA147" s="72"/>
      <c r="AT147" s="18" t="s">
        <v>975</v>
      </c>
      <c r="AU147" s="18" t="s">
        <v>79</v>
      </c>
      <c r="AY147" s="18" t="s">
        <v>975</v>
      </c>
      <c r="BE147" s="104">
        <f>IF(U147="základná",N147,0)</f>
        <v>0</v>
      </c>
      <c r="BF147" s="104">
        <f>IF(U147="znížená",N147,0)</f>
        <v>0</v>
      </c>
      <c r="BG147" s="104">
        <f>IF(U147="zákl. prenesená",N147,0)</f>
        <v>0</v>
      </c>
      <c r="BH147" s="104">
        <f>IF(U147="zníž. prenesená",N147,0)</f>
        <v>0</v>
      </c>
      <c r="BI147" s="104">
        <f>IF(U147="nulová",N147,0)</f>
        <v>0</v>
      </c>
      <c r="BJ147" s="18" t="s">
        <v>82</v>
      </c>
      <c r="BK147" s="167">
        <f>L147*K147</f>
        <v>0</v>
      </c>
    </row>
    <row r="148" spans="2:63" s="1" customFormat="1" ht="22.25" customHeight="1" x14ac:dyDescent="0.15">
      <c r="B148" s="33"/>
      <c r="C148" s="174" t="s">
        <v>5</v>
      </c>
      <c r="D148" s="174" t="s">
        <v>175</v>
      </c>
      <c r="E148" s="175" t="s">
        <v>5</v>
      </c>
      <c r="F148" s="229" t="s">
        <v>5</v>
      </c>
      <c r="G148" s="229"/>
      <c r="H148" s="229"/>
      <c r="I148" s="229"/>
      <c r="J148" s="176" t="s">
        <v>5</v>
      </c>
      <c r="K148" s="163"/>
      <c r="L148" s="230"/>
      <c r="M148" s="231"/>
      <c r="N148" s="231">
        <f t="shared" si="15"/>
        <v>0</v>
      </c>
      <c r="O148" s="231"/>
      <c r="P148" s="231"/>
      <c r="Q148" s="231"/>
      <c r="R148" s="35"/>
      <c r="T148" s="164" t="s">
        <v>5</v>
      </c>
      <c r="U148" s="177" t="s">
        <v>40</v>
      </c>
      <c r="V148" s="34"/>
      <c r="W148" s="34"/>
      <c r="X148" s="34"/>
      <c r="Y148" s="34"/>
      <c r="Z148" s="34"/>
      <c r="AA148" s="72"/>
      <c r="AT148" s="18" t="s">
        <v>975</v>
      </c>
      <c r="AU148" s="18" t="s">
        <v>79</v>
      </c>
      <c r="AY148" s="18" t="s">
        <v>975</v>
      </c>
      <c r="BE148" s="104">
        <f>IF(U148="základná",N148,0)</f>
        <v>0</v>
      </c>
      <c r="BF148" s="104">
        <f>IF(U148="znížená",N148,0)</f>
        <v>0</v>
      </c>
      <c r="BG148" s="104">
        <f>IF(U148="zákl. prenesená",N148,0)</f>
        <v>0</v>
      </c>
      <c r="BH148" s="104">
        <f>IF(U148="zníž. prenesená",N148,0)</f>
        <v>0</v>
      </c>
      <c r="BI148" s="104">
        <f>IF(U148="nulová",N148,0)</f>
        <v>0</v>
      </c>
      <c r="BJ148" s="18" t="s">
        <v>82</v>
      </c>
      <c r="BK148" s="167">
        <f>L148*K148</f>
        <v>0</v>
      </c>
    </row>
    <row r="149" spans="2:63" s="1" customFormat="1" ht="22.25" customHeight="1" x14ac:dyDescent="0.15">
      <c r="B149" s="33"/>
      <c r="C149" s="174" t="s">
        <v>5</v>
      </c>
      <c r="D149" s="174" t="s">
        <v>175</v>
      </c>
      <c r="E149" s="175" t="s">
        <v>5</v>
      </c>
      <c r="F149" s="229" t="s">
        <v>5</v>
      </c>
      <c r="G149" s="229"/>
      <c r="H149" s="229"/>
      <c r="I149" s="229"/>
      <c r="J149" s="176" t="s">
        <v>5</v>
      </c>
      <c r="K149" s="163"/>
      <c r="L149" s="230"/>
      <c r="M149" s="231"/>
      <c r="N149" s="231">
        <f t="shared" si="15"/>
        <v>0</v>
      </c>
      <c r="O149" s="231"/>
      <c r="P149" s="231"/>
      <c r="Q149" s="231"/>
      <c r="R149" s="35"/>
      <c r="T149" s="164" t="s">
        <v>5</v>
      </c>
      <c r="U149" s="177" t="s">
        <v>40</v>
      </c>
      <c r="V149" s="54"/>
      <c r="W149" s="54"/>
      <c r="X149" s="54"/>
      <c r="Y149" s="54"/>
      <c r="Z149" s="54"/>
      <c r="AA149" s="56"/>
      <c r="AT149" s="18" t="s">
        <v>975</v>
      </c>
      <c r="AU149" s="18" t="s">
        <v>79</v>
      </c>
      <c r="AY149" s="18" t="s">
        <v>975</v>
      </c>
      <c r="BE149" s="104">
        <f>IF(U149="základná",N149,0)</f>
        <v>0</v>
      </c>
      <c r="BF149" s="104">
        <f>IF(U149="znížená",N149,0)</f>
        <v>0</v>
      </c>
      <c r="BG149" s="104">
        <f>IF(U149="zákl. prenesená",N149,0)</f>
        <v>0</v>
      </c>
      <c r="BH149" s="104">
        <f>IF(U149="zníž. prenesená",N149,0)</f>
        <v>0</v>
      </c>
      <c r="BI149" s="104">
        <f>IF(U149="nulová",N149,0)</f>
        <v>0</v>
      </c>
      <c r="BJ149" s="18" t="s">
        <v>82</v>
      </c>
      <c r="BK149" s="167">
        <f>L149*K149</f>
        <v>0</v>
      </c>
    </row>
    <row r="150" spans="2:63" s="1" customFormat="1" ht="7" customHeight="1" x14ac:dyDescent="0.15">
      <c r="B150" s="57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9"/>
    </row>
  </sheetData>
  <mergeCells count="14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7:I137"/>
    <mergeCell ref="L137:M137"/>
    <mergeCell ref="N137:Q137"/>
    <mergeCell ref="F143:I143"/>
    <mergeCell ref="L143:M143"/>
    <mergeCell ref="N143:Q143"/>
    <mergeCell ref="F145:I145"/>
    <mergeCell ref="L145:M145"/>
    <mergeCell ref="N145:Q145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H1:K1"/>
    <mergeCell ref="S2:AC2"/>
    <mergeCell ref="F149:I149"/>
    <mergeCell ref="L149:M149"/>
    <mergeCell ref="N149:Q149"/>
    <mergeCell ref="N121:Q121"/>
    <mergeCell ref="N122:Q122"/>
    <mergeCell ref="N127:Q127"/>
    <mergeCell ref="N134:Q134"/>
    <mergeCell ref="N136:Q136"/>
    <mergeCell ref="N139:Q139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</mergeCells>
  <dataValidations count="2">
    <dataValidation type="list" allowBlank="1" showInputMessage="1" showErrorMessage="1" error="Povolené sú hodnoty K, M." sqref="D145:D150" xr:uid="{00000000-0002-0000-0300-000000000000}">
      <formula1>"K, M"</formula1>
    </dataValidation>
    <dataValidation type="list" allowBlank="1" showInputMessage="1" showErrorMessage="1" error="Povolené sú hodnoty základná, znížená, nulová." sqref="U145:U150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0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87"/>
  <sheetViews>
    <sheetView showGridLines="0" workbookViewId="0">
      <pane ySplit="1" topLeftCell="A2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90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1071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N100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ROUND((((SUM(BE100:BE107)+SUM(BE125:BE180))+SUM(BE182:BE186))),2)</f>
        <v>0</v>
      </c>
      <c r="I32" s="245"/>
      <c r="J32" s="245"/>
      <c r="K32" s="34"/>
      <c r="L32" s="34"/>
      <c r="M32" s="260">
        <f>ROUND(((ROUND((SUM(BE100:BE107)+SUM(BE125:BE180)), 2)*F32)+SUM(BE182:BE186)*F32),2)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ROUND((((SUM(BF100:BF107)+SUM(BF125:BF180))+SUM(BF182:BF186))),2)</f>
        <v>0</v>
      </c>
      <c r="I33" s="245"/>
      <c r="J33" s="245"/>
      <c r="K33" s="34"/>
      <c r="L33" s="34"/>
      <c r="M33" s="260">
        <f>ROUND(((ROUND((SUM(BF100:BF107)+SUM(BF125:BF180)), 2)*F33)+SUM(BF182:BF186)*F33),2)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ROUND((((SUM(BG100:BG107)+SUM(BG125:BG180))+SUM(BG182:BG186))),2)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ROUND((((SUM(BH100:BH107)+SUM(BH125:BH180))+SUM(BH182:BH186))),2)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ROUND((((SUM(BI100:BI107)+SUM(BI125:BI180))+SUM(BI182:BI186))),2)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4 - ZTI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N125</f>
        <v>0</v>
      </c>
      <c r="O88" s="255"/>
      <c r="P88" s="255"/>
      <c r="Q88" s="255"/>
      <c r="R88" s="35"/>
      <c r="AU88" s="18" t="s">
        <v>125</v>
      </c>
    </row>
    <row r="89" spans="2:47" s="6" customFormat="1" ht="25" customHeight="1" x14ac:dyDescent="0.15">
      <c r="B89" s="121"/>
      <c r="C89" s="122"/>
      <c r="D89" s="123" t="s">
        <v>1072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N126</f>
        <v>0</v>
      </c>
      <c r="O89" s="254"/>
      <c r="P89" s="254"/>
      <c r="Q89" s="254"/>
      <c r="R89" s="124"/>
    </row>
    <row r="90" spans="2:47" s="7" customFormat="1" ht="20" customHeight="1" x14ac:dyDescent="0.15">
      <c r="B90" s="125"/>
      <c r="C90" s="126"/>
      <c r="D90" s="100" t="s">
        <v>1073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85">
        <f>N127</f>
        <v>0</v>
      </c>
      <c r="O90" s="253"/>
      <c r="P90" s="253"/>
      <c r="Q90" s="253"/>
      <c r="R90" s="127"/>
    </row>
    <row r="91" spans="2:47" s="7" customFormat="1" ht="20" customHeight="1" x14ac:dyDescent="0.15">
      <c r="B91" s="125"/>
      <c r="C91" s="126"/>
      <c r="D91" s="100" t="s">
        <v>1074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85">
        <f>N130</f>
        <v>0</v>
      </c>
      <c r="O91" s="253"/>
      <c r="P91" s="253"/>
      <c r="Q91" s="253"/>
      <c r="R91" s="127"/>
    </row>
    <row r="92" spans="2:47" s="7" customFormat="1" ht="20" customHeight="1" x14ac:dyDescent="0.15">
      <c r="B92" s="125"/>
      <c r="C92" s="126"/>
      <c r="D92" s="100" t="s">
        <v>1075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85">
        <f>N135</f>
        <v>0</v>
      </c>
      <c r="O92" s="253"/>
      <c r="P92" s="253"/>
      <c r="Q92" s="253"/>
      <c r="R92" s="127"/>
    </row>
    <row r="93" spans="2:47" s="7" customFormat="1" ht="20" customHeight="1" x14ac:dyDescent="0.15">
      <c r="B93" s="125"/>
      <c r="C93" s="126"/>
      <c r="D93" s="100" t="s">
        <v>1076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85">
        <f>N139</f>
        <v>0</v>
      </c>
      <c r="O93" s="253"/>
      <c r="P93" s="253"/>
      <c r="Q93" s="253"/>
      <c r="R93" s="127"/>
    </row>
    <row r="94" spans="2:47" s="6" customFormat="1" ht="25" customHeight="1" x14ac:dyDescent="0.15">
      <c r="B94" s="121"/>
      <c r="C94" s="122"/>
      <c r="D94" s="123" t="s">
        <v>1077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57">
        <f>N148</f>
        <v>0</v>
      </c>
      <c r="O94" s="254"/>
      <c r="P94" s="254"/>
      <c r="Q94" s="254"/>
      <c r="R94" s="124"/>
    </row>
    <row r="95" spans="2:47" s="6" customFormat="1" ht="25" customHeight="1" x14ac:dyDescent="0.15">
      <c r="B95" s="121"/>
      <c r="C95" s="122"/>
      <c r="D95" s="123" t="s">
        <v>1078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57">
        <f>N171</f>
        <v>0</v>
      </c>
      <c r="O95" s="254"/>
      <c r="P95" s="254"/>
      <c r="Q95" s="254"/>
      <c r="R95" s="124"/>
    </row>
    <row r="96" spans="2:47" s="6" customFormat="1" ht="25" customHeight="1" x14ac:dyDescent="0.15">
      <c r="B96" s="121"/>
      <c r="C96" s="122"/>
      <c r="D96" s="123" t="s">
        <v>1079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57">
        <f>N173</f>
        <v>0</v>
      </c>
      <c r="O96" s="254"/>
      <c r="P96" s="254"/>
      <c r="Q96" s="254"/>
      <c r="R96" s="124"/>
    </row>
    <row r="97" spans="2:65" s="6" customFormat="1" ht="25" customHeight="1" x14ac:dyDescent="0.15">
      <c r="B97" s="121"/>
      <c r="C97" s="122"/>
      <c r="D97" s="123" t="s">
        <v>1080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57">
        <f>N177</f>
        <v>0</v>
      </c>
      <c r="O97" s="254"/>
      <c r="P97" s="254"/>
      <c r="Q97" s="254"/>
      <c r="R97" s="124"/>
    </row>
    <row r="98" spans="2:65" s="6" customFormat="1" ht="21.75" customHeight="1" x14ac:dyDescent="0.2">
      <c r="B98" s="121"/>
      <c r="C98" s="122"/>
      <c r="D98" s="123" t="s">
        <v>150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34">
        <f>N181</f>
        <v>0</v>
      </c>
      <c r="O98" s="254"/>
      <c r="P98" s="254"/>
      <c r="Q98" s="254"/>
      <c r="R98" s="124"/>
    </row>
    <row r="99" spans="2:65" s="1" customFormat="1" ht="21.75" customHeight="1" x14ac:dyDescent="0.15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</row>
    <row r="100" spans="2:65" s="1" customFormat="1" ht="29.25" customHeight="1" x14ac:dyDescent="0.15">
      <c r="B100" s="33"/>
      <c r="C100" s="120" t="s">
        <v>151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255">
        <f>ROUND(N101+N102+N103+N104+N105+N106,2)</f>
        <v>0</v>
      </c>
      <c r="O100" s="256"/>
      <c r="P100" s="256"/>
      <c r="Q100" s="256"/>
      <c r="R100" s="35"/>
      <c r="T100" s="128"/>
      <c r="U100" s="129" t="s">
        <v>37</v>
      </c>
    </row>
    <row r="101" spans="2:65" s="1" customFormat="1" ht="18" customHeight="1" x14ac:dyDescent="0.15">
      <c r="B101" s="130"/>
      <c r="C101" s="131"/>
      <c r="D101" s="182" t="s">
        <v>152</v>
      </c>
      <c r="E101" s="251"/>
      <c r="F101" s="251"/>
      <c r="G101" s="251"/>
      <c r="H101" s="251"/>
      <c r="I101" s="131"/>
      <c r="J101" s="131"/>
      <c r="K101" s="131"/>
      <c r="L101" s="131"/>
      <c r="M101" s="131"/>
      <c r="N101" s="184">
        <f>ROUND(N88*T101,2)</f>
        <v>0</v>
      </c>
      <c r="O101" s="252"/>
      <c r="P101" s="252"/>
      <c r="Q101" s="252"/>
      <c r="R101" s="133"/>
      <c r="S101" s="134"/>
      <c r="T101" s="135"/>
      <c r="U101" s="136" t="s">
        <v>40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153</v>
      </c>
      <c r="AZ101" s="134"/>
      <c r="BA101" s="134"/>
      <c r="BB101" s="134"/>
      <c r="BC101" s="134"/>
      <c r="BD101" s="134"/>
      <c r="BE101" s="138">
        <f t="shared" ref="BE101:BE106" si="0">IF(U101="základná",N101,0)</f>
        <v>0</v>
      </c>
      <c r="BF101" s="138">
        <f t="shared" ref="BF101:BF106" si="1">IF(U101="znížená",N101,0)</f>
        <v>0</v>
      </c>
      <c r="BG101" s="138">
        <f t="shared" ref="BG101:BG106" si="2">IF(U101="zákl. prenesená",N101,0)</f>
        <v>0</v>
      </c>
      <c r="BH101" s="138">
        <f t="shared" ref="BH101:BH106" si="3">IF(U101="zníž. prenesená",N101,0)</f>
        <v>0</v>
      </c>
      <c r="BI101" s="138">
        <f t="shared" ref="BI101:BI106" si="4">IF(U101="nulová",N101,0)</f>
        <v>0</v>
      </c>
      <c r="BJ101" s="137" t="s">
        <v>82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82" t="s">
        <v>154</v>
      </c>
      <c r="E102" s="251"/>
      <c r="F102" s="251"/>
      <c r="G102" s="251"/>
      <c r="H102" s="251"/>
      <c r="I102" s="131"/>
      <c r="J102" s="131"/>
      <c r="K102" s="131"/>
      <c r="L102" s="131"/>
      <c r="M102" s="131"/>
      <c r="N102" s="184">
        <f>ROUND(N88*T102,2)</f>
        <v>0</v>
      </c>
      <c r="O102" s="252"/>
      <c r="P102" s="252"/>
      <c r="Q102" s="252"/>
      <c r="R102" s="133"/>
      <c r="S102" s="134"/>
      <c r="T102" s="135"/>
      <c r="U102" s="136" t="s">
        <v>40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153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82</v>
      </c>
      <c r="BK102" s="134"/>
      <c r="BL102" s="134"/>
      <c r="BM102" s="134"/>
    </row>
    <row r="103" spans="2:65" s="1" customFormat="1" ht="18" customHeight="1" x14ac:dyDescent="0.15">
      <c r="B103" s="130"/>
      <c r="C103" s="131"/>
      <c r="D103" s="182" t="s">
        <v>155</v>
      </c>
      <c r="E103" s="251"/>
      <c r="F103" s="251"/>
      <c r="G103" s="251"/>
      <c r="H103" s="251"/>
      <c r="I103" s="131"/>
      <c r="J103" s="131"/>
      <c r="K103" s="131"/>
      <c r="L103" s="131"/>
      <c r="M103" s="131"/>
      <c r="N103" s="184">
        <f>ROUND(N88*T103,2)</f>
        <v>0</v>
      </c>
      <c r="O103" s="252"/>
      <c r="P103" s="252"/>
      <c r="Q103" s="252"/>
      <c r="R103" s="133"/>
      <c r="S103" s="134"/>
      <c r="T103" s="135"/>
      <c r="U103" s="136" t="s">
        <v>40</v>
      </c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7" t="s">
        <v>153</v>
      </c>
      <c r="AZ103" s="134"/>
      <c r="BA103" s="134"/>
      <c r="BB103" s="134"/>
      <c r="BC103" s="134"/>
      <c r="BD103" s="134"/>
      <c r="BE103" s="138">
        <f t="shared" si="0"/>
        <v>0</v>
      </c>
      <c r="BF103" s="138">
        <f t="shared" si="1"/>
        <v>0</v>
      </c>
      <c r="BG103" s="138">
        <f t="shared" si="2"/>
        <v>0</v>
      </c>
      <c r="BH103" s="138">
        <f t="shared" si="3"/>
        <v>0</v>
      </c>
      <c r="BI103" s="138">
        <f t="shared" si="4"/>
        <v>0</v>
      </c>
      <c r="BJ103" s="137" t="s">
        <v>82</v>
      </c>
      <c r="BK103" s="134"/>
      <c r="BL103" s="134"/>
      <c r="BM103" s="134"/>
    </row>
    <row r="104" spans="2:65" s="1" customFormat="1" ht="18" customHeight="1" x14ac:dyDescent="0.15">
      <c r="B104" s="130"/>
      <c r="C104" s="131"/>
      <c r="D104" s="182" t="s">
        <v>156</v>
      </c>
      <c r="E104" s="251"/>
      <c r="F104" s="251"/>
      <c r="G104" s="251"/>
      <c r="H104" s="251"/>
      <c r="I104" s="131"/>
      <c r="J104" s="131"/>
      <c r="K104" s="131"/>
      <c r="L104" s="131"/>
      <c r="M104" s="131"/>
      <c r="N104" s="184">
        <f>ROUND(N88*T104,2)</f>
        <v>0</v>
      </c>
      <c r="O104" s="252"/>
      <c r="P104" s="252"/>
      <c r="Q104" s="252"/>
      <c r="R104" s="133"/>
      <c r="S104" s="134"/>
      <c r="T104" s="135"/>
      <c r="U104" s="136" t="s">
        <v>40</v>
      </c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7" t="s">
        <v>153</v>
      </c>
      <c r="AZ104" s="134"/>
      <c r="BA104" s="134"/>
      <c r="BB104" s="134"/>
      <c r="BC104" s="134"/>
      <c r="BD104" s="134"/>
      <c r="BE104" s="138">
        <f t="shared" si="0"/>
        <v>0</v>
      </c>
      <c r="BF104" s="138">
        <f t="shared" si="1"/>
        <v>0</v>
      </c>
      <c r="BG104" s="138">
        <f t="shared" si="2"/>
        <v>0</v>
      </c>
      <c r="BH104" s="138">
        <f t="shared" si="3"/>
        <v>0</v>
      </c>
      <c r="BI104" s="138">
        <f t="shared" si="4"/>
        <v>0</v>
      </c>
      <c r="BJ104" s="137" t="s">
        <v>82</v>
      </c>
      <c r="BK104" s="134"/>
      <c r="BL104" s="134"/>
      <c r="BM104" s="134"/>
    </row>
    <row r="105" spans="2:65" s="1" customFormat="1" ht="18" customHeight="1" x14ac:dyDescent="0.15">
      <c r="B105" s="130"/>
      <c r="C105" s="131"/>
      <c r="D105" s="182" t="s">
        <v>157</v>
      </c>
      <c r="E105" s="251"/>
      <c r="F105" s="251"/>
      <c r="G105" s="251"/>
      <c r="H105" s="251"/>
      <c r="I105" s="131"/>
      <c r="J105" s="131"/>
      <c r="K105" s="131"/>
      <c r="L105" s="131"/>
      <c r="M105" s="131"/>
      <c r="N105" s="184">
        <f>ROUND(N88*T105,2)</f>
        <v>0</v>
      </c>
      <c r="O105" s="252"/>
      <c r="P105" s="252"/>
      <c r="Q105" s="252"/>
      <c r="R105" s="133"/>
      <c r="S105" s="134"/>
      <c r="T105" s="135"/>
      <c r="U105" s="136" t="s">
        <v>40</v>
      </c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7" t="s">
        <v>153</v>
      </c>
      <c r="AZ105" s="134"/>
      <c r="BA105" s="134"/>
      <c r="BB105" s="134"/>
      <c r="BC105" s="134"/>
      <c r="BD105" s="134"/>
      <c r="BE105" s="138">
        <f t="shared" si="0"/>
        <v>0</v>
      </c>
      <c r="BF105" s="138">
        <f t="shared" si="1"/>
        <v>0</v>
      </c>
      <c r="BG105" s="138">
        <f t="shared" si="2"/>
        <v>0</v>
      </c>
      <c r="BH105" s="138">
        <f t="shared" si="3"/>
        <v>0</v>
      </c>
      <c r="BI105" s="138">
        <f t="shared" si="4"/>
        <v>0</v>
      </c>
      <c r="BJ105" s="137" t="s">
        <v>82</v>
      </c>
      <c r="BK105" s="134"/>
      <c r="BL105" s="134"/>
      <c r="BM105" s="134"/>
    </row>
    <row r="106" spans="2:65" s="1" customFormat="1" ht="18" customHeight="1" x14ac:dyDescent="0.15">
      <c r="B106" s="130"/>
      <c r="C106" s="131"/>
      <c r="D106" s="132" t="s">
        <v>158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84">
        <f>ROUND(N88*T106,2)</f>
        <v>0</v>
      </c>
      <c r="O106" s="252"/>
      <c r="P106" s="252"/>
      <c r="Q106" s="252"/>
      <c r="R106" s="133"/>
      <c r="S106" s="134"/>
      <c r="T106" s="139"/>
      <c r="U106" s="140" t="s">
        <v>40</v>
      </c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7" t="s">
        <v>159</v>
      </c>
      <c r="AZ106" s="134"/>
      <c r="BA106" s="134"/>
      <c r="BB106" s="134"/>
      <c r="BC106" s="134"/>
      <c r="BD106" s="134"/>
      <c r="BE106" s="138">
        <f t="shared" si="0"/>
        <v>0</v>
      </c>
      <c r="BF106" s="138">
        <f t="shared" si="1"/>
        <v>0</v>
      </c>
      <c r="BG106" s="138">
        <f t="shared" si="2"/>
        <v>0</v>
      </c>
      <c r="BH106" s="138">
        <f t="shared" si="3"/>
        <v>0</v>
      </c>
      <c r="BI106" s="138">
        <f t="shared" si="4"/>
        <v>0</v>
      </c>
      <c r="BJ106" s="137" t="s">
        <v>82</v>
      </c>
      <c r="BK106" s="134"/>
      <c r="BL106" s="134"/>
      <c r="BM106" s="134"/>
    </row>
    <row r="107" spans="2:65" s="1" customFormat="1" x14ac:dyDescent="0.15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65" s="1" customFormat="1" ht="29.25" customHeight="1" x14ac:dyDescent="0.15">
      <c r="B108" s="33"/>
      <c r="C108" s="111" t="s">
        <v>111</v>
      </c>
      <c r="D108" s="112"/>
      <c r="E108" s="112"/>
      <c r="F108" s="112"/>
      <c r="G108" s="112"/>
      <c r="H108" s="112"/>
      <c r="I108" s="112"/>
      <c r="J108" s="112"/>
      <c r="K108" s="112"/>
      <c r="L108" s="179">
        <f>ROUND(SUM(N88+N100),2)</f>
        <v>0</v>
      </c>
      <c r="M108" s="179"/>
      <c r="N108" s="179"/>
      <c r="O108" s="179"/>
      <c r="P108" s="179"/>
      <c r="Q108" s="179"/>
      <c r="R108" s="35"/>
    </row>
    <row r="109" spans="2:65" s="1" customFormat="1" ht="7" customHeight="1" x14ac:dyDescent="0.15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3" spans="2:65" s="1" customFormat="1" ht="7" customHeight="1" x14ac:dyDescent="0.15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</row>
    <row r="114" spans="2:65" s="1" customFormat="1" ht="37" customHeight="1" x14ac:dyDescent="0.15">
      <c r="B114" s="33"/>
      <c r="C114" s="195" t="s">
        <v>160</v>
      </c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35"/>
    </row>
    <row r="115" spans="2:65" s="1" customFormat="1" ht="7" customHeight="1" x14ac:dyDescent="0.15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5" s="1" customFormat="1" ht="30" customHeight="1" x14ac:dyDescent="0.15">
      <c r="B116" s="33"/>
      <c r="C116" s="29" t="s">
        <v>16</v>
      </c>
      <c r="D116" s="34"/>
      <c r="E116" s="34"/>
      <c r="F116" s="246" t="str">
        <f>F6</f>
        <v>RD Biwa</v>
      </c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34"/>
      <c r="R116" s="35"/>
    </row>
    <row r="117" spans="2:65" s="1" customFormat="1" ht="37" customHeight="1" x14ac:dyDescent="0.15">
      <c r="B117" s="33"/>
      <c r="C117" s="67" t="s">
        <v>118</v>
      </c>
      <c r="D117" s="34"/>
      <c r="E117" s="34"/>
      <c r="F117" s="197" t="str">
        <f>F7</f>
        <v>4 - ZTI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4"/>
      <c r="R117" s="35"/>
    </row>
    <row r="118" spans="2:65" s="1" customFormat="1" ht="7" customHeight="1" x14ac:dyDescent="0.15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1" customFormat="1" ht="18" customHeight="1" x14ac:dyDescent="0.15">
      <c r="B119" s="33"/>
      <c r="C119" s="29" t="s">
        <v>19</v>
      </c>
      <c r="D119" s="34"/>
      <c r="E119" s="34"/>
      <c r="F119" s="27" t="str">
        <f>F9</f>
        <v>Chorvátsky Grob - Čierna Voda</v>
      </c>
      <c r="G119" s="34"/>
      <c r="H119" s="34"/>
      <c r="I119" s="34"/>
      <c r="J119" s="34"/>
      <c r="K119" s="29" t="s">
        <v>21</v>
      </c>
      <c r="L119" s="34"/>
      <c r="M119" s="248">
        <f>IF(O9="","",O9)</f>
        <v>43961</v>
      </c>
      <c r="N119" s="248"/>
      <c r="O119" s="248"/>
      <c r="P119" s="248"/>
      <c r="Q119" s="34"/>
      <c r="R119" s="35"/>
    </row>
    <row r="120" spans="2:65" s="1" customFormat="1" ht="7" customHeight="1" x14ac:dyDescent="0.15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2:65" s="1" customFormat="1" ht="12" x14ac:dyDescent="0.15">
      <c r="B121" s="33"/>
      <c r="C121" s="29" t="s">
        <v>22</v>
      </c>
      <c r="D121" s="34"/>
      <c r="E121" s="34"/>
      <c r="F121" s="27" t="str">
        <f>E12</f>
        <v>Mgr. Marcela Mišíková Guzmická</v>
      </c>
      <c r="G121" s="34"/>
      <c r="H121" s="34"/>
      <c r="I121" s="34"/>
      <c r="J121" s="34"/>
      <c r="K121" s="29" t="s">
        <v>27</v>
      </c>
      <c r="L121" s="34"/>
      <c r="M121" s="215" t="str">
        <f>E18</f>
        <v>aphaus s.r.o.</v>
      </c>
      <c r="N121" s="215"/>
      <c r="O121" s="215"/>
      <c r="P121" s="215"/>
      <c r="Q121" s="215"/>
      <c r="R121" s="35"/>
    </row>
    <row r="122" spans="2:65" s="1" customFormat="1" ht="14.5" customHeight="1" x14ac:dyDescent="0.15">
      <c r="B122" s="33"/>
      <c r="C122" s="29" t="s">
        <v>25</v>
      </c>
      <c r="D122" s="34"/>
      <c r="E122" s="34"/>
      <c r="F122" s="27" t="str">
        <f>IF(E15="","",E15)</f>
        <v>Vyplň údaj</v>
      </c>
      <c r="G122" s="34"/>
      <c r="H122" s="34"/>
      <c r="I122" s="34"/>
      <c r="J122" s="34"/>
      <c r="K122" s="29" t="s">
        <v>31</v>
      </c>
      <c r="L122" s="34"/>
      <c r="M122" s="215" t="str">
        <f>E21</f>
        <v xml:space="preserve"> </v>
      </c>
      <c r="N122" s="215"/>
      <c r="O122" s="215"/>
      <c r="P122" s="215"/>
      <c r="Q122" s="215"/>
      <c r="R122" s="35"/>
    </row>
    <row r="123" spans="2:65" s="1" customFormat="1" ht="10.25" customHeight="1" x14ac:dyDescent="0.15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</row>
    <row r="124" spans="2:65" s="8" customFormat="1" ht="29.25" customHeight="1" x14ac:dyDescent="0.15">
      <c r="B124" s="141"/>
      <c r="C124" s="142" t="s">
        <v>161</v>
      </c>
      <c r="D124" s="143" t="s">
        <v>162</v>
      </c>
      <c r="E124" s="143" t="s">
        <v>55</v>
      </c>
      <c r="F124" s="249" t="s">
        <v>163</v>
      </c>
      <c r="G124" s="249"/>
      <c r="H124" s="249"/>
      <c r="I124" s="249"/>
      <c r="J124" s="143" t="s">
        <v>164</v>
      </c>
      <c r="K124" s="143" t="s">
        <v>165</v>
      </c>
      <c r="L124" s="249" t="s">
        <v>166</v>
      </c>
      <c r="M124" s="249"/>
      <c r="N124" s="249" t="s">
        <v>123</v>
      </c>
      <c r="O124" s="249"/>
      <c r="P124" s="249"/>
      <c r="Q124" s="250"/>
      <c r="R124" s="144"/>
      <c r="T124" s="74" t="s">
        <v>167</v>
      </c>
      <c r="U124" s="75" t="s">
        <v>37</v>
      </c>
      <c r="V124" s="75" t="s">
        <v>168</v>
      </c>
      <c r="W124" s="75" t="s">
        <v>169</v>
      </c>
      <c r="X124" s="75" t="s">
        <v>170</v>
      </c>
      <c r="Y124" s="75" t="s">
        <v>171</v>
      </c>
      <c r="Z124" s="75" t="s">
        <v>172</v>
      </c>
      <c r="AA124" s="76" t="s">
        <v>173</v>
      </c>
    </row>
    <row r="125" spans="2:65" s="1" customFormat="1" ht="29.25" customHeight="1" x14ac:dyDescent="0.2">
      <c r="B125" s="33"/>
      <c r="C125" s="78" t="s">
        <v>120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232">
        <f>BK125</f>
        <v>0</v>
      </c>
      <c r="O125" s="233"/>
      <c r="P125" s="233"/>
      <c r="Q125" s="233"/>
      <c r="R125" s="35"/>
      <c r="T125" s="77"/>
      <c r="U125" s="49"/>
      <c r="V125" s="49"/>
      <c r="W125" s="145">
        <f>W126+W148+W171+W173+W177+W181</f>
        <v>0</v>
      </c>
      <c r="X125" s="49"/>
      <c r="Y125" s="145">
        <f>Y126+Y148+Y171+Y173+Y177+Y181</f>
        <v>0</v>
      </c>
      <c r="Z125" s="49"/>
      <c r="AA125" s="146">
        <f>AA126+AA148+AA171+AA173+AA177+AA181</f>
        <v>0</v>
      </c>
      <c r="AT125" s="18" t="s">
        <v>72</v>
      </c>
      <c r="AU125" s="18" t="s">
        <v>125</v>
      </c>
      <c r="BK125" s="147">
        <f>BK126+BK148+BK171+BK173+BK177+BK181</f>
        <v>0</v>
      </c>
    </row>
    <row r="126" spans="2:65" s="9" customFormat="1" ht="37.5" customHeight="1" x14ac:dyDescent="0.2">
      <c r="B126" s="148"/>
      <c r="C126" s="149"/>
      <c r="D126" s="150" t="s">
        <v>1072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234">
        <f>BK126</f>
        <v>0</v>
      </c>
      <c r="O126" s="235"/>
      <c r="P126" s="235"/>
      <c r="Q126" s="235"/>
      <c r="R126" s="151"/>
      <c r="T126" s="152"/>
      <c r="U126" s="149"/>
      <c r="V126" s="149"/>
      <c r="W126" s="153">
        <f>W127+W130+W135+W139</f>
        <v>0</v>
      </c>
      <c r="X126" s="149"/>
      <c r="Y126" s="153">
        <f>Y127+Y130+Y135+Y139</f>
        <v>0</v>
      </c>
      <c r="Z126" s="149"/>
      <c r="AA126" s="154">
        <f>AA127+AA130+AA135+AA139</f>
        <v>0</v>
      </c>
      <c r="AR126" s="155" t="s">
        <v>82</v>
      </c>
      <c r="AT126" s="156" t="s">
        <v>72</v>
      </c>
      <c r="AU126" s="156" t="s">
        <v>73</v>
      </c>
      <c r="AY126" s="155" t="s">
        <v>174</v>
      </c>
      <c r="BK126" s="157">
        <f>BK127+BK130+BK135+BK139</f>
        <v>0</v>
      </c>
    </row>
    <row r="127" spans="2:65" s="9" customFormat="1" ht="20" customHeight="1" x14ac:dyDescent="0.15">
      <c r="B127" s="148"/>
      <c r="C127" s="149"/>
      <c r="D127" s="158" t="s">
        <v>1073</v>
      </c>
      <c r="E127" s="158"/>
      <c r="F127" s="158"/>
      <c r="G127" s="158"/>
      <c r="H127" s="158"/>
      <c r="I127" s="158"/>
      <c r="J127" s="158"/>
      <c r="K127" s="158"/>
      <c r="L127" s="158"/>
      <c r="M127" s="158"/>
      <c r="N127" s="236">
        <f>BK127</f>
        <v>0</v>
      </c>
      <c r="O127" s="237"/>
      <c r="P127" s="237"/>
      <c r="Q127" s="237"/>
      <c r="R127" s="151"/>
      <c r="T127" s="152"/>
      <c r="U127" s="149"/>
      <c r="V127" s="149"/>
      <c r="W127" s="153">
        <f>SUM(W128:W129)</f>
        <v>0</v>
      </c>
      <c r="X127" s="149"/>
      <c r="Y127" s="153">
        <f>SUM(Y128:Y129)</f>
        <v>0</v>
      </c>
      <c r="Z127" s="149"/>
      <c r="AA127" s="154">
        <f>SUM(AA128:AA129)</f>
        <v>0</v>
      </c>
      <c r="AR127" s="155" t="s">
        <v>82</v>
      </c>
      <c r="AT127" s="156" t="s">
        <v>72</v>
      </c>
      <c r="AU127" s="156" t="s">
        <v>79</v>
      </c>
      <c r="AY127" s="155" t="s">
        <v>174</v>
      </c>
      <c r="BK127" s="157">
        <f>SUM(BK128:BK129)</f>
        <v>0</v>
      </c>
    </row>
    <row r="128" spans="2:65" s="1" customFormat="1" ht="25.5" customHeight="1" x14ac:dyDescent="0.15">
      <c r="B128" s="130"/>
      <c r="C128" s="168" t="s">
        <v>73</v>
      </c>
      <c r="D128" s="168" t="s">
        <v>352</v>
      </c>
      <c r="E128" s="169" t="s">
        <v>1081</v>
      </c>
      <c r="F128" s="242" t="s">
        <v>1082</v>
      </c>
      <c r="G128" s="242"/>
      <c r="H128" s="242"/>
      <c r="I128" s="242"/>
      <c r="J128" s="170" t="s">
        <v>399</v>
      </c>
      <c r="K128" s="171">
        <v>8</v>
      </c>
      <c r="L128" s="243">
        <v>0</v>
      </c>
      <c r="M128" s="243"/>
      <c r="N128" s="244">
        <f>ROUND(L128*K128,3)</f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>V128*K128</f>
        <v>0</v>
      </c>
      <c r="X128" s="165">
        <v>0</v>
      </c>
      <c r="Y128" s="165">
        <f>X128*K128</f>
        <v>0</v>
      </c>
      <c r="Z128" s="165">
        <v>0</v>
      </c>
      <c r="AA128" s="166">
        <f>Z128*K128</f>
        <v>0</v>
      </c>
      <c r="AR128" s="18" t="s">
        <v>295</v>
      </c>
      <c r="AT128" s="18" t="s">
        <v>352</v>
      </c>
      <c r="AU128" s="18" t="s">
        <v>82</v>
      </c>
      <c r="AY128" s="18" t="s">
        <v>174</v>
      </c>
      <c r="BE128" s="104">
        <f>IF(U128="základná",N128,0)</f>
        <v>0</v>
      </c>
      <c r="BF128" s="104">
        <f>IF(U128="znížená",N128,0)</f>
        <v>0</v>
      </c>
      <c r="BG128" s="104">
        <f>IF(U128="zákl. prenesená",N128,0)</f>
        <v>0</v>
      </c>
      <c r="BH128" s="104">
        <f>IF(U128="zníž. prenesená",N128,0)</f>
        <v>0</v>
      </c>
      <c r="BI128" s="104">
        <f>IF(U128="nulová",N128,0)</f>
        <v>0</v>
      </c>
      <c r="BJ128" s="18" t="s">
        <v>82</v>
      </c>
      <c r="BK128" s="167">
        <f>ROUND(L128*K128,3)</f>
        <v>0</v>
      </c>
      <c r="BL128" s="18" t="s">
        <v>230</v>
      </c>
      <c r="BM128" s="18" t="s">
        <v>82</v>
      </c>
    </row>
    <row r="129" spans="2:65" s="1" customFormat="1" ht="16.5" customHeight="1" x14ac:dyDescent="0.15">
      <c r="B129" s="130"/>
      <c r="C129" s="168" t="s">
        <v>73</v>
      </c>
      <c r="D129" s="168" t="s">
        <v>352</v>
      </c>
      <c r="E129" s="169" t="s">
        <v>1083</v>
      </c>
      <c r="F129" s="242" t="s">
        <v>1084</v>
      </c>
      <c r="G129" s="242"/>
      <c r="H129" s="242"/>
      <c r="I129" s="242"/>
      <c r="J129" s="170" t="s">
        <v>1023</v>
      </c>
      <c r="K129" s="171">
        <v>1</v>
      </c>
      <c r="L129" s="243">
        <v>0</v>
      </c>
      <c r="M129" s="243"/>
      <c r="N129" s="244">
        <f>ROUND(L129*K129,3)</f>
        <v>0</v>
      </c>
      <c r="O129" s="241"/>
      <c r="P129" s="241"/>
      <c r="Q129" s="241"/>
      <c r="R129" s="133"/>
      <c r="T129" s="164" t="s">
        <v>5</v>
      </c>
      <c r="U129" s="42" t="s">
        <v>40</v>
      </c>
      <c r="V129" s="34"/>
      <c r="W129" s="165">
        <f>V129*K129</f>
        <v>0</v>
      </c>
      <c r="X129" s="165">
        <v>0</v>
      </c>
      <c r="Y129" s="165">
        <f>X129*K129</f>
        <v>0</v>
      </c>
      <c r="Z129" s="165">
        <v>0</v>
      </c>
      <c r="AA129" s="166">
        <f>Z129*K129</f>
        <v>0</v>
      </c>
      <c r="AR129" s="18" t="s">
        <v>295</v>
      </c>
      <c r="AT129" s="18" t="s">
        <v>352</v>
      </c>
      <c r="AU129" s="18" t="s">
        <v>82</v>
      </c>
      <c r="AY129" s="18" t="s">
        <v>174</v>
      </c>
      <c r="BE129" s="104">
        <f>IF(U129="základná",N129,0)</f>
        <v>0</v>
      </c>
      <c r="BF129" s="104">
        <f>IF(U129="znížená",N129,0)</f>
        <v>0</v>
      </c>
      <c r="BG129" s="104">
        <f>IF(U129="zákl. prenesená",N129,0)</f>
        <v>0</v>
      </c>
      <c r="BH129" s="104">
        <f>IF(U129="zníž. prenesená",N129,0)</f>
        <v>0</v>
      </c>
      <c r="BI129" s="104">
        <f>IF(U129="nulová",N129,0)</f>
        <v>0</v>
      </c>
      <c r="BJ129" s="18" t="s">
        <v>82</v>
      </c>
      <c r="BK129" s="167">
        <f>ROUND(L129*K129,3)</f>
        <v>0</v>
      </c>
      <c r="BL129" s="18" t="s">
        <v>230</v>
      </c>
      <c r="BM129" s="18" t="s">
        <v>88</v>
      </c>
    </row>
    <row r="130" spans="2:65" s="9" customFormat="1" ht="29.75" customHeight="1" x14ac:dyDescent="0.15">
      <c r="B130" s="148"/>
      <c r="C130" s="149"/>
      <c r="D130" s="158" t="s">
        <v>1074</v>
      </c>
      <c r="E130" s="158"/>
      <c r="F130" s="158"/>
      <c r="G130" s="158"/>
      <c r="H130" s="158"/>
      <c r="I130" s="158"/>
      <c r="J130" s="158"/>
      <c r="K130" s="158"/>
      <c r="L130" s="158"/>
      <c r="M130" s="158"/>
      <c r="N130" s="224">
        <f>BK130</f>
        <v>0</v>
      </c>
      <c r="O130" s="225"/>
      <c r="P130" s="225"/>
      <c r="Q130" s="225"/>
      <c r="R130" s="151"/>
      <c r="T130" s="152"/>
      <c r="U130" s="149"/>
      <c r="V130" s="149"/>
      <c r="W130" s="153">
        <f>SUM(W131:W134)</f>
        <v>0</v>
      </c>
      <c r="X130" s="149"/>
      <c r="Y130" s="153">
        <f>SUM(Y131:Y134)</f>
        <v>0</v>
      </c>
      <c r="Z130" s="149"/>
      <c r="AA130" s="154">
        <f>SUM(AA131:AA134)</f>
        <v>0</v>
      </c>
      <c r="AR130" s="155" t="s">
        <v>82</v>
      </c>
      <c r="AT130" s="156" t="s">
        <v>72</v>
      </c>
      <c r="AU130" s="156" t="s">
        <v>79</v>
      </c>
      <c r="AY130" s="155" t="s">
        <v>174</v>
      </c>
      <c r="BK130" s="157">
        <f>SUM(BK131:BK134)</f>
        <v>0</v>
      </c>
    </row>
    <row r="131" spans="2:65" s="1" customFormat="1" ht="25.5" customHeight="1" x14ac:dyDescent="0.15">
      <c r="B131" s="130"/>
      <c r="C131" s="168" t="s">
        <v>73</v>
      </c>
      <c r="D131" s="168" t="s">
        <v>352</v>
      </c>
      <c r="E131" s="169" t="s">
        <v>1081</v>
      </c>
      <c r="F131" s="242" t="s">
        <v>1082</v>
      </c>
      <c r="G131" s="242"/>
      <c r="H131" s="242"/>
      <c r="I131" s="242"/>
      <c r="J131" s="170" t="s">
        <v>399</v>
      </c>
      <c r="K131" s="171">
        <v>35</v>
      </c>
      <c r="L131" s="243">
        <v>0</v>
      </c>
      <c r="M131" s="243"/>
      <c r="N131" s="244">
        <f>ROUND(L131*K131,3)</f>
        <v>0</v>
      </c>
      <c r="O131" s="241"/>
      <c r="P131" s="241"/>
      <c r="Q131" s="241"/>
      <c r="R131" s="133"/>
      <c r="T131" s="164" t="s">
        <v>5</v>
      </c>
      <c r="U131" s="42" t="s">
        <v>40</v>
      </c>
      <c r="V131" s="34"/>
      <c r="W131" s="165">
        <f>V131*K131</f>
        <v>0</v>
      </c>
      <c r="X131" s="165">
        <v>0</v>
      </c>
      <c r="Y131" s="165">
        <f>X131*K131</f>
        <v>0</v>
      </c>
      <c r="Z131" s="165">
        <v>0</v>
      </c>
      <c r="AA131" s="166">
        <f>Z131*K131</f>
        <v>0</v>
      </c>
      <c r="AR131" s="18" t="s">
        <v>295</v>
      </c>
      <c r="AT131" s="18" t="s">
        <v>352</v>
      </c>
      <c r="AU131" s="18" t="s">
        <v>82</v>
      </c>
      <c r="AY131" s="18" t="s">
        <v>174</v>
      </c>
      <c r="BE131" s="104">
        <f>IF(U131="základná",N131,0)</f>
        <v>0</v>
      </c>
      <c r="BF131" s="104">
        <f>IF(U131="znížená",N131,0)</f>
        <v>0</v>
      </c>
      <c r="BG131" s="104">
        <f>IF(U131="zákl. prenesená",N131,0)</f>
        <v>0</v>
      </c>
      <c r="BH131" s="104">
        <f>IF(U131="zníž. prenesená",N131,0)</f>
        <v>0</v>
      </c>
      <c r="BI131" s="104">
        <f>IF(U131="nulová",N131,0)</f>
        <v>0</v>
      </c>
      <c r="BJ131" s="18" t="s">
        <v>82</v>
      </c>
      <c r="BK131" s="167">
        <f>ROUND(L131*K131,3)</f>
        <v>0</v>
      </c>
      <c r="BL131" s="18" t="s">
        <v>230</v>
      </c>
      <c r="BM131" s="18" t="s">
        <v>94</v>
      </c>
    </row>
    <row r="132" spans="2:65" s="1" customFormat="1" ht="16.5" customHeight="1" x14ac:dyDescent="0.15">
      <c r="B132" s="130"/>
      <c r="C132" s="168" t="s">
        <v>73</v>
      </c>
      <c r="D132" s="168" t="s">
        <v>352</v>
      </c>
      <c r="E132" s="169" t="s">
        <v>1085</v>
      </c>
      <c r="F132" s="242" t="s">
        <v>1086</v>
      </c>
      <c r="G132" s="242"/>
      <c r="H132" s="242"/>
      <c r="I132" s="242"/>
      <c r="J132" s="170" t="s">
        <v>257</v>
      </c>
      <c r="K132" s="171">
        <v>1</v>
      </c>
      <c r="L132" s="243">
        <v>0</v>
      </c>
      <c r="M132" s="243"/>
      <c r="N132" s="244">
        <f>ROUND(L132*K132,3)</f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>V132*K132</f>
        <v>0</v>
      </c>
      <c r="X132" s="165">
        <v>0</v>
      </c>
      <c r="Y132" s="165">
        <f>X132*K132</f>
        <v>0</v>
      </c>
      <c r="Z132" s="165">
        <v>0</v>
      </c>
      <c r="AA132" s="166">
        <f>Z132*K132</f>
        <v>0</v>
      </c>
      <c r="AR132" s="18" t="s">
        <v>295</v>
      </c>
      <c r="AT132" s="18" t="s">
        <v>352</v>
      </c>
      <c r="AU132" s="18" t="s">
        <v>82</v>
      </c>
      <c r="AY132" s="18" t="s">
        <v>174</v>
      </c>
      <c r="BE132" s="104">
        <f>IF(U132="základná",N132,0)</f>
        <v>0</v>
      </c>
      <c r="BF132" s="104">
        <f>IF(U132="znížená",N132,0)</f>
        <v>0</v>
      </c>
      <c r="BG132" s="104">
        <f>IF(U132="zákl. prenesená",N132,0)</f>
        <v>0</v>
      </c>
      <c r="BH132" s="104">
        <f>IF(U132="zníž. prenesená",N132,0)</f>
        <v>0</v>
      </c>
      <c r="BI132" s="104">
        <f>IF(U132="nulová",N132,0)</f>
        <v>0</v>
      </c>
      <c r="BJ132" s="18" t="s">
        <v>82</v>
      </c>
      <c r="BK132" s="167">
        <f>ROUND(L132*K132,3)</f>
        <v>0</v>
      </c>
      <c r="BL132" s="18" t="s">
        <v>230</v>
      </c>
      <c r="BM132" s="18" t="s">
        <v>100</v>
      </c>
    </row>
    <row r="133" spans="2:65" s="1" customFormat="1" ht="16.5" customHeight="1" x14ac:dyDescent="0.15">
      <c r="B133" s="130"/>
      <c r="C133" s="168" t="s">
        <v>73</v>
      </c>
      <c r="D133" s="168" t="s">
        <v>352</v>
      </c>
      <c r="E133" s="169" t="s">
        <v>1087</v>
      </c>
      <c r="F133" s="242" t="s">
        <v>1088</v>
      </c>
      <c r="G133" s="242"/>
      <c r="H133" s="242"/>
      <c r="I133" s="242"/>
      <c r="J133" s="170" t="s">
        <v>257</v>
      </c>
      <c r="K133" s="171">
        <v>4</v>
      </c>
      <c r="L133" s="243">
        <v>0</v>
      </c>
      <c r="M133" s="243"/>
      <c r="N133" s="244">
        <f>ROUND(L133*K133,3)</f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>V133*K133</f>
        <v>0</v>
      </c>
      <c r="X133" s="165">
        <v>0</v>
      </c>
      <c r="Y133" s="165">
        <f>X133*K133</f>
        <v>0</v>
      </c>
      <c r="Z133" s="165">
        <v>0</v>
      </c>
      <c r="AA133" s="166">
        <f>Z133*K133</f>
        <v>0</v>
      </c>
      <c r="AR133" s="18" t="s">
        <v>295</v>
      </c>
      <c r="AT133" s="18" t="s">
        <v>352</v>
      </c>
      <c r="AU133" s="18" t="s">
        <v>82</v>
      </c>
      <c r="AY133" s="18" t="s">
        <v>174</v>
      </c>
      <c r="BE133" s="104">
        <f>IF(U133="základná",N133,0)</f>
        <v>0</v>
      </c>
      <c r="BF133" s="104">
        <f>IF(U133="znížená",N133,0)</f>
        <v>0</v>
      </c>
      <c r="BG133" s="104">
        <f>IF(U133="zákl. prenesená",N133,0)</f>
        <v>0</v>
      </c>
      <c r="BH133" s="104">
        <f>IF(U133="zníž. prenesená",N133,0)</f>
        <v>0</v>
      </c>
      <c r="BI133" s="104">
        <f>IF(U133="nulová",N133,0)</f>
        <v>0</v>
      </c>
      <c r="BJ133" s="18" t="s">
        <v>82</v>
      </c>
      <c r="BK133" s="167">
        <f>ROUND(L133*K133,3)</f>
        <v>0</v>
      </c>
      <c r="BL133" s="18" t="s">
        <v>230</v>
      </c>
      <c r="BM133" s="18" t="s">
        <v>206</v>
      </c>
    </row>
    <row r="134" spans="2:65" s="1" customFormat="1" ht="16.5" customHeight="1" x14ac:dyDescent="0.15">
      <c r="B134" s="130"/>
      <c r="C134" s="168" t="s">
        <v>73</v>
      </c>
      <c r="D134" s="168" t="s">
        <v>352</v>
      </c>
      <c r="E134" s="169" t="s">
        <v>1083</v>
      </c>
      <c r="F134" s="242" t="s">
        <v>1084</v>
      </c>
      <c r="G134" s="242"/>
      <c r="H134" s="242"/>
      <c r="I134" s="242"/>
      <c r="J134" s="170" t="s">
        <v>1023</v>
      </c>
      <c r="K134" s="171">
        <v>1</v>
      </c>
      <c r="L134" s="243">
        <v>0</v>
      </c>
      <c r="M134" s="243"/>
      <c r="N134" s="244">
        <f>ROUND(L134*K134,3)</f>
        <v>0</v>
      </c>
      <c r="O134" s="241"/>
      <c r="P134" s="241"/>
      <c r="Q134" s="241"/>
      <c r="R134" s="133"/>
      <c r="T134" s="164" t="s">
        <v>5</v>
      </c>
      <c r="U134" s="42" t="s">
        <v>40</v>
      </c>
      <c r="V134" s="34"/>
      <c r="W134" s="165">
        <f>V134*K134</f>
        <v>0</v>
      </c>
      <c r="X134" s="165">
        <v>0</v>
      </c>
      <c r="Y134" s="165">
        <f>X134*K134</f>
        <v>0</v>
      </c>
      <c r="Z134" s="165">
        <v>0</v>
      </c>
      <c r="AA134" s="166">
        <f>Z134*K134</f>
        <v>0</v>
      </c>
      <c r="AR134" s="18" t="s">
        <v>295</v>
      </c>
      <c r="AT134" s="18" t="s">
        <v>352</v>
      </c>
      <c r="AU134" s="18" t="s">
        <v>82</v>
      </c>
      <c r="AY134" s="18" t="s">
        <v>174</v>
      </c>
      <c r="BE134" s="104">
        <f>IF(U134="základná",N134,0)</f>
        <v>0</v>
      </c>
      <c r="BF134" s="104">
        <f>IF(U134="znížená",N134,0)</f>
        <v>0</v>
      </c>
      <c r="BG134" s="104">
        <f>IF(U134="zákl. prenesená",N134,0)</f>
        <v>0</v>
      </c>
      <c r="BH134" s="104">
        <f>IF(U134="zníž. prenesená",N134,0)</f>
        <v>0</v>
      </c>
      <c r="BI134" s="104">
        <f>IF(U134="nulová",N134,0)</f>
        <v>0</v>
      </c>
      <c r="BJ134" s="18" t="s">
        <v>82</v>
      </c>
      <c r="BK134" s="167">
        <f>ROUND(L134*K134,3)</f>
        <v>0</v>
      </c>
      <c r="BL134" s="18" t="s">
        <v>230</v>
      </c>
      <c r="BM134" s="18" t="s">
        <v>214</v>
      </c>
    </row>
    <row r="135" spans="2:65" s="9" customFormat="1" ht="29.75" customHeight="1" x14ac:dyDescent="0.15">
      <c r="B135" s="148"/>
      <c r="C135" s="149"/>
      <c r="D135" s="158" t="s">
        <v>1075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224">
        <f>BK135</f>
        <v>0</v>
      </c>
      <c r="O135" s="225"/>
      <c r="P135" s="225"/>
      <c r="Q135" s="225"/>
      <c r="R135" s="151"/>
      <c r="T135" s="152"/>
      <c r="U135" s="149"/>
      <c r="V135" s="149"/>
      <c r="W135" s="153">
        <f>SUM(W136:W138)</f>
        <v>0</v>
      </c>
      <c r="X135" s="149"/>
      <c r="Y135" s="153">
        <f>SUM(Y136:Y138)</f>
        <v>0</v>
      </c>
      <c r="Z135" s="149"/>
      <c r="AA135" s="154">
        <f>SUM(AA136:AA138)</f>
        <v>0</v>
      </c>
      <c r="AR135" s="155" t="s">
        <v>82</v>
      </c>
      <c r="AT135" s="156" t="s">
        <v>72</v>
      </c>
      <c r="AU135" s="156" t="s">
        <v>79</v>
      </c>
      <c r="AY135" s="155" t="s">
        <v>174</v>
      </c>
      <c r="BK135" s="157">
        <f>SUM(BK136:BK138)</f>
        <v>0</v>
      </c>
    </row>
    <row r="136" spans="2:65" s="1" customFormat="1" ht="25.5" customHeight="1" x14ac:dyDescent="0.15">
      <c r="B136" s="130"/>
      <c r="C136" s="168" t="s">
        <v>73</v>
      </c>
      <c r="D136" s="168" t="s">
        <v>352</v>
      </c>
      <c r="E136" s="169" t="s">
        <v>1089</v>
      </c>
      <c r="F136" s="242" t="s">
        <v>1090</v>
      </c>
      <c r="G136" s="242"/>
      <c r="H136" s="242"/>
      <c r="I136" s="242"/>
      <c r="J136" s="170" t="s">
        <v>399</v>
      </c>
      <c r="K136" s="171">
        <v>15</v>
      </c>
      <c r="L136" s="243">
        <v>0</v>
      </c>
      <c r="M136" s="243"/>
      <c r="N136" s="244">
        <f>ROUND(L136*K136,3)</f>
        <v>0</v>
      </c>
      <c r="O136" s="241"/>
      <c r="P136" s="241"/>
      <c r="Q136" s="241"/>
      <c r="R136" s="133"/>
      <c r="T136" s="164" t="s">
        <v>5</v>
      </c>
      <c r="U136" s="42" t="s">
        <v>40</v>
      </c>
      <c r="V136" s="34"/>
      <c r="W136" s="165">
        <f>V136*K136</f>
        <v>0</v>
      </c>
      <c r="X136" s="165">
        <v>0</v>
      </c>
      <c r="Y136" s="165">
        <f>X136*K136</f>
        <v>0</v>
      </c>
      <c r="Z136" s="165">
        <v>0</v>
      </c>
      <c r="AA136" s="166">
        <f>Z136*K136</f>
        <v>0</v>
      </c>
      <c r="AR136" s="18" t="s">
        <v>295</v>
      </c>
      <c r="AT136" s="18" t="s">
        <v>352</v>
      </c>
      <c r="AU136" s="18" t="s">
        <v>82</v>
      </c>
      <c r="AY136" s="18" t="s">
        <v>174</v>
      </c>
      <c r="BE136" s="104">
        <f>IF(U136="základná",N136,0)</f>
        <v>0</v>
      </c>
      <c r="BF136" s="104">
        <f>IF(U136="znížená",N136,0)</f>
        <v>0</v>
      </c>
      <c r="BG136" s="104">
        <f>IF(U136="zákl. prenesená",N136,0)</f>
        <v>0</v>
      </c>
      <c r="BH136" s="104">
        <f>IF(U136="zníž. prenesená",N136,0)</f>
        <v>0</v>
      </c>
      <c r="BI136" s="104">
        <f>IF(U136="nulová",N136,0)</f>
        <v>0</v>
      </c>
      <c r="BJ136" s="18" t="s">
        <v>82</v>
      </c>
      <c r="BK136" s="167">
        <f>ROUND(L136*K136,3)</f>
        <v>0</v>
      </c>
      <c r="BL136" s="18" t="s">
        <v>230</v>
      </c>
      <c r="BM136" s="18" t="s">
        <v>222</v>
      </c>
    </row>
    <row r="137" spans="2:65" s="1" customFormat="1" ht="25.5" customHeight="1" x14ac:dyDescent="0.15">
      <c r="B137" s="130"/>
      <c r="C137" s="168" t="s">
        <v>73</v>
      </c>
      <c r="D137" s="168" t="s">
        <v>352</v>
      </c>
      <c r="E137" s="169" t="s">
        <v>1081</v>
      </c>
      <c r="F137" s="242" t="s">
        <v>1082</v>
      </c>
      <c r="G137" s="242"/>
      <c r="H137" s="242"/>
      <c r="I137" s="242"/>
      <c r="J137" s="170" t="s">
        <v>399</v>
      </c>
      <c r="K137" s="171">
        <v>11</v>
      </c>
      <c r="L137" s="243">
        <v>0</v>
      </c>
      <c r="M137" s="243"/>
      <c r="N137" s="244">
        <f>ROUND(L137*K137,3)</f>
        <v>0</v>
      </c>
      <c r="O137" s="241"/>
      <c r="P137" s="241"/>
      <c r="Q137" s="241"/>
      <c r="R137" s="133"/>
      <c r="T137" s="164" t="s">
        <v>5</v>
      </c>
      <c r="U137" s="42" t="s">
        <v>40</v>
      </c>
      <c r="V137" s="34"/>
      <c r="W137" s="165">
        <f>V137*K137</f>
        <v>0</v>
      </c>
      <c r="X137" s="165">
        <v>0</v>
      </c>
      <c r="Y137" s="165">
        <f>X137*K137</f>
        <v>0</v>
      </c>
      <c r="Z137" s="165">
        <v>0</v>
      </c>
      <c r="AA137" s="166">
        <f>Z137*K137</f>
        <v>0</v>
      </c>
      <c r="AR137" s="18" t="s">
        <v>295</v>
      </c>
      <c r="AT137" s="18" t="s">
        <v>352</v>
      </c>
      <c r="AU137" s="18" t="s">
        <v>82</v>
      </c>
      <c r="AY137" s="18" t="s">
        <v>174</v>
      </c>
      <c r="BE137" s="104">
        <f>IF(U137="základná",N137,0)</f>
        <v>0</v>
      </c>
      <c r="BF137" s="104">
        <f>IF(U137="znížená",N137,0)</f>
        <v>0</v>
      </c>
      <c r="BG137" s="104">
        <f>IF(U137="zákl. prenesená",N137,0)</f>
        <v>0</v>
      </c>
      <c r="BH137" s="104">
        <f>IF(U137="zníž. prenesená",N137,0)</f>
        <v>0</v>
      </c>
      <c r="BI137" s="104">
        <f>IF(U137="nulová",N137,0)</f>
        <v>0</v>
      </c>
      <c r="BJ137" s="18" t="s">
        <v>82</v>
      </c>
      <c r="BK137" s="167">
        <f>ROUND(L137*K137,3)</f>
        <v>0</v>
      </c>
      <c r="BL137" s="18" t="s">
        <v>230</v>
      </c>
      <c r="BM137" s="18" t="s">
        <v>230</v>
      </c>
    </row>
    <row r="138" spans="2:65" s="1" customFormat="1" ht="16.5" customHeight="1" x14ac:dyDescent="0.15">
      <c r="B138" s="130"/>
      <c r="C138" s="168" t="s">
        <v>73</v>
      </c>
      <c r="D138" s="168" t="s">
        <v>352</v>
      </c>
      <c r="E138" s="169" t="s">
        <v>1091</v>
      </c>
      <c r="F138" s="242" t="s">
        <v>1092</v>
      </c>
      <c r="G138" s="242"/>
      <c r="H138" s="242"/>
      <c r="I138" s="242"/>
      <c r="J138" s="170" t="s">
        <v>1023</v>
      </c>
      <c r="K138" s="171">
        <v>1</v>
      </c>
      <c r="L138" s="243">
        <v>0</v>
      </c>
      <c r="M138" s="243"/>
      <c r="N138" s="244">
        <f>ROUND(L138*K138,3)</f>
        <v>0</v>
      </c>
      <c r="O138" s="241"/>
      <c r="P138" s="241"/>
      <c r="Q138" s="241"/>
      <c r="R138" s="133"/>
      <c r="T138" s="164" t="s">
        <v>5</v>
      </c>
      <c r="U138" s="42" t="s">
        <v>40</v>
      </c>
      <c r="V138" s="34"/>
      <c r="W138" s="165">
        <f>V138*K138</f>
        <v>0</v>
      </c>
      <c r="X138" s="165">
        <v>0</v>
      </c>
      <c r="Y138" s="165">
        <f>X138*K138</f>
        <v>0</v>
      </c>
      <c r="Z138" s="165">
        <v>0</v>
      </c>
      <c r="AA138" s="166">
        <f>Z138*K138</f>
        <v>0</v>
      </c>
      <c r="AR138" s="18" t="s">
        <v>295</v>
      </c>
      <c r="AT138" s="18" t="s">
        <v>352</v>
      </c>
      <c r="AU138" s="18" t="s">
        <v>82</v>
      </c>
      <c r="AY138" s="18" t="s">
        <v>174</v>
      </c>
      <c r="BE138" s="104">
        <f>IF(U138="základná",N138,0)</f>
        <v>0</v>
      </c>
      <c r="BF138" s="104">
        <f>IF(U138="znížená",N138,0)</f>
        <v>0</v>
      </c>
      <c r="BG138" s="104">
        <f>IF(U138="zákl. prenesená",N138,0)</f>
        <v>0</v>
      </c>
      <c r="BH138" s="104">
        <f>IF(U138="zníž. prenesená",N138,0)</f>
        <v>0</v>
      </c>
      <c r="BI138" s="104">
        <f>IF(U138="nulová",N138,0)</f>
        <v>0</v>
      </c>
      <c r="BJ138" s="18" t="s">
        <v>82</v>
      </c>
      <c r="BK138" s="167">
        <f>ROUND(L138*K138,3)</f>
        <v>0</v>
      </c>
      <c r="BL138" s="18" t="s">
        <v>230</v>
      </c>
      <c r="BM138" s="18" t="s">
        <v>239</v>
      </c>
    </row>
    <row r="139" spans="2:65" s="9" customFormat="1" ht="29.75" customHeight="1" x14ac:dyDescent="0.15">
      <c r="B139" s="148"/>
      <c r="C139" s="149"/>
      <c r="D139" s="158" t="s">
        <v>1076</v>
      </c>
      <c r="E139" s="158"/>
      <c r="F139" s="158"/>
      <c r="G139" s="158"/>
      <c r="H139" s="158"/>
      <c r="I139" s="158"/>
      <c r="J139" s="158"/>
      <c r="K139" s="158"/>
      <c r="L139" s="158"/>
      <c r="M139" s="158"/>
      <c r="N139" s="224">
        <f>BK139</f>
        <v>0</v>
      </c>
      <c r="O139" s="225"/>
      <c r="P139" s="225"/>
      <c r="Q139" s="225"/>
      <c r="R139" s="151"/>
      <c r="T139" s="152"/>
      <c r="U139" s="149"/>
      <c r="V139" s="149"/>
      <c r="W139" s="153">
        <f>SUM(W140:W147)</f>
        <v>0</v>
      </c>
      <c r="X139" s="149"/>
      <c r="Y139" s="153">
        <f>SUM(Y140:Y147)</f>
        <v>0</v>
      </c>
      <c r="Z139" s="149"/>
      <c r="AA139" s="154">
        <f>SUM(AA140:AA147)</f>
        <v>0</v>
      </c>
      <c r="AR139" s="155" t="s">
        <v>82</v>
      </c>
      <c r="AT139" s="156" t="s">
        <v>72</v>
      </c>
      <c r="AU139" s="156" t="s">
        <v>79</v>
      </c>
      <c r="AY139" s="155" t="s">
        <v>174</v>
      </c>
      <c r="BK139" s="157">
        <f>SUM(BK140:BK147)</f>
        <v>0</v>
      </c>
    </row>
    <row r="140" spans="2:65" s="1" customFormat="1" ht="16.5" customHeight="1" x14ac:dyDescent="0.15">
      <c r="B140" s="130"/>
      <c r="C140" s="168" t="s">
        <v>73</v>
      </c>
      <c r="D140" s="168" t="s">
        <v>352</v>
      </c>
      <c r="E140" s="169" t="s">
        <v>1093</v>
      </c>
      <c r="F140" s="242" t="s">
        <v>1094</v>
      </c>
      <c r="G140" s="242"/>
      <c r="H140" s="242"/>
      <c r="I140" s="242"/>
      <c r="J140" s="170" t="s">
        <v>399</v>
      </c>
      <c r="K140" s="171">
        <v>8</v>
      </c>
      <c r="L140" s="243">
        <v>0</v>
      </c>
      <c r="M140" s="243"/>
      <c r="N140" s="244">
        <f t="shared" ref="N140:N147" si="5">ROUND(L140*K140,3)</f>
        <v>0</v>
      </c>
      <c r="O140" s="241"/>
      <c r="P140" s="241"/>
      <c r="Q140" s="241"/>
      <c r="R140" s="133"/>
      <c r="T140" s="164" t="s">
        <v>5</v>
      </c>
      <c r="U140" s="42" t="s">
        <v>40</v>
      </c>
      <c r="V140" s="34"/>
      <c r="W140" s="165">
        <f t="shared" ref="W140:W147" si="6">V140*K140</f>
        <v>0</v>
      </c>
      <c r="X140" s="165">
        <v>0</v>
      </c>
      <c r="Y140" s="165">
        <f t="shared" ref="Y140:Y147" si="7">X140*K140</f>
        <v>0</v>
      </c>
      <c r="Z140" s="165">
        <v>0</v>
      </c>
      <c r="AA140" s="166">
        <f t="shared" ref="AA140:AA147" si="8">Z140*K140</f>
        <v>0</v>
      </c>
      <c r="AR140" s="18" t="s">
        <v>295</v>
      </c>
      <c r="AT140" s="18" t="s">
        <v>352</v>
      </c>
      <c r="AU140" s="18" t="s">
        <v>82</v>
      </c>
      <c r="AY140" s="18" t="s">
        <v>174</v>
      </c>
      <c r="BE140" s="104">
        <f t="shared" ref="BE140:BE147" si="9">IF(U140="základná",N140,0)</f>
        <v>0</v>
      </c>
      <c r="BF140" s="104">
        <f t="shared" ref="BF140:BF147" si="10">IF(U140="znížená",N140,0)</f>
        <v>0</v>
      </c>
      <c r="BG140" s="104">
        <f t="shared" ref="BG140:BG147" si="11">IF(U140="zákl. prenesená",N140,0)</f>
        <v>0</v>
      </c>
      <c r="BH140" s="104">
        <f t="shared" ref="BH140:BH147" si="12">IF(U140="zníž. prenesená",N140,0)</f>
        <v>0</v>
      </c>
      <c r="BI140" s="104">
        <f t="shared" ref="BI140:BI147" si="13">IF(U140="nulová",N140,0)</f>
        <v>0</v>
      </c>
      <c r="BJ140" s="18" t="s">
        <v>82</v>
      </c>
      <c r="BK140" s="167">
        <f t="shared" ref="BK140:BK147" si="14">ROUND(L140*K140,3)</f>
        <v>0</v>
      </c>
      <c r="BL140" s="18" t="s">
        <v>230</v>
      </c>
      <c r="BM140" s="18" t="s">
        <v>10</v>
      </c>
    </row>
    <row r="141" spans="2:65" s="1" customFormat="1" ht="16.5" customHeight="1" x14ac:dyDescent="0.15">
      <c r="B141" s="130"/>
      <c r="C141" s="168" t="s">
        <v>73</v>
      </c>
      <c r="D141" s="168" t="s">
        <v>352</v>
      </c>
      <c r="E141" s="169" t="s">
        <v>1095</v>
      </c>
      <c r="F141" s="242" t="s">
        <v>1096</v>
      </c>
      <c r="G141" s="242"/>
      <c r="H141" s="242"/>
      <c r="I141" s="242"/>
      <c r="J141" s="170" t="s">
        <v>399</v>
      </c>
      <c r="K141" s="171">
        <v>14</v>
      </c>
      <c r="L141" s="243">
        <v>0</v>
      </c>
      <c r="M141" s="243"/>
      <c r="N141" s="244">
        <f t="shared" si="5"/>
        <v>0</v>
      </c>
      <c r="O141" s="241"/>
      <c r="P141" s="241"/>
      <c r="Q141" s="241"/>
      <c r="R141" s="133"/>
      <c r="T141" s="164" t="s">
        <v>5</v>
      </c>
      <c r="U141" s="42" t="s">
        <v>40</v>
      </c>
      <c r="V141" s="34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295</v>
      </c>
      <c r="AT141" s="18" t="s">
        <v>352</v>
      </c>
      <c r="AU141" s="18" t="s">
        <v>82</v>
      </c>
      <c r="AY141" s="18" t="s">
        <v>174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82</v>
      </c>
      <c r="BK141" s="167">
        <f t="shared" si="14"/>
        <v>0</v>
      </c>
      <c r="BL141" s="18" t="s">
        <v>230</v>
      </c>
      <c r="BM141" s="18" t="s">
        <v>254</v>
      </c>
    </row>
    <row r="142" spans="2:65" s="1" customFormat="1" ht="16.5" customHeight="1" x14ac:dyDescent="0.15">
      <c r="B142" s="130"/>
      <c r="C142" s="168" t="s">
        <v>73</v>
      </c>
      <c r="D142" s="168" t="s">
        <v>352</v>
      </c>
      <c r="E142" s="169" t="s">
        <v>1097</v>
      </c>
      <c r="F142" s="242" t="s">
        <v>1098</v>
      </c>
      <c r="G142" s="242"/>
      <c r="H142" s="242"/>
      <c r="I142" s="242"/>
      <c r="J142" s="170" t="s">
        <v>399</v>
      </c>
      <c r="K142" s="171">
        <v>27</v>
      </c>
      <c r="L142" s="243">
        <v>0</v>
      </c>
      <c r="M142" s="243"/>
      <c r="N142" s="244">
        <f t="shared" si="5"/>
        <v>0</v>
      </c>
      <c r="O142" s="241"/>
      <c r="P142" s="241"/>
      <c r="Q142" s="241"/>
      <c r="R142" s="133"/>
      <c r="T142" s="164" t="s">
        <v>5</v>
      </c>
      <c r="U142" s="42" t="s">
        <v>40</v>
      </c>
      <c r="V142" s="34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295</v>
      </c>
      <c r="AT142" s="18" t="s">
        <v>352</v>
      </c>
      <c r="AU142" s="18" t="s">
        <v>82</v>
      </c>
      <c r="AY142" s="18" t="s">
        <v>174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82</v>
      </c>
      <c r="BK142" s="167">
        <f t="shared" si="14"/>
        <v>0</v>
      </c>
      <c r="BL142" s="18" t="s">
        <v>230</v>
      </c>
      <c r="BM142" s="18" t="s">
        <v>263</v>
      </c>
    </row>
    <row r="143" spans="2:65" s="1" customFormat="1" ht="16.5" customHeight="1" x14ac:dyDescent="0.15">
      <c r="B143" s="130"/>
      <c r="C143" s="168" t="s">
        <v>73</v>
      </c>
      <c r="D143" s="168" t="s">
        <v>352</v>
      </c>
      <c r="E143" s="169" t="s">
        <v>1091</v>
      </c>
      <c r="F143" s="242" t="s">
        <v>1092</v>
      </c>
      <c r="G143" s="242"/>
      <c r="H143" s="242"/>
      <c r="I143" s="242"/>
      <c r="J143" s="170" t="s">
        <v>1023</v>
      </c>
      <c r="K143" s="171">
        <v>1</v>
      </c>
      <c r="L143" s="243">
        <v>0</v>
      </c>
      <c r="M143" s="243"/>
      <c r="N143" s="244">
        <f t="shared" si="5"/>
        <v>0</v>
      </c>
      <c r="O143" s="241"/>
      <c r="P143" s="241"/>
      <c r="Q143" s="241"/>
      <c r="R143" s="133"/>
      <c r="T143" s="164" t="s">
        <v>5</v>
      </c>
      <c r="U143" s="42" t="s">
        <v>40</v>
      </c>
      <c r="V143" s="34"/>
      <c r="W143" s="165">
        <f t="shared" si="6"/>
        <v>0</v>
      </c>
      <c r="X143" s="165">
        <v>0</v>
      </c>
      <c r="Y143" s="165">
        <f t="shared" si="7"/>
        <v>0</v>
      </c>
      <c r="Z143" s="165">
        <v>0</v>
      </c>
      <c r="AA143" s="166">
        <f t="shared" si="8"/>
        <v>0</v>
      </c>
      <c r="AR143" s="18" t="s">
        <v>295</v>
      </c>
      <c r="AT143" s="18" t="s">
        <v>352</v>
      </c>
      <c r="AU143" s="18" t="s">
        <v>82</v>
      </c>
      <c r="AY143" s="18" t="s">
        <v>174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82</v>
      </c>
      <c r="BK143" s="167">
        <f t="shared" si="14"/>
        <v>0</v>
      </c>
      <c r="BL143" s="18" t="s">
        <v>230</v>
      </c>
      <c r="BM143" s="18" t="s">
        <v>271</v>
      </c>
    </row>
    <row r="144" spans="2:65" s="1" customFormat="1" ht="16.5" customHeight="1" x14ac:dyDescent="0.15">
      <c r="B144" s="130"/>
      <c r="C144" s="168" t="s">
        <v>73</v>
      </c>
      <c r="D144" s="168" t="s">
        <v>352</v>
      </c>
      <c r="E144" s="169" t="s">
        <v>1099</v>
      </c>
      <c r="F144" s="242" t="s">
        <v>1100</v>
      </c>
      <c r="G144" s="242"/>
      <c r="H144" s="242"/>
      <c r="I144" s="242"/>
      <c r="J144" s="170" t="s">
        <v>257</v>
      </c>
      <c r="K144" s="171">
        <v>2</v>
      </c>
      <c r="L144" s="243">
        <v>0</v>
      </c>
      <c r="M144" s="243"/>
      <c r="N144" s="244">
        <f t="shared" si="5"/>
        <v>0</v>
      </c>
      <c r="O144" s="241"/>
      <c r="P144" s="241"/>
      <c r="Q144" s="241"/>
      <c r="R144" s="133"/>
      <c r="T144" s="164" t="s">
        <v>5</v>
      </c>
      <c r="U144" s="42" t="s">
        <v>40</v>
      </c>
      <c r="V144" s="34"/>
      <c r="W144" s="165">
        <f t="shared" si="6"/>
        <v>0</v>
      </c>
      <c r="X144" s="165">
        <v>0</v>
      </c>
      <c r="Y144" s="165">
        <f t="shared" si="7"/>
        <v>0</v>
      </c>
      <c r="Z144" s="165">
        <v>0</v>
      </c>
      <c r="AA144" s="166">
        <f t="shared" si="8"/>
        <v>0</v>
      </c>
      <c r="AR144" s="18" t="s">
        <v>295</v>
      </c>
      <c r="AT144" s="18" t="s">
        <v>352</v>
      </c>
      <c r="AU144" s="18" t="s">
        <v>82</v>
      </c>
      <c r="AY144" s="18" t="s">
        <v>174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82</v>
      </c>
      <c r="BK144" s="167">
        <f t="shared" si="14"/>
        <v>0</v>
      </c>
      <c r="BL144" s="18" t="s">
        <v>230</v>
      </c>
      <c r="BM144" s="18" t="s">
        <v>279</v>
      </c>
    </row>
    <row r="145" spans="2:65" s="1" customFormat="1" ht="16.5" customHeight="1" x14ac:dyDescent="0.15">
      <c r="B145" s="130"/>
      <c r="C145" s="168" t="s">
        <v>73</v>
      </c>
      <c r="D145" s="168" t="s">
        <v>352</v>
      </c>
      <c r="E145" s="169" t="s">
        <v>1101</v>
      </c>
      <c r="F145" s="242" t="s">
        <v>1102</v>
      </c>
      <c r="G145" s="242"/>
      <c r="H145" s="242"/>
      <c r="I145" s="242"/>
      <c r="J145" s="170" t="s">
        <v>257</v>
      </c>
      <c r="K145" s="171">
        <v>1</v>
      </c>
      <c r="L145" s="243">
        <v>0</v>
      </c>
      <c r="M145" s="243"/>
      <c r="N145" s="244">
        <f t="shared" si="5"/>
        <v>0</v>
      </c>
      <c r="O145" s="241"/>
      <c r="P145" s="241"/>
      <c r="Q145" s="241"/>
      <c r="R145" s="133"/>
      <c r="T145" s="164" t="s">
        <v>5</v>
      </c>
      <c r="U145" s="42" t="s">
        <v>40</v>
      </c>
      <c r="V145" s="34"/>
      <c r="W145" s="165">
        <f t="shared" si="6"/>
        <v>0</v>
      </c>
      <c r="X145" s="165">
        <v>0</v>
      </c>
      <c r="Y145" s="165">
        <f t="shared" si="7"/>
        <v>0</v>
      </c>
      <c r="Z145" s="165">
        <v>0</v>
      </c>
      <c r="AA145" s="166">
        <f t="shared" si="8"/>
        <v>0</v>
      </c>
      <c r="AR145" s="18" t="s">
        <v>295</v>
      </c>
      <c r="AT145" s="18" t="s">
        <v>352</v>
      </c>
      <c r="AU145" s="18" t="s">
        <v>82</v>
      </c>
      <c r="AY145" s="18" t="s">
        <v>174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82</v>
      </c>
      <c r="BK145" s="167">
        <f t="shared" si="14"/>
        <v>0</v>
      </c>
      <c r="BL145" s="18" t="s">
        <v>230</v>
      </c>
      <c r="BM145" s="18" t="s">
        <v>287</v>
      </c>
    </row>
    <row r="146" spans="2:65" s="1" customFormat="1" ht="16.5" customHeight="1" x14ac:dyDescent="0.15">
      <c r="B146" s="130"/>
      <c r="C146" s="168" t="s">
        <v>73</v>
      </c>
      <c r="D146" s="168" t="s">
        <v>352</v>
      </c>
      <c r="E146" s="169" t="s">
        <v>1103</v>
      </c>
      <c r="F146" s="242" t="s">
        <v>1104</v>
      </c>
      <c r="G146" s="242"/>
      <c r="H146" s="242"/>
      <c r="I146" s="242"/>
      <c r="J146" s="170" t="s">
        <v>257</v>
      </c>
      <c r="K146" s="171">
        <v>1</v>
      </c>
      <c r="L146" s="243">
        <v>0</v>
      </c>
      <c r="M146" s="243"/>
      <c r="N146" s="244">
        <f t="shared" si="5"/>
        <v>0</v>
      </c>
      <c r="O146" s="241"/>
      <c r="P146" s="241"/>
      <c r="Q146" s="241"/>
      <c r="R146" s="133"/>
      <c r="T146" s="164" t="s">
        <v>5</v>
      </c>
      <c r="U146" s="42" t="s">
        <v>40</v>
      </c>
      <c r="V146" s="34"/>
      <c r="W146" s="165">
        <f t="shared" si="6"/>
        <v>0</v>
      </c>
      <c r="X146" s="165">
        <v>0</v>
      </c>
      <c r="Y146" s="165">
        <f t="shared" si="7"/>
        <v>0</v>
      </c>
      <c r="Z146" s="165">
        <v>0</v>
      </c>
      <c r="AA146" s="166">
        <f t="shared" si="8"/>
        <v>0</v>
      </c>
      <c r="AR146" s="18" t="s">
        <v>295</v>
      </c>
      <c r="AT146" s="18" t="s">
        <v>352</v>
      </c>
      <c r="AU146" s="18" t="s">
        <v>82</v>
      </c>
      <c r="AY146" s="18" t="s">
        <v>174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82</v>
      </c>
      <c r="BK146" s="167">
        <f t="shared" si="14"/>
        <v>0</v>
      </c>
      <c r="BL146" s="18" t="s">
        <v>230</v>
      </c>
      <c r="BM146" s="18" t="s">
        <v>295</v>
      </c>
    </row>
    <row r="147" spans="2:65" s="1" customFormat="1" ht="16.5" customHeight="1" x14ac:dyDescent="0.15">
      <c r="B147" s="130"/>
      <c r="C147" s="168" t="s">
        <v>73</v>
      </c>
      <c r="D147" s="168" t="s">
        <v>352</v>
      </c>
      <c r="E147" s="169" t="s">
        <v>1105</v>
      </c>
      <c r="F147" s="242" t="s">
        <v>1106</v>
      </c>
      <c r="G147" s="242"/>
      <c r="H147" s="242"/>
      <c r="I147" s="242"/>
      <c r="J147" s="170" t="s">
        <v>257</v>
      </c>
      <c r="K147" s="171">
        <v>2</v>
      </c>
      <c r="L147" s="243">
        <v>0</v>
      </c>
      <c r="M147" s="243"/>
      <c r="N147" s="244">
        <f t="shared" si="5"/>
        <v>0</v>
      </c>
      <c r="O147" s="241"/>
      <c r="P147" s="241"/>
      <c r="Q147" s="241"/>
      <c r="R147" s="133"/>
      <c r="T147" s="164" t="s">
        <v>5</v>
      </c>
      <c r="U147" s="42" t="s">
        <v>40</v>
      </c>
      <c r="V147" s="34"/>
      <c r="W147" s="165">
        <f t="shared" si="6"/>
        <v>0</v>
      </c>
      <c r="X147" s="165">
        <v>0</v>
      </c>
      <c r="Y147" s="165">
        <f t="shared" si="7"/>
        <v>0</v>
      </c>
      <c r="Z147" s="165">
        <v>0</v>
      </c>
      <c r="AA147" s="166">
        <f t="shared" si="8"/>
        <v>0</v>
      </c>
      <c r="AR147" s="18" t="s">
        <v>295</v>
      </c>
      <c r="AT147" s="18" t="s">
        <v>352</v>
      </c>
      <c r="AU147" s="18" t="s">
        <v>82</v>
      </c>
      <c r="AY147" s="18" t="s">
        <v>174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82</v>
      </c>
      <c r="BK147" s="167">
        <f t="shared" si="14"/>
        <v>0</v>
      </c>
      <c r="BL147" s="18" t="s">
        <v>230</v>
      </c>
      <c r="BM147" s="18" t="s">
        <v>303</v>
      </c>
    </row>
    <row r="148" spans="2:65" s="9" customFormat="1" ht="37.5" customHeight="1" x14ac:dyDescent="0.2">
      <c r="B148" s="148"/>
      <c r="C148" s="149"/>
      <c r="D148" s="150" t="s">
        <v>1077</v>
      </c>
      <c r="E148" s="150"/>
      <c r="F148" s="150"/>
      <c r="G148" s="150"/>
      <c r="H148" s="150"/>
      <c r="I148" s="150"/>
      <c r="J148" s="150"/>
      <c r="K148" s="150"/>
      <c r="L148" s="150"/>
      <c r="M148" s="150"/>
      <c r="N148" s="226">
        <f>BK148</f>
        <v>0</v>
      </c>
      <c r="O148" s="227"/>
      <c r="P148" s="227"/>
      <c r="Q148" s="227"/>
      <c r="R148" s="151"/>
      <c r="T148" s="152"/>
      <c r="U148" s="149"/>
      <c r="V148" s="149"/>
      <c r="W148" s="153">
        <f>SUM(W149:W170)</f>
        <v>0</v>
      </c>
      <c r="X148" s="149"/>
      <c r="Y148" s="153">
        <f>SUM(Y149:Y170)</f>
        <v>0</v>
      </c>
      <c r="Z148" s="149"/>
      <c r="AA148" s="154">
        <f>SUM(AA149:AA170)</f>
        <v>0</v>
      </c>
      <c r="AR148" s="155" t="s">
        <v>82</v>
      </c>
      <c r="AT148" s="156" t="s">
        <v>72</v>
      </c>
      <c r="AU148" s="156" t="s">
        <v>73</v>
      </c>
      <c r="AY148" s="155" t="s">
        <v>174</v>
      </c>
      <c r="BK148" s="157">
        <f>SUM(BK149:BK170)</f>
        <v>0</v>
      </c>
    </row>
    <row r="149" spans="2:65" s="1" customFormat="1" ht="16.5" customHeight="1" x14ac:dyDescent="0.15">
      <c r="B149" s="130"/>
      <c r="C149" s="168" t="s">
        <v>73</v>
      </c>
      <c r="D149" s="168" t="s">
        <v>352</v>
      </c>
      <c r="E149" s="169" t="s">
        <v>1107</v>
      </c>
      <c r="F149" s="242" t="s">
        <v>1108</v>
      </c>
      <c r="G149" s="242"/>
      <c r="H149" s="242"/>
      <c r="I149" s="242"/>
      <c r="J149" s="170" t="s">
        <v>257</v>
      </c>
      <c r="K149" s="171">
        <v>1</v>
      </c>
      <c r="L149" s="243">
        <v>0</v>
      </c>
      <c r="M149" s="243"/>
      <c r="N149" s="244">
        <f t="shared" ref="N149:N170" si="15">ROUND(L149*K149,3)</f>
        <v>0</v>
      </c>
      <c r="O149" s="241"/>
      <c r="P149" s="241"/>
      <c r="Q149" s="241"/>
      <c r="R149" s="133"/>
      <c r="T149" s="164" t="s">
        <v>5</v>
      </c>
      <c r="U149" s="42" t="s">
        <v>40</v>
      </c>
      <c r="V149" s="34"/>
      <c r="W149" s="165">
        <f t="shared" ref="W149:W170" si="16">V149*K149</f>
        <v>0</v>
      </c>
      <c r="X149" s="165">
        <v>0</v>
      </c>
      <c r="Y149" s="165">
        <f t="shared" ref="Y149:Y170" si="17">X149*K149</f>
        <v>0</v>
      </c>
      <c r="Z149" s="165">
        <v>0</v>
      </c>
      <c r="AA149" s="166">
        <f t="shared" ref="AA149:AA170" si="18">Z149*K149</f>
        <v>0</v>
      </c>
      <c r="AR149" s="18" t="s">
        <v>295</v>
      </c>
      <c r="AT149" s="18" t="s">
        <v>352</v>
      </c>
      <c r="AU149" s="18" t="s">
        <v>79</v>
      </c>
      <c r="AY149" s="18" t="s">
        <v>174</v>
      </c>
      <c r="BE149" s="104">
        <f t="shared" ref="BE149:BE170" si="19">IF(U149="základná",N149,0)</f>
        <v>0</v>
      </c>
      <c r="BF149" s="104">
        <f t="shared" ref="BF149:BF170" si="20">IF(U149="znížená",N149,0)</f>
        <v>0</v>
      </c>
      <c r="BG149" s="104">
        <f t="shared" ref="BG149:BG170" si="21">IF(U149="zákl. prenesená",N149,0)</f>
        <v>0</v>
      </c>
      <c r="BH149" s="104">
        <f t="shared" ref="BH149:BH170" si="22">IF(U149="zníž. prenesená",N149,0)</f>
        <v>0</v>
      </c>
      <c r="BI149" s="104">
        <f t="shared" ref="BI149:BI170" si="23">IF(U149="nulová",N149,0)</f>
        <v>0</v>
      </c>
      <c r="BJ149" s="18" t="s">
        <v>82</v>
      </c>
      <c r="BK149" s="167">
        <f t="shared" ref="BK149:BK170" si="24">ROUND(L149*K149,3)</f>
        <v>0</v>
      </c>
      <c r="BL149" s="18" t="s">
        <v>230</v>
      </c>
      <c r="BM149" s="18" t="s">
        <v>311</v>
      </c>
    </row>
    <row r="150" spans="2:65" s="1" customFormat="1" ht="16.5" customHeight="1" x14ac:dyDescent="0.15">
      <c r="B150" s="130"/>
      <c r="C150" s="168" t="s">
        <v>73</v>
      </c>
      <c r="D150" s="168" t="s">
        <v>352</v>
      </c>
      <c r="E150" s="169" t="s">
        <v>1109</v>
      </c>
      <c r="F150" s="242" t="s">
        <v>1110</v>
      </c>
      <c r="G150" s="242"/>
      <c r="H150" s="242"/>
      <c r="I150" s="242"/>
      <c r="J150" s="170" t="s">
        <v>399</v>
      </c>
      <c r="K150" s="171">
        <v>12</v>
      </c>
      <c r="L150" s="243">
        <v>0</v>
      </c>
      <c r="M150" s="243"/>
      <c r="N150" s="244">
        <f t="shared" si="15"/>
        <v>0</v>
      </c>
      <c r="O150" s="241"/>
      <c r="P150" s="241"/>
      <c r="Q150" s="241"/>
      <c r="R150" s="133"/>
      <c r="T150" s="164" t="s">
        <v>5</v>
      </c>
      <c r="U150" s="42" t="s">
        <v>40</v>
      </c>
      <c r="V150" s="34"/>
      <c r="W150" s="165">
        <f t="shared" si="16"/>
        <v>0</v>
      </c>
      <c r="X150" s="165">
        <v>0</v>
      </c>
      <c r="Y150" s="165">
        <f t="shared" si="17"/>
        <v>0</v>
      </c>
      <c r="Z150" s="165">
        <v>0</v>
      </c>
      <c r="AA150" s="166">
        <f t="shared" si="18"/>
        <v>0</v>
      </c>
      <c r="AR150" s="18" t="s">
        <v>295</v>
      </c>
      <c r="AT150" s="18" t="s">
        <v>352</v>
      </c>
      <c r="AU150" s="18" t="s">
        <v>79</v>
      </c>
      <c r="AY150" s="18" t="s">
        <v>174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8" t="s">
        <v>82</v>
      </c>
      <c r="BK150" s="167">
        <f t="shared" si="24"/>
        <v>0</v>
      </c>
      <c r="BL150" s="18" t="s">
        <v>230</v>
      </c>
      <c r="BM150" s="18" t="s">
        <v>319</v>
      </c>
    </row>
    <row r="151" spans="2:65" s="1" customFormat="1" ht="16.5" customHeight="1" x14ac:dyDescent="0.15">
      <c r="B151" s="130"/>
      <c r="C151" s="168" t="s">
        <v>73</v>
      </c>
      <c r="D151" s="168" t="s">
        <v>352</v>
      </c>
      <c r="E151" s="169" t="s">
        <v>1111</v>
      </c>
      <c r="F151" s="242" t="s">
        <v>1112</v>
      </c>
      <c r="G151" s="242"/>
      <c r="H151" s="242"/>
      <c r="I151" s="242"/>
      <c r="J151" s="170" t="s">
        <v>257</v>
      </c>
      <c r="K151" s="171">
        <v>2</v>
      </c>
      <c r="L151" s="243">
        <v>0</v>
      </c>
      <c r="M151" s="243"/>
      <c r="N151" s="244">
        <f t="shared" si="15"/>
        <v>0</v>
      </c>
      <c r="O151" s="241"/>
      <c r="P151" s="241"/>
      <c r="Q151" s="241"/>
      <c r="R151" s="133"/>
      <c r="T151" s="164" t="s">
        <v>5</v>
      </c>
      <c r="U151" s="42" t="s">
        <v>40</v>
      </c>
      <c r="V151" s="34"/>
      <c r="W151" s="165">
        <f t="shared" si="16"/>
        <v>0</v>
      </c>
      <c r="X151" s="165">
        <v>0</v>
      </c>
      <c r="Y151" s="165">
        <f t="shared" si="17"/>
        <v>0</v>
      </c>
      <c r="Z151" s="165">
        <v>0</v>
      </c>
      <c r="AA151" s="166">
        <f t="shared" si="18"/>
        <v>0</v>
      </c>
      <c r="AR151" s="18" t="s">
        <v>295</v>
      </c>
      <c r="AT151" s="18" t="s">
        <v>352</v>
      </c>
      <c r="AU151" s="18" t="s">
        <v>79</v>
      </c>
      <c r="AY151" s="18" t="s">
        <v>174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8" t="s">
        <v>82</v>
      </c>
      <c r="BK151" s="167">
        <f t="shared" si="24"/>
        <v>0</v>
      </c>
      <c r="BL151" s="18" t="s">
        <v>230</v>
      </c>
      <c r="BM151" s="18" t="s">
        <v>327</v>
      </c>
    </row>
    <row r="152" spans="2:65" s="1" customFormat="1" ht="16.5" customHeight="1" x14ac:dyDescent="0.15">
      <c r="B152" s="130"/>
      <c r="C152" s="168" t="s">
        <v>73</v>
      </c>
      <c r="D152" s="168" t="s">
        <v>352</v>
      </c>
      <c r="E152" s="169" t="s">
        <v>1113</v>
      </c>
      <c r="F152" s="242" t="s">
        <v>1114</v>
      </c>
      <c r="G152" s="242"/>
      <c r="H152" s="242"/>
      <c r="I152" s="242"/>
      <c r="J152" s="170" t="s">
        <v>257</v>
      </c>
      <c r="K152" s="171">
        <v>2</v>
      </c>
      <c r="L152" s="243">
        <v>0</v>
      </c>
      <c r="M152" s="243"/>
      <c r="N152" s="244">
        <f t="shared" si="15"/>
        <v>0</v>
      </c>
      <c r="O152" s="241"/>
      <c r="P152" s="241"/>
      <c r="Q152" s="241"/>
      <c r="R152" s="133"/>
      <c r="T152" s="164" t="s">
        <v>5</v>
      </c>
      <c r="U152" s="42" t="s">
        <v>40</v>
      </c>
      <c r="V152" s="34"/>
      <c r="W152" s="165">
        <f t="shared" si="16"/>
        <v>0</v>
      </c>
      <c r="X152" s="165">
        <v>0</v>
      </c>
      <c r="Y152" s="165">
        <f t="shared" si="17"/>
        <v>0</v>
      </c>
      <c r="Z152" s="165">
        <v>0</v>
      </c>
      <c r="AA152" s="166">
        <f t="shared" si="18"/>
        <v>0</v>
      </c>
      <c r="AR152" s="18" t="s">
        <v>295</v>
      </c>
      <c r="AT152" s="18" t="s">
        <v>352</v>
      </c>
      <c r="AU152" s="18" t="s">
        <v>79</v>
      </c>
      <c r="AY152" s="18" t="s">
        <v>174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82</v>
      </c>
      <c r="BK152" s="167">
        <f t="shared" si="24"/>
        <v>0</v>
      </c>
      <c r="BL152" s="18" t="s">
        <v>230</v>
      </c>
      <c r="BM152" s="18" t="s">
        <v>335</v>
      </c>
    </row>
    <row r="153" spans="2:65" s="1" customFormat="1" ht="16.5" customHeight="1" x14ac:dyDescent="0.15">
      <c r="B153" s="130"/>
      <c r="C153" s="168" t="s">
        <v>73</v>
      </c>
      <c r="D153" s="168" t="s">
        <v>352</v>
      </c>
      <c r="E153" s="169" t="s">
        <v>1115</v>
      </c>
      <c r="F153" s="242" t="s">
        <v>1116</v>
      </c>
      <c r="G153" s="242"/>
      <c r="H153" s="242"/>
      <c r="I153" s="242"/>
      <c r="J153" s="170" t="s">
        <v>257</v>
      </c>
      <c r="K153" s="171">
        <v>1</v>
      </c>
      <c r="L153" s="243">
        <v>0</v>
      </c>
      <c r="M153" s="243"/>
      <c r="N153" s="244">
        <f t="shared" si="15"/>
        <v>0</v>
      </c>
      <c r="O153" s="241"/>
      <c r="P153" s="241"/>
      <c r="Q153" s="241"/>
      <c r="R153" s="133"/>
      <c r="T153" s="164" t="s">
        <v>5</v>
      </c>
      <c r="U153" s="42" t="s">
        <v>40</v>
      </c>
      <c r="V153" s="34"/>
      <c r="W153" s="165">
        <f t="shared" si="16"/>
        <v>0</v>
      </c>
      <c r="X153" s="165">
        <v>0</v>
      </c>
      <c r="Y153" s="165">
        <f t="shared" si="17"/>
        <v>0</v>
      </c>
      <c r="Z153" s="165">
        <v>0</v>
      </c>
      <c r="AA153" s="166">
        <f t="shared" si="18"/>
        <v>0</v>
      </c>
      <c r="AR153" s="18" t="s">
        <v>295</v>
      </c>
      <c r="AT153" s="18" t="s">
        <v>352</v>
      </c>
      <c r="AU153" s="18" t="s">
        <v>79</v>
      </c>
      <c r="AY153" s="18" t="s">
        <v>174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82</v>
      </c>
      <c r="BK153" s="167">
        <f t="shared" si="24"/>
        <v>0</v>
      </c>
      <c r="BL153" s="18" t="s">
        <v>230</v>
      </c>
      <c r="BM153" s="18" t="s">
        <v>343</v>
      </c>
    </row>
    <row r="154" spans="2:65" s="1" customFormat="1" ht="16.5" customHeight="1" x14ac:dyDescent="0.15">
      <c r="B154" s="130"/>
      <c r="C154" s="168" t="s">
        <v>73</v>
      </c>
      <c r="D154" s="168" t="s">
        <v>352</v>
      </c>
      <c r="E154" s="169" t="s">
        <v>1117</v>
      </c>
      <c r="F154" s="242" t="s">
        <v>1118</v>
      </c>
      <c r="G154" s="242"/>
      <c r="H154" s="242"/>
      <c r="I154" s="242"/>
      <c r="J154" s="170" t="s">
        <v>257</v>
      </c>
      <c r="K154" s="171">
        <v>1</v>
      </c>
      <c r="L154" s="243">
        <v>0</v>
      </c>
      <c r="M154" s="243"/>
      <c r="N154" s="244">
        <f t="shared" si="15"/>
        <v>0</v>
      </c>
      <c r="O154" s="241"/>
      <c r="P154" s="241"/>
      <c r="Q154" s="241"/>
      <c r="R154" s="133"/>
      <c r="T154" s="164" t="s">
        <v>5</v>
      </c>
      <c r="U154" s="42" t="s">
        <v>40</v>
      </c>
      <c r="V154" s="34"/>
      <c r="W154" s="165">
        <f t="shared" si="16"/>
        <v>0</v>
      </c>
      <c r="X154" s="165">
        <v>0</v>
      </c>
      <c r="Y154" s="165">
        <f t="shared" si="17"/>
        <v>0</v>
      </c>
      <c r="Z154" s="165">
        <v>0</v>
      </c>
      <c r="AA154" s="166">
        <f t="shared" si="18"/>
        <v>0</v>
      </c>
      <c r="AR154" s="18" t="s">
        <v>295</v>
      </c>
      <c r="AT154" s="18" t="s">
        <v>352</v>
      </c>
      <c r="AU154" s="18" t="s">
        <v>79</v>
      </c>
      <c r="AY154" s="18" t="s">
        <v>174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82</v>
      </c>
      <c r="BK154" s="167">
        <f t="shared" si="24"/>
        <v>0</v>
      </c>
      <c r="BL154" s="18" t="s">
        <v>230</v>
      </c>
      <c r="BM154" s="18" t="s">
        <v>351</v>
      </c>
    </row>
    <row r="155" spans="2:65" s="1" customFormat="1" ht="16.5" customHeight="1" x14ac:dyDescent="0.15">
      <c r="B155" s="130"/>
      <c r="C155" s="168" t="s">
        <v>73</v>
      </c>
      <c r="D155" s="168" t="s">
        <v>352</v>
      </c>
      <c r="E155" s="169" t="s">
        <v>1119</v>
      </c>
      <c r="F155" s="242" t="s">
        <v>1120</v>
      </c>
      <c r="G155" s="242"/>
      <c r="H155" s="242"/>
      <c r="I155" s="242"/>
      <c r="J155" s="170" t="s">
        <v>257</v>
      </c>
      <c r="K155" s="171">
        <v>1</v>
      </c>
      <c r="L155" s="243">
        <v>0</v>
      </c>
      <c r="M155" s="243"/>
      <c r="N155" s="244">
        <f t="shared" si="15"/>
        <v>0</v>
      </c>
      <c r="O155" s="241"/>
      <c r="P155" s="241"/>
      <c r="Q155" s="241"/>
      <c r="R155" s="133"/>
      <c r="T155" s="164" t="s">
        <v>5</v>
      </c>
      <c r="U155" s="42" t="s">
        <v>40</v>
      </c>
      <c r="V155" s="34"/>
      <c r="W155" s="165">
        <f t="shared" si="16"/>
        <v>0</v>
      </c>
      <c r="X155" s="165">
        <v>0</v>
      </c>
      <c r="Y155" s="165">
        <f t="shared" si="17"/>
        <v>0</v>
      </c>
      <c r="Z155" s="165">
        <v>0</v>
      </c>
      <c r="AA155" s="166">
        <f t="shared" si="18"/>
        <v>0</v>
      </c>
      <c r="AR155" s="18" t="s">
        <v>295</v>
      </c>
      <c r="AT155" s="18" t="s">
        <v>352</v>
      </c>
      <c r="AU155" s="18" t="s">
        <v>79</v>
      </c>
      <c r="AY155" s="18" t="s">
        <v>174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82</v>
      </c>
      <c r="BK155" s="167">
        <f t="shared" si="24"/>
        <v>0</v>
      </c>
      <c r="BL155" s="18" t="s">
        <v>230</v>
      </c>
      <c r="BM155" s="18" t="s">
        <v>360</v>
      </c>
    </row>
    <row r="156" spans="2:65" s="1" customFormat="1" ht="16.5" customHeight="1" x14ac:dyDescent="0.15">
      <c r="B156" s="130"/>
      <c r="C156" s="168" t="s">
        <v>73</v>
      </c>
      <c r="D156" s="168" t="s">
        <v>352</v>
      </c>
      <c r="E156" s="169" t="s">
        <v>1121</v>
      </c>
      <c r="F156" s="242" t="s">
        <v>1122</v>
      </c>
      <c r="G156" s="242"/>
      <c r="H156" s="242"/>
      <c r="I156" s="242"/>
      <c r="J156" s="170" t="s">
        <v>257</v>
      </c>
      <c r="K156" s="171">
        <v>1</v>
      </c>
      <c r="L156" s="243">
        <v>0</v>
      </c>
      <c r="M156" s="243"/>
      <c r="N156" s="244">
        <f t="shared" si="15"/>
        <v>0</v>
      </c>
      <c r="O156" s="241"/>
      <c r="P156" s="241"/>
      <c r="Q156" s="241"/>
      <c r="R156" s="133"/>
      <c r="T156" s="164" t="s">
        <v>5</v>
      </c>
      <c r="U156" s="42" t="s">
        <v>40</v>
      </c>
      <c r="V156" s="34"/>
      <c r="W156" s="165">
        <f t="shared" si="16"/>
        <v>0</v>
      </c>
      <c r="X156" s="165">
        <v>0</v>
      </c>
      <c r="Y156" s="165">
        <f t="shared" si="17"/>
        <v>0</v>
      </c>
      <c r="Z156" s="165">
        <v>0</v>
      </c>
      <c r="AA156" s="166">
        <f t="shared" si="18"/>
        <v>0</v>
      </c>
      <c r="AR156" s="18" t="s">
        <v>295</v>
      </c>
      <c r="AT156" s="18" t="s">
        <v>352</v>
      </c>
      <c r="AU156" s="18" t="s">
        <v>79</v>
      </c>
      <c r="AY156" s="18" t="s">
        <v>174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82</v>
      </c>
      <c r="BK156" s="167">
        <f t="shared" si="24"/>
        <v>0</v>
      </c>
      <c r="BL156" s="18" t="s">
        <v>230</v>
      </c>
      <c r="BM156" s="18" t="s">
        <v>368</v>
      </c>
    </row>
    <row r="157" spans="2:65" s="1" customFormat="1" ht="16.5" customHeight="1" x14ac:dyDescent="0.15">
      <c r="B157" s="130"/>
      <c r="C157" s="168" t="s">
        <v>73</v>
      </c>
      <c r="D157" s="168" t="s">
        <v>352</v>
      </c>
      <c r="E157" s="169" t="s">
        <v>1123</v>
      </c>
      <c r="F157" s="242" t="s">
        <v>1124</v>
      </c>
      <c r="G157" s="242"/>
      <c r="H157" s="242"/>
      <c r="I157" s="242"/>
      <c r="J157" s="170" t="s">
        <v>257</v>
      </c>
      <c r="K157" s="171">
        <v>12</v>
      </c>
      <c r="L157" s="243">
        <v>0</v>
      </c>
      <c r="M157" s="243"/>
      <c r="N157" s="244">
        <f t="shared" si="15"/>
        <v>0</v>
      </c>
      <c r="O157" s="241"/>
      <c r="P157" s="241"/>
      <c r="Q157" s="241"/>
      <c r="R157" s="133"/>
      <c r="T157" s="164" t="s">
        <v>5</v>
      </c>
      <c r="U157" s="42" t="s">
        <v>40</v>
      </c>
      <c r="V157" s="34"/>
      <c r="W157" s="165">
        <f t="shared" si="16"/>
        <v>0</v>
      </c>
      <c r="X157" s="165">
        <v>0</v>
      </c>
      <c r="Y157" s="165">
        <f t="shared" si="17"/>
        <v>0</v>
      </c>
      <c r="Z157" s="165">
        <v>0</v>
      </c>
      <c r="AA157" s="166">
        <f t="shared" si="18"/>
        <v>0</v>
      </c>
      <c r="AR157" s="18" t="s">
        <v>295</v>
      </c>
      <c r="AT157" s="18" t="s">
        <v>352</v>
      </c>
      <c r="AU157" s="18" t="s">
        <v>79</v>
      </c>
      <c r="AY157" s="18" t="s">
        <v>174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82</v>
      </c>
      <c r="BK157" s="167">
        <f t="shared" si="24"/>
        <v>0</v>
      </c>
      <c r="BL157" s="18" t="s">
        <v>230</v>
      </c>
      <c r="BM157" s="18" t="s">
        <v>376</v>
      </c>
    </row>
    <row r="158" spans="2:65" s="1" customFormat="1" ht="16.5" customHeight="1" x14ac:dyDescent="0.15">
      <c r="B158" s="130"/>
      <c r="C158" s="168" t="s">
        <v>73</v>
      </c>
      <c r="D158" s="168" t="s">
        <v>352</v>
      </c>
      <c r="E158" s="169" t="s">
        <v>1125</v>
      </c>
      <c r="F158" s="242" t="s">
        <v>1126</v>
      </c>
      <c r="G158" s="242"/>
      <c r="H158" s="242"/>
      <c r="I158" s="242"/>
      <c r="J158" s="170" t="s">
        <v>257</v>
      </c>
      <c r="K158" s="171">
        <v>2</v>
      </c>
      <c r="L158" s="243">
        <v>0</v>
      </c>
      <c r="M158" s="243"/>
      <c r="N158" s="244">
        <f t="shared" si="15"/>
        <v>0</v>
      </c>
      <c r="O158" s="241"/>
      <c r="P158" s="241"/>
      <c r="Q158" s="241"/>
      <c r="R158" s="133"/>
      <c r="T158" s="164" t="s">
        <v>5</v>
      </c>
      <c r="U158" s="42" t="s">
        <v>40</v>
      </c>
      <c r="V158" s="34"/>
      <c r="W158" s="165">
        <f t="shared" si="16"/>
        <v>0</v>
      </c>
      <c r="X158" s="165">
        <v>0</v>
      </c>
      <c r="Y158" s="165">
        <f t="shared" si="17"/>
        <v>0</v>
      </c>
      <c r="Z158" s="165">
        <v>0</v>
      </c>
      <c r="AA158" s="166">
        <f t="shared" si="18"/>
        <v>0</v>
      </c>
      <c r="AR158" s="18" t="s">
        <v>295</v>
      </c>
      <c r="AT158" s="18" t="s">
        <v>352</v>
      </c>
      <c r="AU158" s="18" t="s">
        <v>79</v>
      </c>
      <c r="AY158" s="18" t="s">
        <v>174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82</v>
      </c>
      <c r="BK158" s="167">
        <f t="shared" si="24"/>
        <v>0</v>
      </c>
      <c r="BL158" s="18" t="s">
        <v>230</v>
      </c>
      <c r="BM158" s="18" t="s">
        <v>384</v>
      </c>
    </row>
    <row r="159" spans="2:65" s="1" customFormat="1" ht="16.5" customHeight="1" x14ac:dyDescent="0.15">
      <c r="B159" s="130"/>
      <c r="C159" s="168" t="s">
        <v>73</v>
      </c>
      <c r="D159" s="168" t="s">
        <v>352</v>
      </c>
      <c r="E159" s="169" t="s">
        <v>1127</v>
      </c>
      <c r="F159" s="242" t="s">
        <v>1128</v>
      </c>
      <c r="G159" s="242"/>
      <c r="H159" s="242"/>
      <c r="I159" s="242"/>
      <c r="J159" s="170" t="s">
        <v>257</v>
      </c>
      <c r="K159" s="171">
        <v>1</v>
      </c>
      <c r="L159" s="243">
        <v>0</v>
      </c>
      <c r="M159" s="243"/>
      <c r="N159" s="244">
        <f t="shared" si="15"/>
        <v>0</v>
      </c>
      <c r="O159" s="241"/>
      <c r="P159" s="241"/>
      <c r="Q159" s="241"/>
      <c r="R159" s="133"/>
      <c r="T159" s="164" t="s">
        <v>5</v>
      </c>
      <c r="U159" s="42" t="s">
        <v>40</v>
      </c>
      <c r="V159" s="34"/>
      <c r="W159" s="165">
        <f t="shared" si="16"/>
        <v>0</v>
      </c>
      <c r="X159" s="165">
        <v>0</v>
      </c>
      <c r="Y159" s="165">
        <f t="shared" si="17"/>
        <v>0</v>
      </c>
      <c r="Z159" s="165">
        <v>0</v>
      </c>
      <c r="AA159" s="166">
        <f t="shared" si="18"/>
        <v>0</v>
      </c>
      <c r="AR159" s="18" t="s">
        <v>295</v>
      </c>
      <c r="AT159" s="18" t="s">
        <v>352</v>
      </c>
      <c r="AU159" s="18" t="s">
        <v>79</v>
      </c>
      <c r="AY159" s="18" t="s">
        <v>174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82</v>
      </c>
      <c r="BK159" s="167">
        <f t="shared" si="24"/>
        <v>0</v>
      </c>
      <c r="BL159" s="18" t="s">
        <v>230</v>
      </c>
      <c r="BM159" s="18" t="s">
        <v>392</v>
      </c>
    </row>
    <row r="160" spans="2:65" s="1" customFormat="1" ht="25.5" customHeight="1" x14ac:dyDescent="0.15">
      <c r="B160" s="130"/>
      <c r="C160" s="168" t="s">
        <v>73</v>
      </c>
      <c r="D160" s="168" t="s">
        <v>352</v>
      </c>
      <c r="E160" s="169" t="s">
        <v>1129</v>
      </c>
      <c r="F160" s="242" t="s">
        <v>1130</v>
      </c>
      <c r="G160" s="242"/>
      <c r="H160" s="242"/>
      <c r="I160" s="242"/>
      <c r="J160" s="170" t="s">
        <v>399</v>
      </c>
      <c r="K160" s="171">
        <v>70</v>
      </c>
      <c r="L160" s="243">
        <v>0</v>
      </c>
      <c r="M160" s="243"/>
      <c r="N160" s="244">
        <f t="shared" si="15"/>
        <v>0</v>
      </c>
      <c r="O160" s="241"/>
      <c r="P160" s="241"/>
      <c r="Q160" s="241"/>
      <c r="R160" s="133"/>
      <c r="T160" s="164" t="s">
        <v>5</v>
      </c>
      <c r="U160" s="42" t="s">
        <v>40</v>
      </c>
      <c r="V160" s="34"/>
      <c r="W160" s="165">
        <f t="shared" si="16"/>
        <v>0</v>
      </c>
      <c r="X160" s="165">
        <v>0</v>
      </c>
      <c r="Y160" s="165">
        <f t="shared" si="17"/>
        <v>0</v>
      </c>
      <c r="Z160" s="165">
        <v>0</v>
      </c>
      <c r="AA160" s="166">
        <f t="shared" si="18"/>
        <v>0</v>
      </c>
      <c r="AR160" s="18" t="s">
        <v>295</v>
      </c>
      <c r="AT160" s="18" t="s">
        <v>352</v>
      </c>
      <c r="AU160" s="18" t="s">
        <v>79</v>
      </c>
      <c r="AY160" s="18" t="s">
        <v>174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82</v>
      </c>
      <c r="BK160" s="167">
        <f t="shared" si="24"/>
        <v>0</v>
      </c>
      <c r="BL160" s="18" t="s">
        <v>230</v>
      </c>
      <c r="BM160" s="18" t="s">
        <v>401</v>
      </c>
    </row>
    <row r="161" spans="2:65" s="1" customFormat="1" ht="25.5" customHeight="1" x14ac:dyDescent="0.15">
      <c r="B161" s="130"/>
      <c r="C161" s="168" t="s">
        <v>73</v>
      </c>
      <c r="D161" s="168" t="s">
        <v>352</v>
      </c>
      <c r="E161" s="169" t="s">
        <v>1131</v>
      </c>
      <c r="F161" s="242" t="s">
        <v>1132</v>
      </c>
      <c r="G161" s="242"/>
      <c r="H161" s="242"/>
      <c r="I161" s="242"/>
      <c r="J161" s="170" t="s">
        <v>399</v>
      </c>
      <c r="K161" s="171">
        <v>30</v>
      </c>
      <c r="L161" s="243">
        <v>0</v>
      </c>
      <c r="M161" s="243"/>
      <c r="N161" s="244">
        <f t="shared" si="15"/>
        <v>0</v>
      </c>
      <c r="O161" s="241"/>
      <c r="P161" s="241"/>
      <c r="Q161" s="241"/>
      <c r="R161" s="133"/>
      <c r="T161" s="164" t="s">
        <v>5</v>
      </c>
      <c r="U161" s="42" t="s">
        <v>40</v>
      </c>
      <c r="V161" s="34"/>
      <c r="W161" s="165">
        <f t="shared" si="16"/>
        <v>0</v>
      </c>
      <c r="X161" s="165">
        <v>0</v>
      </c>
      <c r="Y161" s="165">
        <f t="shared" si="17"/>
        <v>0</v>
      </c>
      <c r="Z161" s="165">
        <v>0</v>
      </c>
      <c r="AA161" s="166">
        <f t="shared" si="18"/>
        <v>0</v>
      </c>
      <c r="AR161" s="18" t="s">
        <v>295</v>
      </c>
      <c r="AT161" s="18" t="s">
        <v>352</v>
      </c>
      <c r="AU161" s="18" t="s">
        <v>79</v>
      </c>
      <c r="AY161" s="18" t="s">
        <v>174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8" t="s">
        <v>82</v>
      </c>
      <c r="BK161" s="167">
        <f t="shared" si="24"/>
        <v>0</v>
      </c>
      <c r="BL161" s="18" t="s">
        <v>230</v>
      </c>
      <c r="BM161" s="18" t="s">
        <v>409</v>
      </c>
    </row>
    <row r="162" spans="2:65" s="1" customFormat="1" ht="25.5" customHeight="1" x14ac:dyDescent="0.15">
      <c r="B162" s="130"/>
      <c r="C162" s="168" t="s">
        <v>73</v>
      </c>
      <c r="D162" s="168" t="s">
        <v>352</v>
      </c>
      <c r="E162" s="169" t="s">
        <v>1133</v>
      </c>
      <c r="F162" s="242" t="s">
        <v>1134</v>
      </c>
      <c r="G162" s="242"/>
      <c r="H162" s="242"/>
      <c r="I162" s="242"/>
      <c r="J162" s="170" t="s">
        <v>399</v>
      </c>
      <c r="K162" s="171">
        <v>50</v>
      </c>
      <c r="L162" s="243">
        <v>0</v>
      </c>
      <c r="M162" s="243"/>
      <c r="N162" s="244">
        <f t="shared" si="15"/>
        <v>0</v>
      </c>
      <c r="O162" s="241"/>
      <c r="P162" s="241"/>
      <c r="Q162" s="241"/>
      <c r="R162" s="133"/>
      <c r="T162" s="164" t="s">
        <v>5</v>
      </c>
      <c r="U162" s="42" t="s">
        <v>40</v>
      </c>
      <c r="V162" s="34"/>
      <c r="W162" s="165">
        <f t="shared" si="16"/>
        <v>0</v>
      </c>
      <c r="X162" s="165">
        <v>0</v>
      </c>
      <c r="Y162" s="165">
        <f t="shared" si="17"/>
        <v>0</v>
      </c>
      <c r="Z162" s="165">
        <v>0</v>
      </c>
      <c r="AA162" s="166">
        <f t="shared" si="18"/>
        <v>0</v>
      </c>
      <c r="AR162" s="18" t="s">
        <v>295</v>
      </c>
      <c r="AT162" s="18" t="s">
        <v>352</v>
      </c>
      <c r="AU162" s="18" t="s">
        <v>79</v>
      </c>
      <c r="AY162" s="18" t="s">
        <v>174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82</v>
      </c>
      <c r="BK162" s="167">
        <f t="shared" si="24"/>
        <v>0</v>
      </c>
      <c r="BL162" s="18" t="s">
        <v>230</v>
      </c>
      <c r="BM162" s="18" t="s">
        <v>417</v>
      </c>
    </row>
    <row r="163" spans="2:65" s="1" customFormat="1" ht="16.5" customHeight="1" x14ac:dyDescent="0.15">
      <c r="B163" s="130"/>
      <c r="C163" s="168" t="s">
        <v>73</v>
      </c>
      <c r="D163" s="168" t="s">
        <v>352</v>
      </c>
      <c r="E163" s="169" t="s">
        <v>1135</v>
      </c>
      <c r="F163" s="242" t="s">
        <v>1136</v>
      </c>
      <c r="G163" s="242"/>
      <c r="H163" s="242"/>
      <c r="I163" s="242"/>
      <c r="J163" s="170" t="s">
        <v>399</v>
      </c>
      <c r="K163" s="171">
        <v>70</v>
      </c>
      <c r="L163" s="243">
        <v>0</v>
      </c>
      <c r="M163" s="243"/>
      <c r="N163" s="244">
        <f t="shared" si="15"/>
        <v>0</v>
      </c>
      <c r="O163" s="241"/>
      <c r="P163" s="241"/>
      <c r="Q163" s="241"/>
      <c r="R163" s="133"/>
      <c r="T163" s="164" t="s">
        <v>5</v>
      </c>
      <c r="U163" s="42" t="s">
        <v>40</v>
      </c>
      <c r="V163" s="34"/>
      <c r="W163" s="165">
        <f t="shared" si="16"/>
        <v>0</v>
      </c>
      <c r="X163" s="165">
        <v>0</v>
      </c>
      <c r="Y163" s="165">
        <f t="shared" si="17"/>
        <v>0</v>
      </c>
      <c r="Z163" s="165">
        <v>0</v>
      </c>
      <c r="AA163" s="166">
        <f t="shared" si="18"/>
        <v>0</v>
      </c>
      <c r="AR163" s="18" t="s">
        <v>295</v>
      </c>
      <c r="AT163" s="18" t="s">
        <v>352</v>
      </c>
      <c r="AU163" s="18" t="s">
        <v>79</v>
      </c>
      <c r="AY163" s="18" t="s">
        <v>174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82</v>
      </c>
      <c r="BK163" s="167">
        <f t="shared" si="24"/>
        <v>0</v>
      </c>
      <c r="BL163" s="18" t="s">
        <v>230</v>
      </c>
      <c r="BM163" s="18" t="s">
        <v>425</v>
      </c>
    </row>
    <row r="164" spans="2:65" s="1" customFormat="1" ht="16.5" customHeight="1" x14ac:dyDescent="0.15">
      <c r="B164" s="130"/>
      <c r="C164" s="168" t="s">
        <v>73</v>
      </c>
      <c r="D164" s="168" t="s">
        <v>352</v>
      </c>
      <c r="E164" s="169" t="s">
        <v>1137</v>
      </c>
      <c r="F164" s="242" t="s">
        <v>1138</v>
      </c>
      <c r="G164" s="242"/>
      <c r="H164" s="242"/>
      <c r="I164" s="242"/>
      <c r="J164" s="170" t="s">
        <v>399</v>
      </c>
      <c r="K164" s="171">
        <v>30</v>
      </c>
      <c r="L164" s="243">
        <v>0</v>
      </c>
      <c r="M164" s="243"/>
      <c r="N164" s="244">
        <f t="shared" si="15"/>
        <v>0</v>
      </c>
      <c r="O164" s="241"/>
      <c r="P164" s="241"/>
      <c r="Q164" s="241"/>
      <c r="R164" s="133"/>
      <c r="T164" s="164" t="s">
        <v>5</v>
      </c>
      <c r="U164" s="42" t="s">
        <v>40</v>
      </c>
      <c r="V164" s="34"/>
      <c r="W164" s="165">
        <f t="shared" si="16"/>
        <v>0</v>
      </c>
      <c r="X164" s="165">
        <v>0</v>
      </c>
      <c r="Y164" s="165">
        <f t="shared" si="17"/>
        <v>0</v>
      </c>
      <c r="Z164" s="165">
        <v>0</v>
      </c>
      <c r="AA164" s="166">
        <f t="shared" si="18"/>
        <v>0</v>
      </c>
      <c r="AR164" s="18" t="s">
        <v>295</v>
      </c>
      <c r="AT164" s="18" t="s">
        <v>352</v>
      </c>
      <c r="AU164" s="18" t="s">
        <v>79</v>
      </c>
      <c r="AY164" s="18" t="s">
        <v>174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82</v>
      </c>
      <c r="BK164" s="167">
        <f t="shared" si="24"/>
        <v>0</v>
      </c>
      <c r="BL164" s="18" t="s">
        <v>230</v>
      </c>
      <c r="BM164" s="18" t="s">
        <v>433</v>
      </c>
    </row>
    <row r="165" spans="2:65" s="1" customFormat="1" ht="16.5" customHeight="1" x14ac:dyDescent="0.15">
      <c r="B165" s="130"/>
      <c r="C165" s="168" t="s">
        <v>73</v>
      </c>
      <c r="D165" s="168" t="s">
        <v>352</v>
      </c>
      <c r="E165" s="169" t="s">
        <v>1139</v>
      </c>
      <c r="F165" s="242" t="s">
        <v>1140</v>
      </c>
      <c r="G165" s="242"/>
      <c r="H165" s="242"/>
      <c r="I165" s="242"/>
      <c r="J165" s="170" t="s">
        <v>399</v>
      </c>
      <c r="K165" s="171">
        <v>50</v>
      </c>
      <c r="L165" s="243">
        <v>0</v>
      </c>
      <c r="M165" s="243"/>
      <c r="N165" s="244">
        <f t="shared" si="15"/>
        <v>0</v>
      </c>
      <c r="O165" s="241"/>
      <c r="P165" s="241"/>
      <c r="Q165" s="241"/>
      <c r="R165" s="133"/>
      <c r="T165" s="164" t="s">
        <v>5</v>
      </c>
      <c r="U165" s="42" t="s">
        <v>40</v>
      </c>
      <c r="V165" s="34"/>
      <c r="W165" s="165">
        <f t="shared" si="16"/>
        <v>0</v>
      </c>
      <c r="X165" s="165">
        <v>0</v>
      </c>
      <c r="Y165" s="165">
        <f t="shared" si="17"/>
        <v>0</v>
      </c>
      <c r="Z165" s="165">
        <v>0</v>
      </c>
      <c r="AA165" s="166">
        <f t="shared" si="18"/>
        <v>0</v>
      </c>
      <c r="AR165" s="18" t="s">
        <v>295</v>
      </c>
      <c r="AT165" s="18" t="s">
        <v>352</v>
      </c>
      <c r="AU165" s="18" t="s">
        <v>79</v>
      </c>
      <c r="AY165" s="18" t="s">
        <v>174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82</v>
      </c>
      <c r="BK165" s="167">
        <f t="shared" si="24"/>
        <v>0</v>
      </c>
      <c r="BL165" s="18" t="s">
        <v>230</v>
      </c>
      <c r="BM165" s="18" t="s">
        <v>441</v>
      </c>
    </row>
    <row r="166" spans="2:65" s="1" customFormat="1" ht="16.5" customHeight="1" x14ac:dyDescent="0.15">
      <c r="B166" s="130"/>
      <c r="C166" s="168" t="s">
        <v>73</v>
      </c>
      <c r="D166" s="168" t="s">
        <v>352</v>
      </c>
      <c r="E166" s="169" t="s">
        <v>1141</v>
      </c>
      <c r="F166" s="242" t="s">
        <v>1142</v>
      </c>
      <c r="G166" s="242"/>
      <c r="H166" s="242"/>
      <c r="I166" s="242"/>
      <c r="J166" s="170" t="s">
        <v>257</v>
      </c>
      <c r="K166" s="171">
        <v>1</v>
      </c>
      <c r="L166" s="243">
        <v>0</v>
      </c>
      <c r="M166" s="243"/>
      <c r="N166" s="244">
        <f t="shared" si="15"/>
        <v>0</v>
      </c>
      <c r="O166" s="241"/>
      <c r="P166" s="241"/>
      <c r="Q166" s="241"/>
      <c r="R166" s="133"/>
      <c r="T166" s="164" t="s">
        <v>5</v>
      </c>
      <c r="U166" s="42" t="s">
        <v>40</v>
      </c>
      <c r="V166" s="34"/>
      <c r="W166" s="165">
        <f t="shared" si="16"/>
        <v>0</v>
      </c>
      <c r="X166" s="165">
        <v>0</v>
      </c>
      <c r="Y166" s="165">
        <f t="shared" si="17"/>
        <v>0</v>
      </c>
      <c r="Z166" s="165">
        <v>0</v>
      </c>
      <c r="AA166" s="166">
        <f t="shared" si="18"/>
        <v>0</v>
      </c>
      <c r="AR166" s="18" t="s">
        <v>295</v>
      </c>
      <c r="AT166" s="18" t="s">
        <v>352</v>
      </c>
      <c r="AU166" s="18" t="s">
        <v>79</v>
      </c>
      <c r="AY166" s="18" t="s">
        <v>174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82</v>
      </c>
      <c r="BK166" s="167">
        <f t="shared" si="24"/>
        <v>0</v>
      </c>
      <c r="BL166" s="18" t="s">
        <v>230</v>
      </c>
      <c r="BM166" s="18" t="s">
        <v>449</v>
      </c>
    </row>
    <row r="167" spans="2:65" s="1" customFormat="1" ht="16.5" customHeight="1" x14ac:dyDescent="0.15">
      <c r="B167" s="130"/>
      <c r="C167" s="168" t="s">
        <v>73</v>
      </c>
      <c r="D167" s="168" t="s">
        <v>352</v>
      </c>
      <c r="E167" s="169" t="s">
        <v>1143</v>
      </c>
      <c r="F167" s="242" t="s">
        <v>1144</v>
      </c>
      <c r="G167" s="242"/>
      <c r="H167" s="242"/>
      <c r="I167" s="242"/>
      <c r="J167" s="170" t="s">
        <v>257</v>
      </c>
      <c r="K167" s="171">
        <v>2</v>
      </c>
      <c r="L167" s="243">
        <v>0</v>
      </c>
      <c r="M167" s="243"/>
      <c r="N167" s="244">
        <f t="shared" si="15"/>
        <v>0</v>
      </c>
      <c r="O167" s="241"/>
      <c r="P167" s="241"/>
      <c r="Q167" s="241"/>
      <c r="R167" s="133"/>
      <c r="T167" s="164" t="s">
        <v>5</v>
      </c>
      <c r="U167" s="42" t="s">
        <v>40</v>
      </c>
      <c r="V167" s="34"/>
      <c r="W167" s="165">
        <f t="shared" si="16"/>
        <v>0</v>
      </c>
      <c r="X167" s="165">
        <v>0</v>
      </c>
      <c r="Y167" s="165">
        <f t="shared" si="17"/>
        <v>0</v>
      </c>
      <c r="Z167" s="165">
        <v>0</v>
      </c>
      <c r="AA167" s="166">
        <f t="shared" si="18"/>
        <v>0</v>
      </c>
      <c r="AR167" s="18" t="s">
        <v>295</v>
      </c>
      <c r="AT167" s="18" t="s">
        <v>352</v>
      </c>
      <c r="AU167" s="18" t="s">
        <v>79</v>
      </c>
      <c r="AY167" s="18" t="s">
        <v>174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82</v>
      </c>
      <c r="BK167" s="167">
        <f t="shared" si="24"/>
        <v>0</v>
      </c>
      <c r="BL167" s="18" t="s">
        <v>230</v>
      </c>
      <c r="BM167" s="18" t="s">
        <v>457</v>
      </c>
    </row>
    <row r="168" spans="2:65" s="1" customFormat="1" ht="16.5" customHeight="1" x14ac:dyDescent="0.15">
      <c r="B168" s="130"/>
      <c r="C168" s="168" t="s">
        <v>73</v>
      </c>
      <c r="D168" s="168" t="s">
        <v>352</v>
      </c>
      <c r="E168" s="169" t="s">
        <v>1145</v>
      </c>
      <c r="F168" s="242" t="s">
        <v>1146</v>
      </c>
      <c r="G168" s="242"/>
      <c r="H168" s="242"/>
      <c r="I168" s="242"/>
      <c r="J168" s="170" t="s">
        <v>257</v>
      </c>
      <c r="K168" s="171">
        <v>1</v>
      </c>
      <c r="L168" s="243">
        <v>0</v>
      </c>
      <c r="M168" s="243"/>
      <c r="N168" s="244">
        <f t="shared" si="15"/>
        <v>0</v>
      </c>
      <c r="O168" s="241"/>
      <c r="P168" s="241"/>
      <c r="Q168" s="241"/>
      <c r="R168" s="133"/>
      <c r="T168" s="164" t="s">
        <v>5</v>
      </c>
      <c r="U168" s="42" t="s">
        <v>40</v>
      </c>
      <c r="V168" s="34"/>
      <c r="W168" s="165">
        <f t="shared" si="16"/>
        <v>0</v>
      </c>
      <c r="X168" s="165">
        <v>0</v>
      </c>
      <c r="Y168" s="165">
        <f t="shared" si="17"/>
        <v>0</v>
      </c>
      <c r="Z168" s="165">
        <v>0</v>
      </c>
      <c r="AA168" s="166">
        <f t="shared" si="18"/>
        <v>0</v>
      </c>
      <c r="AR168" s="18" t="s">
        <v>295</v>
      </c>
      <c r="AT168" s="18" t="s">
        <v>352</v>
      </c>
      <c r="AU168" s="18" t="s">
        <v>79</v>
      </c>
      <c r="AY168" s="18" t="s">
        <v>174</v>
      </c>
      <c r="BE168" s="104">
        <f t="shared" si="19"/>
        <v>0</v>
      </c>
      <c r="BF168" s="104">
        <f t="shared" si="20"/>
        <v>0</v>
      </c>
      <c r="BG168" s="104">
        <f t="shared" si="21"/>
        <v>0</v>
      </c>
      <c r="BH168" s="104">
        <f t="shared" si="22"/>
        <v>0</v>
      </c>
      <c r="BI168" s="104">
        <f t="shared" si="23"/>
        <v>0</v>
      </c>
      <c r="BJ168" s="18" t="s">
        <v>82</v>
      </c>
      <c r="BK168" s="167">
        <f t="shared" si="24"/>
        <v>0</v>
      </c>
      <c r="BL168" s="18" t="s">
        <v>230</v>
      </c>
      <c r="BM168" s="18" t="s">
        <v>465</v>
      </c>
    </row>
    <row r="169" spans="2:65" s="1" customFormat="1" ht="16.5" customHeight="1" x14ac:dyDescent="0.15">
      <c r="B169" s="130"/>
      <c r="C169" s="168" t="s">
        <v>73</v>
      </c>
      <c r="D169" s="168" t="s">
        <v>352</v>
      </c>
      <c r="E169" s="169" t="s">
        <v>1147</v>
      </c>
      <c r="F169" s="242" t="s">
        <v>1148</v>
      </c>
      <c r="G169" s="242"/>
      <c r="H169" s="242"/>
      <c r="I169" s="242"/>
      <c r="J169" s="170" t="s">
        <v>1023</v>
      </c>
      <c r="K169" s="171">
        <v>1</v>
      </c>
      <c r="L169" s="243">
        <v>0</v>
      </c>
      <c r="M169" s="243"/>
      <c r="N169" s="244">
        <f t="shared" si="15"/>
        <v>0</v>
      </c>
      <c r="O169" s="241"/>
      <c r="P169" s="241"/>
      <c r="Q169" s="241"/>
      <c r="R169" s="133"/>
      <c r="T169" s="164" t="s">
        <v>5</v>
      </c>
      <c r="U169" s="42" t="s">
        <v>40</v>
      </c>
      <c r="V169" s="34"/>
      <c r="W169" s="165">
        <f t="shared" si="16"/>
        <v>0</v>
      </c>
      <c r="X169" s="165">
        <v>0</v>
      </c>
      <c r="Y169" s="165">
        <f t="shared" si="17"/>
        <v>0</v>
      </c>
      <c r="Z169" s="165">
        <v>0</v>
      </c>
      <c r="AA169" s="166">
        <f t="shared" si="18"/>
        <v>0</v>
      </c>
      <c r="AR169" s="18" t="s">
        <v>295</v>
      </c>
      <c r="AT169" s="18" t="s">
        <v>352</v>
      </c>
      <c r="AU169" s="18" t="s">
        <v>79</v>
      </c>
      <c r="AY169" s="18" t="s">
        <v>174</v>
      </c>
      <c r="BE169" s="104">
        <f t="shared" si="19"/>
        <v>0</v>
      </c>
      <c r="BF169" s="104">
        <f t="shared" si="20"/>
        <v>0</v>
      </c>
      <c r="BG169" s="104">
        <f t="shared" si="21"/>
        <v>0</v>
      </c>
      <c r="BH169" s="104">
        <f t="shared" si="22"/>
        <v>0</v>
      </c>
      <c r="BI169" s="104">
        <f t="shared" si="23"/>
        <v>0</v>
      </c>
      <c r="BJ169" s="18" t="s">
        <v>82</v>
      </c>
      <c r="BK169" s="167">
        <f t="shared" si="24"/>
        <v>0</v>
      </c>
      <c r="BL169" s="18" t="s">
        <v>230</v>
      </c>
      <c r="BM169" s="18" t="s">
        <v>473</v>
      </c>
    </row>
    <row r="170" spans="2:65" s="1" customFormat="1" ht="25.5" customHeight="1" x14ac:dyDescent="0.15">
      <c r="B170" s="130"/>
      <c r="C170" s="168" t="s">
        <v>73</v>
      </c>
      <c r="D170" s="168" t="s">
        <v>352</v>
      </c>
      <c r="E170" s="169" t="s">
        <v>1149</v>
      </c>
      <c r="F170" s="242" t="s">
        <v>1150</v>
      </c>
      <c r="G170" s="242"/>
      <c r="H170" s="242"/>
      <c r="I170" s="242"/>
      <c r="J170" s="170" t="s">
        <v>1023</v>
      </c>
      <c r="K170" s="171">
        <v>1</v>
      </c>
      <c r="L170" s="243">
        <v>0</v>
      </c>
      <c r="M170" s="243"/>
      <c r="N170" s="244">
        <f t="shared" si="15"/>
        <v>0</v>
      </c>
      <c r="O170" s="241"/>
      <c r="P170" s="241"/>
      <c r="Q170" s="241"/>
      <c r="R170" s="133"/>
      <c r="T170" s="164" t="s">
        <v>5</v>
      </c>
      <c r="U170" s="42" t="s">
        <v>40</v>
      </c>
      <c r="V170" s="34"/>
      <c r="W170" s="165">
        <f t="shared" si="16"/>
        <v>0</v>
      </c>
      <c r="X170" s="165">
        <v>0</v>
      </c>
      <c r="Y170" s="165">
        <f t="shared" si="17"/>
        <v>0</v>
      </c>
      <c r="Z170" s="165">
        <v>0</v>
      </c>
      <c r="AA170" s="166">
        <f t="shared" si="18"/>
        <v>0</v>
      </c>
      <c r="AR170" s="18" t="s">
        <v>295</v>
      </c>
      <c r="AT170" s="18" t="s">
        <v>352</v>
      </c>
      <c r="AU170" s="18" t="s">
        <v>79</v>
      </c>
      <c r="AY170" s="18" t="s">
        <v>174</v>
      </c>
      <c r="BE170" s="104">
        <f t="shared" si="19"/>
        <v>0</v>
      </c>
      <c r="BF170" s="104">
        <f t="shared" si="20"/>
        <v>0</v>
      </c>
      <c r="BG170" s="104">
        <f t="shared" si="21"/>
        <v>0</v>
      </c>
      <c r="BH170" s="104">
        <f t="shared" si="22"/>
        <v>0</v>
      </c>
      <c r="BI170" s="104">
        <f t="shared" si="23"/>
        <v>0</v>
      </c>
      <c r="BJ170" s="18" t="s">
        <v>82</v>
      </c>
      <c r="BK170" s="167">
        <f t="shared" si="24"/>
        <v>0</v>
      </c>
      <c r="BL170" s="18" t="s">
        <v>230</v>
      </c>
      <c r="BM170" s="18" t="s">
        <v>481</v>
      </c>
    </row>
    <row r="171" spans="2:65" s="9" customFormat="1" ht="37.5" customHeight="1" x14ac:dyDescent="0.2">
      <c r="B171" s="148"/>
      <c r="C171" s="149"/>
      <c r="D171" s="150" t="s">
        <v>1078</v>
      </c>
      <c r="E171" s="150"/>
      <c r="F171" s="150"/>
      <c r="G171" s="150"/>
      <c r="H171" s="150"/>
      <c r="I171" s="150"/>
      <c r="J171" s="150"/>
      <c r="K171" s="150"/>
      <c r="L171" s="150"/>
      <c r="M171" s="150"/>
      <c r="N171" s="226">
        <f>BK171</f>
        <v>0</v>
      </c>
      <c r="O171" s="227"/>
      <c r="P171" s="227"/>
      <c r="Q171" s="227"/>
      <c r="R171" s="151"/>
      <c r="T171" s="152"/>
      <c r="U171" s="149"/>
      <c r="V171" s="149"/>
      <c r="W171" s="153">
        <f>W172</f>
        <v>0</v>
      </c>
      <c r="X171" s="149"/>
      <c r="Y171" s="153">
        <f>Y172</f>
        <v>0</v>
      </c>
      <c r="Z171" s="149"/>
      <c r="AA171" s="154">
        <f>AA172</f>
        <v>0</v>
      </c>
      <c r="AR171" s="155" t="s">
        <v>82</v>
      </c>
      <c r="AT171" s="156" t="s">
        <v>72</v>
      </c>
      <c r="AU171" s="156" t="s">
        <v>73</v>
      </c>
      <c r="AY171" s="155" t="s">
        <v>174</v>
      </c>
      <c r="BK171" s="157">
        <f>BK172</f>
        <v>0</v>
      </c>
    </row>
    <row r="172" spans="2:65" s="1" customFormat="1" ht="16.5" customHeight="1" x14ac:dyDescent="0.15">
      <c r="B172" s="130"/>
      <c r="C172" s="168" t="s">
        <v>73</v>
      </c>
      <c r="D172" s="168" t="s">
        <v>352</v>
      </c>
      <c r="E172" s="169" t="s">
        <v>1151</v>
      </c>
      <c r="F172" s="242" t="s">
        <v>1152</v>
      </c>
      <c r="G172" s="242"/>
      <c r="H172" s="242"/>
      <c r="I172" s="242"/>
      <c r="J172" s="170" t="s">
        <v>257</v>
      </c>
      <c r="K172" s="171">
        <v>4</v>
      </c>
      <c r="L172" s="243">
        <v>0</v>
      </c>
      <c r="M172" s="243"/>
      <c r="N172" s="244">
        <f>ROUND(L172*K172,3)</f>
        <v>0</v>
      </c>
      <c r="O172" s="241"/>
      <c r="P172" s="241"/>
      <c r="Q172" s="241"/>
      <c r="R172" s="133"/>
      <c r="T172" s="164" t="s">
        <v>5</v>
      </c>
      <c r="U172" s="42" t="s">
        <v>40</v>
      </c>
      <c r="V172" s="34"/>
      <c r="W172" s="165">
        <f>V172*K172</f>
        <v>0</v>
      </c>
      <c r="X172" s="165">
        <v>0</v>
      </c>
      <c r="Y172" s="165">
        <f>X172*K172</f>
        <v>0</v>
      </c>
      <c r="Z172" s="165">
        <v>0</v>
      </c>
      <c r="AA172" s="166">
        <f>Z172*K172</f>
        <v>0</v>
      </c>
      <c r="AR172" s="18" t="s">
        <v>295</v>
      </c>
      <c r="AT172" s="18" t="s">
        <v>352</v>
      </c>
      <c r="AU172" s="18" t="s">
        <v>79</v>
      </c>
      <c r="AY172" s="18" t="s">
        <v>174</v>
      </c>
      <c r="BE172" s="104">
        <f>IF(U172="základná",N172,0)</f>
        <v>0</v>
      </c>
      <c r="BF172" s="104">
        <f>IF(U172="znížená",N172,0)</f>
        <v>0</v>
      </c>
      <c r="BG172" s="104">
        <f>IF(U172="zákl. prenesená",N172,0)</f>
        <v>0</v>
      </c>
      <c r="BH172" s="104">
        <f>IF(U172="zníž. prenesená",N172,0)</f>
        <v>0</v>
      </c>
      <c r="BI172" s="104">
        <f>IF(U172="nulová",N172,0)</f>
        <v>0</v>
      </c>
      <c r="BJ172" s="18" t="s">
        <v>82</v>
      </c>
      <c r="BK172" s="167">
        <f>ROUND(L172*K172,3)</f>
        <v>0</v>
      </c>
      <c r="BL172" s="18" t="s">
        <v>230</v>
      </c>
      <c r="BM172" s="18" t="s">
        <v>489</v>
      </c>
    </row>
    <row r="173" spans="2:65" s="9" customFormat="1" ht="37.5" customHeight="1" x14ac:dyDescent="0.2">
      <c r="B173" s="148"/>
      <c r="C173" s="149"/>
      <c r="D173" s="150" t="s">
        <v>1079</v>
      </c>
      <c r="E173" s="150"/>
      <c r="F173" s="150"/>
      <c r="G173" s="150"/>
      <c r="H173" s="150"/>
      <c r="I173" s="150"/>
      <c r="J173" s="150"/>
      <c r="K173" s="150"/>
      <c r="L173" s="150"/>
      <c r="M173" s="150"/>
      <c r="N173" s="226">
        <f>BK173</f>
        <v>0</v>
      </c>
      <c r="O173" s="227"/>
      <c r="P173" s="227"/>
      <c r="Q173" s="227"/>
      <c r="R173" s="151"/>
      <c r="T173" s="152"/>
      <c r="U173" s="149"/>
      <c r="V173" s="149"/>
      <c r="W173" s="153">
        <f>SUM(W174:W176)</f>
        <v>0</v>
      </c>
      <c r="X173" s="149"/>
      <c r="Y173" s="153">
        <f>SUM(Y174:Y176)</f>
        <v>0</v>
      </c>
      <c r="Z173" s="149"/>
      <c r="AA173" s="154">
        <f>SUM(AA174:AA176)</f>
        <v>0</v>
      </c>
      <c r="AR173" s="155" t="s">
        <v>82</v>
      </c>
      <c r="AT173" s="156" t="s">
        <v>72</v>
      </c>
      <c r="AU173" s="156" t="s">
        <v>73</v>
      </c>
      <c r="AY173" s="155" t="s">
        <v>174</v>
      </c>
      <c r="BK173" s="157">
        <f>SUM(BK174:BK176)</f>
        <v>0</v>
      </c>
    </row>
    <row r="174" spans="2:65" s="1" customFormat="1" ht="16.5" customHeight="1" x14ac:dyDescent="0.15">
      <c r="B174" s="130"/>
      <c r="C174" s="159" t="s">
        <v>73</v>
      </c>
      <c r="D174" s="159" t="s">
        <v>175</v>
      </c>
      <c r="E174" s="160" t="s">
        <v>1153</v>
      </c>
      <c r="F174" s="240" t="s">
        <v>1154</v>
      </c>
      <c r="G174" s="240"/>
      <c r="H174" s="240"/>
      <c r="I174" s="240"/>
      <c r="J174" s="161" t="s">
        <v>1023</v>
      </c>
      <c r="K174" s="162">
        <v>1</v>
      </c>
      <c r="L174" s="230">
        <v>0</v>
      </c>
      <c r="M174" s="230"/>
      <c r="N174" s="241">
        <f>ROUND(L174*K174,3)</f>
        <v>0</v>
      </c>
      <c r="O174" s="241"/>
      <c r="P174" s="241"/>
      <c r="Q174" s="241"/>
      <c r="R174" s="133"/>
      <c r="T174" s="164" t="s">
        <v>5</v>
      </c>
      <c r="U174" s="42" t="s">
        <v>40</v>
      </c>
      <c r="V174" s="34"/>
      <c r="W174" s="165">
        <f>V174*K174</f>
        <v>0</v>
      </c>
      <c r="X174" s="165">
        <v>0</v>
      </c>
      <c r="Y174" s="165">
        <f>X174*K174</f>
        <v>0</v>
      </c>
      <c r="Z174" s="165">
        <v>0</v>
      </c>
      <c r="AA174" s="166">
        <f>Z174*K174</f>
        <v>0</v>
      </c>
      <c r="AR174" s="18" t="s">
        <v>230</v>
      </c>
      <c r="AT174" s="18" t="s">
        <v>175</v>
      </c>
      <c r="AU174" s="18" t="s">
        <v>79</v>
      </c>
      <c r="AY174" s="18" t="s">
        <v>174</v>
      </c>
      <c r="BE174" s="104">
        <f>IF(U174="základná",N174,0)</f>
        <v>0</v>
      </c>
      <c r="BF174" s="104">
        <f>IF(U174="znížená",N174,0)</f>
        <v>0</v>
      </c>
      <c r="BG174" s="104">
        <f>IF(U174="zákl. prenesená",N174,0)</f>
        <v>0</v>
      </c>
      <c r="BH174" s="104">
        <f>IF(U174="zníž. prenesená",N174,0)</f>
        <v>0</v>
      </c>
      <c r="BI174" s="104">
        <f>IF(U174="nulová",N174,0)</f>
        <v>0</v>
      </c>
      <c r="BJ174" s="18" t="s">
        <v>82</v>
      </c>
      <c r="BK174" s="167">
        <f>ROUND(L174*K174,3)</f>
        <v>0</v>
      </c>
      <c r="BL174" s="18" t="s">
        <v>230</v>
      </c>
      <c r="BM174" s="18" t="s">
        <v>497</v>
      </c>
    </row>
    <row r="175" spans="2:65" s="1" customFormat="1" ht="16.5" customHeight="1" x14ac:dyDescent="0.15">
      <c r="B175" s="130"/>
      <c r="C175" s="159" t="s">
        <v>73</v>
      </c>
      <c r="D175" s="159" t="s">
        <v>175</v>
      </c>
      <c r="E175" s="160" t="s">
        <v>1155</v>
      </c>
      <c r="F175" s="240" t="s">
        <v>1156</v>
      </c>
      <c r="G175" s="240"/>
      <c r="H175" s="240"/>
      <c r="I175" s="240"/>
      <c r="J175" s="161" t="s">
        <v>1023</v>
      </c>
      <c r="K175" s="162">
        <v>1</v>
      </c>
      <c r="L175" s="230">
        <v>0</v>
      </c>
      <c r="M175" s="230"/>
      <c r="N175" s="241">
        <f>ROUND(L175*K175,3)</f>
        <v>0</v>
      </c>
      <c r="O175" s="241"/>
      <c r="P175" s="241"/>
      <c r="Q175" s="241"/>
      <c r="R175" s="133"/>
      <c r="T175" s="164" t="s">
        <v>5</v>
      </c>
      <c r="U175" s="42" t="s">
        <v>40</v>
      </c>
      <c r="V175" s="34"/>
      <c r="W175" s="165">
        <f>V175*K175</f>
        <v>0</v>
      </c>
      <c r="X175" s="165">
        <v>0</v>
      </c>
      <c r="Y175" s="165">
        <f>X175*K175</f>
        <v>0</v>
      </c>
      <c r="Z175" s="165">
        <v>0</v>
      </c>
      <c r="AA175" s="166">
        <f>Z175*K175</f>
        <v>0</v>
      </c>
      <c r="AR175" s="18" t="s">
        <v>230</v>
      </c>
      <c r="AT175" s="18" t="s">
        <v>175</v>
      </c>
      <c r="AU175" s="18" t="s">
        <v>79</v>
      </c>
      <c r="AY175" s="18" t="s">
        <v>174</v>
      </c>
      <c r="BE175" s="104">
        <f>IF(U175="základná",N175,0)</f>
        <v>0</v>
      </c>
      <c r="BF175" s="104">
        <f>IF(U175="znížená",N175,0)</f>
        <v>0</v>
      </c>
      <c r="BG175" s="104">
        <f>IF(U175="zákl. prenesená",N175,0)</f>
        <v>0</v>
      </c>
      <c r="BH175" s="104">
        <f>IF(U175="zníž. prenesená",N175,0)</f>
        <v>0</v>
      </c>
      <c r="BI175" s="104">
        <f>IF(U175="nulová",N175,0)</f>
        <v>0</v>
      </c>
      <c r="BJ175" s="18" t="s">
        <v>82</v>
      </c>
      <c r="BK175" s="167">
        <f>ROUND(L175*K175,3)</f>
        <v>0</v>
      </c>
      <c r="BL175" s="18" t="s">
        <v>230</v>
      </c>
      <c r="BM175" s="18" t="s">
        <v>503</v>
      </c>
    </row>
    <row r="176" spans="2:65" s="1" customFormat="1" ht="16.5" customHeight="1" x14ac:dyDescent="0.15">
      <c r="B176" s="130"/>
      <c r="C176" s="159" t="s">
        <v>73</v>
      </c>
      <c r="D176" s="159" t="s">
        <v>175</v>
      </c>
      <c r="E176" s="160" t="s">
        <v>1157</v>
      </c>
      <c r="F176" s="240" t="s">
        <v>1158</v>
      </c>
      <c r="G176" s="240"/>
      <c r="H176" s="240"/>
      <c r="I176" s="240"/>
      <c r="J176" s="161" t="s">
        <v>1023</v>
      </c>
      <c r="K176" s="162">
        <v>1</v>
      </c>
      <c r="L176" s="230">
        <v>0</v>
      </c>
      <c r="M176" s="230"/>
      <c r="N176" s="241">
        <f>ROUND(L176*K176,3)</f>
        <v>0</v>
      </c>
      <c r="O176" s="241"/>
      <c r="P176" s="241"/>
      <c r="Q176" s="241"/>
      <c r="R176" s="133"/>
      <c r="T176" s="164" t="s">
        <v>5</v>
      </c>
      <c r="U176" s="42" t="s">
        <v>40</v>
      </c>
      <c r="V176" s="34"/>
      <c r="W176" s="165">
        <f>V176*K176</f>
        <v>0</v>
      </c>
      <c r="X176" s="165">
        <v>0</v>
      </c>
      <c r="Y176" s="165">
        <f>X176*K176</f>
        <v>0</v>
      </c>
      <c r="Z176" s="165">
        <v>0</v>
      </c>
      <c r="AA176" s="166">
        <f>Z176*K176</f>
        <v>0</v>
      </c>
      <c r="AR176" s="18" t="s">
        <v>230</v>
      </c>
      <c r="AT176" s="18" t="s">
        <v>175</v>
      </c>
      <c r="AU176" s="18" t="s">
        <v>79</v>
      </c>
      <c r="AY176" s="18" t="s">
        <v>174</v>
      </c>
      <c r="BE176" s="104">
        <f>IF(U176="základná",N176,0)</f>
        <v>0</v>
      </c>
      <c r="BF176" s="104">
        <f>IF(U176="znížená",N176,0)</f>
        <v>0</v>
      </c>
      <c r="BG176" s="104">
        <f>IF(U176="zákl. prenesená",N176,0)</f>
        <v>0</v>
      </c>
      <c r="BH176" s="104">
        <f>IF(U176="zníž. prenesená",N176,0)</f>
        <v>0</v>
      </c>
      <c r="BI176" s="104">
        <f>IF(U176="nulová",N176,0)</f>
        <v>0</v>
      </c>
      <c r="BJ176" s="18" t="s">
        <v>82</v>
      </c>
      <c r="BK176" s="167">
        <f>ROUND(L176*K176,3)</f>
        <v>0</v>
      </c>
      <c r="BL176" s="18" t="s">
        <v>230</v>
      </c>
      <c r="BM176" s="18" t="s">
        <v>511</v>
      </c>
    </row>
    <row r="177" spans="2:65" s="9" customFormat="1" ht="37.5" customHeight="1" x14ac:dyDescent="0.2">
      <c r="B177" s="148"/>
      <c r="C177" s="149"/>
      <c r="D177" s="150" t="s">
        <v>1080</v>
      </c>
      <c r="E177" s="150"/>
      <c r="F177" s="150"/>
      <c r="G177" s="150"/>
      <c r="H177" s="150"/>
      <c r="I177" s="150"/>
      <c r="J177" s="150"/>
      <c r="K177" s="150"/>
      <c r="L177" s="150"/>
      <c r="M177" s="150"/>
      <c r="N177" s="226">
        <f>BK177</f>
        <v>0</v>
      </c>
      <c r="O177" s="227"/>
      <c r="P177" s="227"/>
      <c r="Q177" s="227"/>
      <c r="R177" s="151"/>
      <c r="T177" s="152"/>
      <c r="U177" s="149"/>
      <c r="V177" s="149"/>
      <c r="W177" s="153">
        <f>SUM(W178:W180)</f>
        <v>0</v>
      </c>
      <c r="X177" s="149"/>
      <c r="Y177" s="153">
        <f>SUM(Y178:Y180)</f>
        <v>0</v>
      </c>
      <c r="Z177" s="149"/>
      <c r="AA177" s="154">
        <f>SUM(AA178:AA180)</f>
        <v>0</v>
      </c>
      <c r="AR177" s="155" t="s">
        <v>82</v>
      </c>
      <c r="AT177" s="156" t="s">
        <v>72</v>
      </c>
      <c r="AU177" s="156" t="s">
        <v>73</v>
      </c>
      <c r="AY177" s="155" t="s">
        <v>174</v>
      </c>
      <c r="BK177" s="157">
        <f>SUM(BK178:BK180)</f>
        <v>0</v>
      </c>
    </row>
    <row r="178" spans="2:65" s="1" customFormat="1" ht="16.5" customHeight="1" x14ac:dyDescent="0.15">
      <c r="B178" s="130"/>
      <c r="C178" s="159" t="s">
        <v>73</v>
      </c>
      <c r="D178" s="159" t="s">
        <v>175</v>
      </c>
      <c r="E178" s="160" t="s">
        <v>1159</v>
      </c>
      <c r="F178" s="240" t="s">
        <v>1160</v>
      </c>
      <c r="G178" s="240"/>
      <c r="H178" s="240"/>
      <c r="I178" s="240"/>
      <c r="J178" s="161" t="s">
        <v>399</v>
      </c>
      <c r="K178" s="162">
        <v>75</v>
      </c>
      <c r="L178" s="230">
        <v>0</v>
      </c>
      <c r="M178" s="230"/>
      <c r="N178" s="241">
        <f>ROUND(L178*K178,3)</f>
        <v>0</v>
      </c>
      <c r="O178" s="241"/>
      <c r="P178" s="241"/>
      <c r="Q178" s="241"/>
      <c r="R178" s="133"/>
      <c r="T178" s="164" t="s">
        <v>5</v>
      </c>
      <c r="U178" s="42" t="s">
        <v>40</v>
      </c>
      <c r="V178" s="34"/>
      <c r="W178" s="165">
        <f>V178*K178</f>
        <v>0</v>
      </c>
      <c r="X178" s="165">
        <v>0</v>
      </c>
      <c r="Y178" s="165">
        <f>X178*K178</f>
        <v>0</v>
      </c>
      <c r="Z178" s="165">
        <v>0</v>
      </c>
      <c r="AA178" s="166">
        <f>Z178*K178</f>
        <v>0</v>
      </c>
      <c r="AR178" s="18" t="s">
        <v>230</v>
      </c>
      <c r="AT178" s="18" t="s">
        <v>175</v>
      </c>
      <c r="AU178" s="18" t="s">
        <v>79</v>
      </c>
      <c r="AY178" s="18" t="s">
        <v>174</v>
      </c>
      <c r="BE178" s="104">
        <f>IF(U178="základná",N178,0)</f>
        <v>0</v>
      </c>
      <c r="BF178" s="104">
        <f>IF(U178="znížená",N178,0)</f>
        <v>0</v>
      </c>
      <c r="BG178" s="104">
        <f>IF(U178="zákl. prenesená",N178,0)</f>
        <v>0</v>
      </c>
      <c r="BH178" s="104">
        <f>IF(U178="zníž. prenesená",N178,0)</f>
        <v>0</v>
      </c>
      <c r="BI178" s="104">
        <f>IF(U178="nulová",N178,0)</f>
        <v>0</v>
      </c>
      <c r="BJ178" s="18" t="s">
        <v>82</v>
      </c>
      <c r="BK178" s="167">
        <f>ROUND(L178*K178,3)</f>
        <v>0</v>
      </c>
      <c r="BL178" s="18" t="s">
        <v>230</v>
      </c>
      <c r="BM178" s="18" t="s">
        <v>519</v>
      </c>
    </row>
    <row r="179" spans="2:65" s="1" customFormat="1" ht="16.5" customHeight="1" x14ac:dyDescent="0.15">
      <c r="B179" s="130"/>
      <c r="C179" s="159" t="s">
        <v>73</v>
      </c>
      <c r="D179" s="159" t="s">
        <v>175</v>
      </c>
      <c r="E179" s="160" t="s">
        <v>1161</v>
      </c>
      <c r="F179" s="240" t="s">
        <v>1162</v>
      </c>
      <c r="G179" s="240"/>
      <c r="H179" s="240"/>
      <c r="I179" s="240"/>
      <c r="J179" s="161" t="s">
        <v>399</v>
      </c>
      <c r="K179" s="162">
        <v>150</v>
      </c>
      <c r="L179" s="230">
        <v>0</v>
      </c>
      <c r="M179" s="230"/>
      <c r="N179" s="241">
        <f>ROUND(L179*K179,3)</f>
        <v>0</v>
      </c>
      <c r="O179" s="241"/>
      <c r="P179" s="241"/>
      <c r="Q179" s="241"/>
      <c r="R179" s="133"/>
      <c r="T179" s="164" t="s">
        <v>5</v>
      </c>
      <c r="U179" s="42" t="s">
        <v>40</v>
      </c>
      <c r="V179" s="34"/>
      <c r="W179" s="165">
        <f>V179*K179</f>
        <v>0</v>
      </c>
      <c r="X179" s="165">
        <v>0</v>
      </c>
      <c r="Y179" s="165">
        <f>X179*K179</f>
        <v>0</v>
      </c>
      <c r="Z179" s="165">
        <v>0</v>
      </c>
      <c r="AA179" s="166">
        <f>Z179*K179</f>
        <v>0</v>
      </c>
      <c r="AR179" s="18" t="s">
        <v>230</v>
      </c>
      <c r="AT179" s="18" t="s">
        <v>175</v>
      </c>
      <c r="AU179" s="18" t="s">
        <v>79</v>
      </c>
      <c r="AY179" s="18" t="s">
        <v>174</v>
      </c>
      <c r="BE179" s="104">
        <f>IF(U179="základná",N179,0)</f>
        <v>0</v>
      </c>
      <c r="BF179" s="104">
        <f>IF(U179="znížená",N179,0)</f>
        <v>0</v>
      </c>
      <c r="BG179" s="104">
        <f>IF(U179="zákl. prenesená",N179,0)</f>
        <v>0</v>
      </c>
      <c r="BH179" s="104">
        <f>IF(U179="zníž. prenesená",N179,0)</f>
        <v>0</v>
      </c>
      <c r="BI179" s="104">
        <f>IF(U179="nulová",N179,0)</f>
        <v>0</v>
      </c>
      <c r="BJ179" s="18" t="s">
        <v>82</v>
      </c>
      <c r="BK179" s="167">
        <f>ROUND(L179*K179,3)</f>
        <v>0</v>
      </c>
      <c r="BL179" s="18" t="s">
        <v>230</v>
      </c>
      <c r="BM179" s="18" t="s">
        <v>525</v>
      </c>
    </row>
    <row r="180" spans="2:65" s="1" customFormat="1" ht="16.5" customHeight="1" x14ac:dyDescent="0.15">
      <c r="B180" s="130"/>
      <c r="C180" s="159" t="s">
        <v>73</v>
      </c>
      <c r="D180" s="159" t="s">
        <v>175</v>
      </c>
      <c r="E180" s="160" t="s">
        <v>1163</v>
      </c>
      <c r="F180" s="240" t="s">
        <v>1164</v>
      </c>
      <c r="G180" s="240"/>
      <c r="H180" s="240"/>
      <c r="I180" s="240"/>
      <c r="J180" s="161" t="s">
        <v>399</v>
      </c>
      <c r="K180" s="162">
        <v>150</v>
      </c>
      <c r="L180" s="230">
        <v>0</v>
      </c>
      <c r="M180" s="230"/>
      <c r="N180" s="241">
        <f>ROUND(L180*K180,3)</f>
        <v>0</v>
      </c>
      <c r="O180" s="241"/>
      <c r="P180" s="241"/>
      <c r="Q180" s="241"/>
      <c r="R180" s="133"/>
      <c r="T180" s="164" t="s">
        <v>5</v>
      </c>
      <c r="U180" s="42" t="s">
        <v>40</v>
      </c>
      <c r="V180" s="34"/>
      <c r="W180" s="165">
        <f>V180*K180</f>
        <v>0</v>
      </c>
      <c r="X180" s="165">
        <v>0</v>
      </c>
      <c r="Y180" s="165">
        <f>X180*K180</f>
        <v>0</v>
      </c>
      <c r="Z180" s="165">
        <v>0</v>
      </c>
      <c r="AA180" s="166">
        <f>Z180*K180</f>
        <v>0</v>
      </c>
      <c r="AR180" s="18" t="s">
        <v>230</v>
      </c>
      <c r="AT180" s="18" t="s">
        <v>175</v>
      </c>
      <c r="AU180" s="18" t="s">
        <v>79</v>
      </c>
      <c r="AY180" s="18" t="s">
        <v>174</v>
      </c>
      <c r="BE180" s="104">
        <f>IF(U180="základná",N180,0)</f>
        <v>0</v>
      </c>
      <c r="BF180" s="104">
        <f>IF(U180="znížená",N180,0)</f>
        <v>0</v>
      </c>
      <c r="BG180" s="104">
        <f>IF(U180="zákl. prenesená",N180,0)</f>
        <v>0</v>
      </c>
      <c r="BH180" s="104">
        <f>IF(U180="zníž. prenesená",N180,0)</f>
        <v>0</v>
      </c>
      <c r="BI180" s="104">
        <f>IF(U180="nulová",N180,0)</f>
        <v>0</v>
      </c>
      <c r="BJ180" s="18" t="s">
        <v>82</v>
      </c>
      <c r="BK180" s="167">
        <f>ROUND(L180*K180,3)</f>
        <v>0</v>
      </c>
      <c r="BL180" s="18" t="s">
        <v>230</v>
      </c>
      <c r="BM180" s="18" t="s">
        <v>534</v>
      </c>
    </row>
    <row r="181" spans="2:65" s="1" customFormat="1" ht="50" customHeight="1" x14ac:dyDescent="0.2">
      <c r="B181" s="33"/>
      <c r="C181" s="34"/>
      <c r="D181" s="150" t="s">
        <v>974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226">
        <f t="shared" ref="N181:N186" si="25">BK181</f>
        <v>0</v>
      </c>
      <c r="O181" s="227"/>
      <c r="P181" s="227"/>
      <c r="Q181" s="227"/>
      <c r="R181" s="35"/>
      <c r="T181" s="173"/>
      <c r="U181" s="34"/>
      <c r="V181" s="34"/>
      <c r="W181" s="34"/>
      <c r="X181" s="34"/>
      <c r="Y181" s="34"/>
      <c r="Z181" s="34"/>
      <c r="AA181" s="72"/>
      <c r="AT181" s="18" t="s">
        <v>72</v>
      </c>
      <c r="AU181" s="18" t="s">
        <v>73</v>
      </c>
      <c r="AY181" s="18" t="s">
        <v>975</v>
      </c>
      <c r="BK181" s="167">
        <f>SUM(BK182:BK186)</f>
        <v>0</v>
      </c>
    </row>
    <row r="182" spans="2:65" s="1" customFormat="1" ht="22.25" customHeight="1" x14ac:dyDescent="0.15">
      <c r="B182" s="33"/>
      <c r="C182" s="174" t="s">
        <v>5</v>
      </c>
      <c r="D182" s="174" t="s">
        <v>175</v>
      </c>
      <c r="E182" s="175" t="s">
        <v>5</v>
      </c>
      <c r="F182" s="229" t="s">
        <v>5</v>
      </c>
      <c r="G182" s="229"/>
      <c r="H182" s="229"/>
      <c r="I182" s="229"/>
      <c r="J182" s="176" t="s">
        <v>5</v>
      </c>
      <c r="K182" s="163"/>
      <c r="L182" s="230"/>
      <c r="M182" s="231"/>
      <c r="N182" s="231">
        <f t="shared" si="25"/>
        <v>0</v>
      </c>
      <c r="O182" s="231"/>
      <c r="P182" s="231"/>
      <c r="Q182" s="231"/>
      <c r="R182" s="35"/>
      <c r="T182" s="164" t="s">
        <v>5</v>
      </c>
      <c r="U182" s="177" t="s">
        <v>40</v>
      </c>
      <c r="V182" s="34"/>
      <c r="W182" s="34"/>
      <c r="X182" s="34"/>
      <c r="Y182" s="34"/>
      <c r="Z182" s="34"/>
      <c r="AA182" s="72"/>
      <c r="AT182" s="18" t="s">
        <v>975</v>
      </c>
      <c r="AU182" s="18" t="s">
        <v>79</v>
      </c>
      <c r="AY182" s="18" t="s">
        <v>975</v>
      </c>
      <c r="BE182" s="104">
        <f>IF(U182="základná",N182,0)</f>
        <v>0</v>
      </c>
      <c r="BF182" s="104">
        <f>IF(U182="znížená",N182,0)</f>
        <v>0</v>
      </c>
      <c r="BG182" s="104">
        <f>IF(U182="zákl. prenesená",N182,0)</f>
        <v>0</v>
      </c>
      <c r="BH182" s="104">
        <f>IF(U182="zníž. prenesená",N182,0)</f>
        <v>0</v>
      </c>
      <c r="BI182" s="104">
        <f>IF(U182="nulová",N182,0)</f>
        <v>0</v>
      </c>
      <c r="BJ182" s="18" t="s">
        <v>82</v>
      </c>
      <c r="BK182" s="167">
        <f>L182*K182</f>
        <v>0</v>
      </c>
    </row>
    <row r="183" spans="2:65" s="1" customFormat="1" ht="22.25" customHeight="1" x14ac:dyDescent="0.15">
      <c r="B183" s="33"/>
      <c r="C183" s="174" t="s">
        <v>5</v>
      </c>
      <c r="D183" s="174" t="s">
        <v>175</v>
      </c>
      <c r="E183" s="175" t="s">
        <v>5</v>
      </c>
      <c r="F183" s="229" t="s">
        <v>5</v>
      </c>
      <c r="G183" s="229"/>
      <c r="H183" s="229"/>
      <c r="I183" s="229"/>
      <c r="J183" s="176" t="s">
        <v>5</v>
      </c>
      <c r="K183" s="163"/>
      <c r="L183" s="230"/>
      <c r="M183" s="231"/>
      <c r="N183" s="231">
        <f t="shared" si="25"/>
        <v>0</v>
      </c>
      <c r="O183" s="231"/>
      <c r="P183" s="231"/>
      <c r="Q183" s="231"/>
      <c r="R183" s="35"/>
      <c r="T183" s="164" t="s">
        <v>5</v>
      </c>
      <c r="U183" s="177" t="s">
        <v>40</v>
      </c>
      <c r="V183" s="34"/>
      <c r="W183" s="34"/>
      <c r="X183" s="34"/>
      <c r="Y183" s="34"/>
      <c r="Z183" s="34"/>
      <c r="AA183" s="72"/>
      <c r="AT183" s="18" t="s">
        <v>975</v>
      </c>
      <c r="AU183" s="18" t="s">
        <v>79</v>
      </c>
      <c r="AY183" s="18" t="s">
        <v>975</v>
      </c>
      <c r="BE183" s="104">
        <f>IF(U183="základná",N183,0)</f>
        <v>0</v>
      </c>
      <c r="BF183" s="104">
        <f>IF(U183="znížená",N183,0)</f>
        <v>0</v>
      </c>
      <c r="BG183" s="104">
        <f>IF(U183="zákl. prenesená",N183,0)</f>
        <v>0</v>
      </c>
      <c r="BH183" s="104">
        <f>IF(U183="zníž. prenesená",N183,0)</f>
        <v>0</v>
      </c>
      <c r="BI183" s="104">
        <f>IF(U183="nulová",N183,0)</f>
        <v>0</v>
      </c>
      <c r="BJ183" s="18" t="s">
        <v>82</v>
      </c>
      <c r="BK183" s="167">
        <f>L183*K183</f>
        <v>0</v>
      </c>
    </row>
    <row r="184" spans="2:65" s="1" customFormat="1" ht="22.25" customHeight="1" x14ac:dyDescent="0.15">
      <c r="B184" s="33"/>
      <c r="C184" s="174" t="s">
        <v>5</v>
      </c>
      <c r="D184" s="174" t="s">
        <v>175</v>
      </c>
      <c r="E184" s="175" t="s">
        <v>5</v>
      </c>
      <c r="F184" s="229" t="s">
        <v>5</v>
      </c>
      <c r="G184" s="229"/>
      <c r="H184" s="229"/>
      <c r="I184" s="229"/>
      <c r="J184" s="176" t="s">
        <v>5</v>
      </c>
      <c r="K184" s="163"/>
      <c r="L184" s="230"/>
      <c r="M184" s="231"/>
      <c r="N184" s="231">
        <f t="shared" si="25"/>
        <v>0</v>
      </c>
      <c r="O184" s="231"/>
      <c r="P184" s="231"/>
      <c r="Q184" s="231"/>
      <c r="R184" s="35"/>
      <c r="T184" s="164" t="s">
        <v>5</v>
      </c>
      <c r="U184" s="177" t="s">
        <v>40</v>
      </c>
      <c r="V184" s="34"/>
      <c r="W184" s="34"/>
      <c r="X184" s="34"/>
      <c r="Y184" s="34"/>
      <c r="Z184" s="34"/>
      <c r="AA184" s="72"/>
      <c r="AT184" s="18" t="s">
        <v>975</v>
      </c>
      <c r="AU184" s="18" t="s">
        <v>79</v>
      </c>
      <c r="AY184" s="18" t="s">
        <v>975</v>
      </c>
      <c r="BE184" s="104">
        <f>IF(U184="základná",N184,0)</f>
        <v>0</v>
      </c>
      <c r="BF184" s="104">
        <f>IF(U184="znížená",N184,0)</f>
        <v>0</v>
      </c>
      <c r="BG184" s="104">
        <f>IF(U184="zákl. prenesená",N184,0)</f>
        <v>0</v>
      </c>
      <c r="BH184" s="104">
        <f>IF(U184="zníž. prenesená",N184,0)</f>
        <v>0</v>
      </c>
      <c r="BI184" s="104">
        <f>IF(U184="nulová",N184,0)</f>
        <v>0</v>
      </c>
      <c r="BJ184" s="18" t="s">
        <v>82</v>
      </c>
      <c r="BK184" s="167">
        <f>L184*K184</f>
        <v>0</v>
      </c>
    </row>
    <row r="185" spans="2:65" s="1" customFormat="1" ht="22.25" customHeight="1" x14ac:dyDescent="0.15">
      <c r="B185" s="33"/>
      <c r="C185" s="174" t="s">
        <v>5</v>
      </c>
      <c r="D185" s="174" t="s">
        <v>175</v>
      </c>
      <c r="E185" s="175" t="s">
        <v>5</v>
      </c>
      <c r="F185" s="229" t="s">
        <v>5</v>
      </c>
      <c r="G185" s="229"/>
      <c r="H185" s="229"/>
      <c r="I185" s="229"/>
      <c r="J185" s="176" t="s">
        <v>5</v>
      </c>
      <c r="K185" s="163"/>
      <c r="L185" s="230"/>
      <c r="M185" s="231"/>
      <c r="N185" s="231">
        <f t="shared" si="25"/>
        <v>0</v>
      </c>
      <c r="O185" s="231"/>
      <c r="P185" s="231"/>
      <c r="Q185" s="231"/>
      <c r="R185" s="35"/>
      <c r="T185" s="164" t="s">
        <v>5</v>
      </c>
      <c r="U185" s="177" t="s">
        <v>40</v>
      </c>
      <c r="V185" s="34"/>
      <c r="W185" s="34"/>
      <c r="X185" s="34"/>
      <c r="Y185" s="34"/>
      <c r="Z185" s="34"/>
      <c r="AA185" s="72"/>
      <c r="AT185" s="18" t="s">
        <v>975</v>
      </c>
      <c r="AU185" s="18" t="s">
        <v>79</v>
      </c>
      <c r="AY185" s="18" t="s">
        <v>975</v>
      </c>
      <c r="BE185" s="104">
        <f>IF(U185="základná",N185,0)</f>
        <v>0</v>
      </c>
      <c r="BF185" s="104">
        <f>IF(U185="znížená",N185,0)</f>
        <v>0</v>
      </c>
      <c r="BG185" s="104">
        <f>IF(U185="zákl. prenesená",N185,0)</f>
        <v>0</v>
      </c>
      <c r="BH185" s="104">
        <f>IF(U185="zníž. prenesená",N185,0)</f>
        <v>0</v>
      </c>
      <c r="BI185" s="104">
        <f>IF(U185="nulová",N185,0)</f>
        <v>0</v>
      </c>
      <c r="BJ185" s="18" t="s">
        <v>82</v>
      </c>
      <c r="BK185" s="167">
        <f>L185*K185</f>
        <v>0</v>
      </c>
    </row>
    <row r="186" spans="2:65" s="1" customFormat="1" ht="22.25" customHeight="1" x14ac:dyDescent="0.15">
      <c r="B186" s="33"/>
      <c r="C186" s="174" t="s">
        <v>5</v>
      </c>
      <c r="D186" s="174" t="s">
        <v>175</v>
      </c>
      <c r="E186" s="175" t="s">
        <v>5</v>
      </c>
      <c r="F186" s="229" t="s">
        <v>5</v>
      </c>
      <c r="G186" s="229"/>
      <c r="H186" s="229"/>
      <c r="I186" s="229"/>
      <c r="J186" s="176" t="s">
        <v>5</v>
      </c>
      <c r="K186" s="163"/>
      <c r="L186" s="230"/>
      <c r="M186" s="231"/>
      <c r="N186" s="231">
        <f t="shared" si="25"/>
        <v>0</v>
      </c>
      <c r="O186" s="231"/>
      <c r="P186" s="231"/>
      <c r="Q186" s="231"/>
      <c r="R186" s="35"/>
      <c r="T186" s="164" t="s">
        <v>5</v>
      </c>
      <c r="U186" s="177" t="s">
        <v>40</v>
      </c>
      <c r="V186" s="54"/>
      <c r="W186" s="54"/>
      <c r="X186" s="54"/>
      <c r="Y186" s="54"/>
      <c r="Z186" s="54"/>
      <c r="AA186" s="56"/>
      <c r="AT186" s="18" t="s">
        <v>975</v>
      </c>
      <c r="AU186" s="18" t="s">
        <v>79</v>
      </c>
      <c r="AY186" s="18" t="s">
        <v>975</v>
      </c>
      <c r="BE186" s="104">
        <f>IF(U186="základná",N186,0)</f>
        <v>0</v>
      </c>
      <c r="BF186" s="104">
        <f>IF(U186="znížená",N186,0)</f>
        <v>0</v>
      </c>
      <c r="BG186" s="104">
        <f>IF(U186="zákl. prenesená",N186,0)</f>
        <v>0</v>
      </c>
      <c r="BH186" s="104">
        <f>IF(U186="zníž. prenesená",N186,0)</f>
        <v>0</v>
      </c>
      <c r="BI186" s="104">
        <f>IF(U186="nulová",N186,0)</f>
        <v>0</v>
      </c>
      <c r="BJ186" s="18" t="s">
        <v>82</v>
      </c>
      <c r="BK186" s="167">
        <f>L186*K186</f>
        <v>0</v>
      </c>
    </row>
    <row r="187" spans="2:65" s="1" customFormat="1" ht="7" customHeight="1" x14ac:dyDescent="0.15">
      <c r="B187" s="57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9"/>
    </row>
  </sheetData>
  <mergeCells count="23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N185:Q185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H1:K1"/>
    <mergeCell ref="S2:AC2"/>
    <mergeCell ref="F186:I186"/>
    <mergeCell ref="L186:M186"/>
    <mergeCell ref="N186:Q186"/>
    <mergeCell ref="N125:Q125"/>
    <mergeCell ref="N126:Q126"/>
    <mergeCell ref="N127:Q127"/>
    <mergeCell ref="N130:Q130"/>
    <mergeCell ref="N135:Q135"/>
    <mergeCell ref="N139:Q139"/>
    <mergeCell ref="N148:Q148"/>
    <mergeCell ref="N171:Q171"/>
    <mergeCell ref="N173:Q173"/>
    <mergeCell ref="N177:Q177"/>
    <mergeCell ref="N181:Q181"/>
    <mergeCell ref="F183:I183"/>
    <mergeCell ref="L183:M183"/>
    <mergeCell ref="N183:Q183"/>
    <mergeCell ref="F184:I184"/>
    <mergeCell ref="L184:M184"/>
    <mergeCell ref="N184:Q184"/>
    <mergeCell ref="F185:I185"/>
    <mergeCell ref="L185:M185"/>
  </mergeCells>
  <dataValidations count="2">
    <dataValidation type="list" allowBlank="1" showInputMessage="1" showErrorMessage="1" error="Povolené sú hodnoty K, M." sqref="D182:D187" xr:uid="{00000000-0002-0000-0400-000000000000}">
      <formula1>"K, M"</formula1>
    </dataValidation>
    <dataValidation type="list" allowBlank="1" showInputMessage="1" showErrorMessage="1" error="Povolené sú hodnoty základná, znížená, nulová." sqref="U182:U187" xr:uid="{00000000-0002-0000-0400-000001000000}">
      <formula1>"základná, znížená, nulová"</formula1>
    </dataValidation>
  </dataValidations>
  <hyperlinks>
    <hyperlink ref="F1:G1" location="C2" display="1) Krycí list rozpočtu" xr:uid="{00000000-0004-0000-0400-000000000000}"/>
    <hyperlink ref="H1:K1" location="C86" display="2) Rekapitulácia rozpočtu" xr:uid="{00000000-0004-0000-0400-000001000000}"/>
    <hyperlink ref="L1" location="C124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42"/>
  <sheetViews>
    <sheetView showGridLines="0" workbookViewId="0">
      <pane ySplit="1" topLeftCell="A2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93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1165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N94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ROUND((((SUM(BE94:BE101)+SUM(BE119:BE135))+SUM(BE137:BE141))),2)</f>
        <v>0</v>
      </c>
      <c r="I32" s="245"/>
      <c r="J32" s="245"/>
      <c r="K32" s="34"/>
      <c r="L32" s="34"/>
      <c r="M32" s="260">
        <f>ROUND(((ROUND((SUM(BE94:BE101)+SUM(BE119:BE135)), 2)*F32)+SUM(BE137:BE141)*F32),2)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ROUND((((SUM(BF94:BF101)+SUM(BF119:BF135))+SUM(BF137:BF141))),2)</f>
        <v>0</v>
      </c>
      <c r="I33" s="245"/>
      <c r="J33" s="245"/>
      <c r="K33" s="34"/>
      <c r="L33" s="34"/>
      <c r="M33" s="260">
        <f>ROUND(((ROUND((SUM(BF94:BF101)+SUM(BF119:BF135)), 2)*F33)+SUM(BF137:BF141)*F33),2)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ROUND((((SUM(BG94:BG101)+SUM(BG119:BG135))+SUM(BG137:BG141))),2)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ROUND((((SUM(BH94:BH101)+SUM(BH119:BH135))+SUM(BH137:BH141))),2)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ROUND((((SUM(BI94:BI101)+SUM(BI119:BI135))+SUM(BI137:BI141))),2)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5 - PLYN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65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65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65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65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65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65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65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65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N119</f>
        <v>0</v>
      </c>
      <c r="O88" s="255"/>
      <c r="P88" s="255"/>
      <c r="Q88" s="255"/>
      <c r="R88" s="35"/>
      <c r="AU88" s="18" t="s">
        <v>125</v>
      </c>
    </row>
    <row r="89" spans="2:65" s="6" customFormat="1" ht="25" customHeight="1" x14ac:dyDescent="0.15">
      <c r="B89" s="121"/>
      <c r="C89" s="122"/>
      <c r="D89" s="123" t="s">
        <v>1166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N120</f>
        <v>0</v>
      </c>
      <c r="O89" s="254"/>
      <c r="P89" s="254"/>
      <c r="Q89" s="254"/>
      <c r="R89" s="124"/>
    </row>
    <row r="90" spans="2:65" s="6" customFormat="1" ht="25" customHeight="1" x14ac:dyDescent="0.15">
      <c r="B90" s="121"/>
      <c r="C90" s="122"/>
      <c r="D90" s="123" t="s">
        <v>1167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57">
        <f>N129</f>
        <v>0</v>
      </c>
      <c r="O90" s="254"/>
      <c r="P90" s="254"/>
      <c r="Q90" s="254"/>
      <c r="R90" s="124"/>
    </row>
    <row r="91" spans="2:65" s="6" customFormat="1" ht="25" customHeight="1" x14ac:dyDescent="0.15">
      <c r="B91" s="121"/>
      <c r="C91" s="122"/>
      <c r="D91" s="123" t="s">
        <v>1168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57">
        <f>N131</f>
        <v>0</v>
      </c>
      <c r="O91" s="254"/>
      <c r="P91" s="254"/>
      <c r="Q91" s="254"/>
      <c r="R91" s="124"/>
    </row>
    <row r="92" spans="2:65" s="6" customFormat="1" ht="21.75" customHeight="1" x14ac:dyDescent="0.2">
      <c r="B92" s="121"/>
      <c r="C92" s="122"/>
      <c r="D92" s="123" t="s">
        <v>150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34">
        <f>N136</f>
        <v>0</v>
      </c>
      <c r="O92" s="254"/>
      <c r="P92" s="254"/>
      <c r="Q92" s="254"/>
      <c r="R92" s="124"/>
    </row>
    <row r="93" spans="2:65" s="1" customFormat="1" ht="21.75" customHeight="1" x14ac:dyDescent="0.15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</row>
    <row r="94" spans="2:65" s="1" customFormat="1" ht="29.25" customHeight="1" x14ac:dyDescent="0.15">
      <c r="B94" s="33"/>
      <c r="C94" s="120" t="s">
        <v>151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255">
        <f>ROUND(N95+N96+N97+N98+N99+N100,2)</f>
        <v>0</v>
      </c>
      <c r="O94" s="256"/>
      <c r="P94" s="256"/>
      <c r="Q94" s="256"/>
      <c r="R94" s="35"/>
      <c r="T94" s="128"/>
      <c r="U94" s="129" t="s">
        <v>37</v>
      </c>
    </row>
    <row r="95" spans="2:65" s="1" customFormat="1" ht="18" customHeight="1" x14ac:dyDescent="0.15">
      <c r="B95" s="130"/>
      <c r="C95" s="131"/>
      <c r="D95" s="182" t="s">
        <v>152</v>
      </c>
      <c r="E95" s="251"/>
      <c r="F95" s="251"/>
      <c r="G95" s="251"/>
      <c r="H95" s="251"/>
      <c r="I95" s="131"/>
      <c r="J95" s="131"/>
      <c r="K95" s="131"/>
      <c r="L95" s="131"/>
      <c r="M95" s="131"/>
      <c r="N95" s="184">
        <f>ROUND(N88*T95,2)</f>
        <v>0</v>
      </c>
      <c r="O95" s="252"/>
      <c r="P95" s="252"/>
      <c r="Q95" s="252"/>
      <c r="R95" s="133"/>
      <c r="S95" s="134"/>
      <c r="T95" s="135"/>
      <c r="U95" s="136" t="s">
        <v>40</v>
      </c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7" t="s">
        <v>153</v>
      </c>
      <c r="AZ95" s="134"/>
      <c r="BA95" s="134"/>
      <c r="BB95" s="134"/>
      <c r="BC95" s="134"/>
      <c r="BD95" s="134"/>
      <c r="BE95" s="138">
        <f t="shared" ref="BE95:BE100" si="0">IF(U95="základná",N95,0)</f>
        <v>0</v>
      </c>
      <c r="BF95" s="138">
        <f t="shared" ref="BF95:BF100" si="1">IF(U95="znížená",N95,0)</f>
        <v>0</v>
      </c>
      <c r="BG95" s="138">
        <f t="shared" ref="BG95:BG100" si="2">IF(U95="zákl. prenesená",N95,0)</f>
        <v>0</v>
      </c>
      <c r="BH95" s="138">
        <f t="shared" ref="BH95:BH100" si="3">IF(U95="zníž. prenesená",N95,0)</f>
        <v>0</v>
      </c>
      <c r="BI95" s="138">
        <f t="shared" ref="BI95:BI100" si="4">IF(U95="nulová",N95,0)</f>
        <v>0</v>
      </c>
      <c r="BJ95" s="137" t="s">
        <v>82</v>
      </c>
      <c r="BK95" s="134"/>
      <c r="BL95" s="134"/>
      <c r="BM95" s="134"/>
    </row>
    <row r="96" spans="2:65" s="1" customFormat="1" ht="18" customHeight="1" x14ac:dyDescent="0.15">
      <c r="B96" s="130"/>
      <c r="C96" s="131"/>
      <c r="D96" s="182" t="s">
        <v>154</v>
      </c>
      <c r="E96" s="251"/>
      <c r="F96" s="251"/>
      <c r="G96" s="251"/>
      <c r="H96" s="251"/>
      <c r="I96" s="131"/>
      <c r="J96" s="131"/>
      <c r="K96" s="131"/>
      <c r="L96" s="131"/>
      <c r="M96" s="131"/>
      <c r="N96" s="184">
        <f>ROUND(N88*T96,2)</f>
        <v>0</v>
      </c>
      <c r="O96" s="252"/>
      <c r="P96" s="252"/>
      <c r="Q96" s="252"/>
      <c r="R96" s="133"/>
      <c r="S96" s="134"/>
      <c r="T96" s="135"/>
      <c r="U96" s="136" t="s">
        <v>40</v>
      </c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7" t="s">
        <v>153</v>
      </c>
      <c r="AZ96" s="134"/>
      <c r="BA96" s="134"/>
      <c r="BB96" s="134"/>
      <c r="BC96" s="134"/>
      <c r="BD96" s="134"/>
      <c r="BE96" s="138">
        <f t="shared" si="0"/>
        <v>0</v>
      </c>
      <c r="BF96" s="138">
        <f t="shared" si="1"/>
        <v>0</v>
      </c>
      <c r="BG96" s="138">
        <f t="shared" si="2"/>
        <v>0</v>
      </c>
      <c r="BH96" s="138">
        <f t="shared" si="3"/>
        <v>0</v>
      </c>
      <c r="BI96" s="138">
        <f t="shared" si="4"/>
        <v>0</v>
      </c>
      <c r="BJ96" s="137" t="s">
        <v>82</v>
      </c>
      <c r="BK96" s="134"/>
      <c r="BL96" s="134"/>
      <c r="BM96" s="134"/>
    </row>
    <row r="97" spans="2:65" s="1" customFormat="1" ht="18" customHeight="1" x14ac:dyDescent="0.15">
      <c r="B97" s="130"/>
      <c r="C97" s="131"/>
      <c r="D97" s="182" t="s">
        <v>155</v>
      </c>
      <c r="E97" s="251"/>
      <c r="F97" s="251"/>
      <c r="G97" s="251"/>
      <c r="H97" s="251"/>
      <c r="I97" s="131"/>
      <c r="J97" s="131"/>
      <c r="K97" s="131"/>
      <c r="L97" s="131"/>
      <c r="M97" s="131"/>
      <c r="N97" s="184">
        <f>ROUND(N88*T97,2)</f>
        <v>0</v>
      </c>
      <c r="O97" s="252"/>
      <c r="P97" s="252"/>
      <c r="Q97" s="252"/>
      <c r="R97" s="133"/>
      <c r="S97" s="134"/>
      <c r="T97" s="135"/>
      <c r="U97" s="136" t="s">
        <v>40</v>
      </c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7" t="s">
        <v>153</v>
      </c>
      <c r="AZ97" s="134"/>
      <c r="BA97" s="134"/>
      <c r="BB97" s="134"/>
      <c r="BC97" s="134"/>
      <c r="BD97" s="134"/>
      <c r="BE97" s="138">
        <f t="shared" si="0"/>
        <v>0</v>
      </c>
      <c r="BF97" s="138">
        <f t="shared" si="1"/>
        <v>0</v>
      </c>
      <c r="BG97" s="138">
        <f t="shared" si="2"/>
        <v>0</v>
      </c>
      <c r="BH97" s="138">
        <f t="shared" si="3"/>
        <v>0</v>
      </c>
      <c r="BI97" s="138">
        <f t="shared" si="4"/>
        <v>0</v>
      </c>
      <c r="BJ97" s="137" t="s">
        <v>82</v>
      </c>
      <c r="BK97" s="134"/>
      <c r="BL97" s="134"/>
      <c r="BM97" s="134"/>
    </row>
    <row r="98" spans="2:65" s="1" customFormat="1" ht="18" customHeight="1" x14ac:dyDescent="0.15">
      <c r="B98" s="130"/>
      <c r="C98" s="131"/>
      <c r="D98" s="182" t="s">
        <v>156</v>
      </c>
      <c r="E98" s="251"/>
      <c r="F98" s="251"/>
      <c r="G98" s="251"/>
      <c r="H98" s="251"/>
      <c r="I98" s="131"/>
      <c r="J98" s="131"/>
      <c r="K98" s="131"/>
      <c r="L98" s="131"/>
      <c r="M98" s="131"/>
      <c r="N98" s="184">
        <f>ROUND(N88*T98,2)</f>
        <v>0</v>
      </c>
      <c r="O98" s="252"/>
      <c r="P98" s="252"/>
      <c r="Q98" s="252"/>
      <c r="R98" s="133"/>
      <c r="S98" s="134"/>
      <c r="T98" s="135"/>
      <c r="U98" s="136" t="s">
        <v>40</v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7" t="s">
        <v>153</v>
      </c>
      <c r="AZ98" s="134"/>
      <c r="BA98" s="134"/>
      <c r="BB98" s="134"/>
      <c r="BC98" s="134"/>
      <c r="BD98" s="134"/>
      <c r="BE98" s="138">
        <f t="shared" si="0"/>
        <v>0</v>
      </c>
      <c r="BF98" s="138">
        <f t="shared" si="1"/>
        <v>0</v>
      </c>
      <c r="BG98" s="138">
        <f t="shared" si="2"/>
        <v>0</v>
      </c>
      <c r="BH98" s="138">
        <f t="shared" si="3"/>
        <v>0</v>
      </c>
      <c r="BI98" s="138">
        <f t="shared" si="4"/>
        <v>0</v>
      </c>
      <c r="BJ98" s="137" t="s">
        <v>82</v>
      </c>
      <c r="BK98" s="134"/>
      <c r="BL98" s="134"/>
      <c r="BM98" s="134"/>
    </row>
    <row r="99" spans="2:65" s="1" customFormat="1" ht="18" customHeight="1" x14ac:dyDescent="0.15">
      <c r="B99" s="130"/>
      <c r="C99" s="131"/>
      <c r="D99" s="182" t="s">
        <v>157</v>
      </c>
      <c r="E99" s="251"/>
      <c r="F99" s="251"/>
      <c r="G99" s="251"/>
      <c r="H99" s="251"/>
      <c r="I99" s="131"/>
      <c r="J99" s="131"/>
      <c r="K99" s="131"/>
      <c r="L99" s="131"/>
      <c r="M99" s="131"/>
      <c r="N99" s="184">
        <f>ROUND(N88*T99,2)</f>
        <v>0</v>
      </c>
      <c r="O99" s="252"/>
      <c r="P99" s="252"/>
      <c r="Q99" s="252"/>
      <c r="R99" s="133"/>
      <c r="S99" s="134"/>
      <c r="T99" s="135"/>
      <c r="U99" s="136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153</v>
      </c>
      <c r="AZ99" s="134"/>
      <c r="BA99" s="134"/>
      <c r="BB99" s="134"/>
      <c r="BC99" s="134"/>
      <c r="BD99" s="134"/>
      <c r="BE99" s="138">
        <f t="shared" si="0"/>
        <v>0</v>
      </c>
      <c r="BF99" s="138">
        <f t="shared" si="1"/>
        <v>0</v>
      </c>
      <c r="BG99" s="138">
        <f t="shared" si="2"/>
        <v>0</v>
      </c>
      <c r="BH99" s="138">
        <f t="shared" si="3"/>
        <v>0</v>
      </c>
      <c r="BI99" s="138">
        <f t="shared" si="4"/>
        <v>0</v>
      </c>
      <c r="BJ99" s="137" t="s">
        <v>82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32" t="s">
        <v>158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84">
        <f>ROUND(N88*T100,2)</f>
        <v>0</v>
      </c>
      <c r="O100" s="252"/>
      <c r="P100" s="252"/>
      <c r="Q100" s="252"/>
      <c r="R100" s="133"/>
      <c r="S100" s="134"/>
      <c r="T100" s="139"/>
      <c r="U100" s="140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159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82</v>
      </c>
      <c r="BK100" s="134"/>
      <c r="BL100" s="134"/>
      <c r="BM100" s="134"/>
    </row>
    <row r="101" spans="2:65" s="1" customFormat="1" x14ac:dyDescent="0.15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65" s="1" customFormat="1" ht="29.25" customHeight="1" x14ac:dyDescent="0.15">
      <c r="B102" s="33"/>
      <c r="C102" s="111" t="s">
        <v>111</v>
      </c>
      <c r="D102" s="112"/>
      <c r="E102" s="112"/>
      <c r="F102" s="112"/>
      <c r="G102" s="112"/>
      <c r="H102" s="112"/>
      <c r="I102" s="112"/>
      <c r="J102" s="112"/>
      <c r="K102" s="112"/>
      <c r="L102" s="179">
        <f>ROUND(SUM(N88+N94),2)</f>
        <v>0</v>
      </c>
      <c r="M102" s="179"/>
      <c r="N102" s="179"/>
      <c r="O102" s="179"/>
      <c r="P102" s="179"/>
      <c r="Q102" s="179"/>
      <c r="R102" s="35"/>
    </row>
    <row r="103" spans="2:65" s="1" customFormat="1" ht="7" customHeight="1" x14ac:dyDescent="0.15"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9"/>
    </row>
    <row r="107" spans="2:65" s="1" customFormat="1" ht="7" customHeight="1" x14ac:dyDescent="0.15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08" spans="2:65" s="1" customFormat="1" ht="37" customHeight="1" x14ac:dyDescent="0.15">
      <c r="B108" s="33"/>
      <c r="C108" s="195" t="s">
        <v>160</v>
      </c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35"/>
    </row>
    <row r="109" spans="2:65" s="1" customFormat="1" ht="7" customHeight="1" x14ac:dyDescent="0.15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65" s="1" customFormat="1" ht="30" customHeight="1" x14ac:dyDescent="0.15">
      <c r="B110" s="33"/>
      <c r="C110" s="29" t="s">
        <v>16</v>
      </c>
      <c r="D110" s="34"/>
      <c r="E110" s="34"/>
      <c r="F110" s="246" t="str">
        <f>F6</f>
        <v>RD Biwa</v>
      </c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34"/>
      <c r="R110" s="35"/>
    </row>
    <row r="111" spans="2:65" s="1" customFormat="1" ht="37" customHeight="1" x14ac:dyDescent="0.15">
      <c r="B111" s="33"/>
      <c r="C111" s="67" t="s">
        <v>118</v>
      </c>
      <c r="D111" s="34"/>
      <c r="E111" s="34"/>
      <c r="F111" s="197" t="str">
        <f>F7</f>
        <v>5 - PLYN</v>
      </c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34"/>
      <c r="R111" s="35"/>
    </row>
    <row r="112" spans="2:65" s="1" customFormat="1" ht="7" customHeight="1" x14ac:dyDescent="0.15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5" s="1" customFormat="1" ht="18" customHeight="1" x14ac:dyDescent="0.15">
      <c r="B113" s="33"/>
      <c r="C113" s="29" t="s">
        <v>19</v>
      </c>
      <c r="D113" s="34"/>
      <c r="E113" s="34"/>
      <c r="F113" s="27" t="str">
        <f>F9</f>
        <v>Chorvátsky Grob - Čierna Voda</v>
      </c>
      <c r="G113" s="34"/>
      <c r="H113" s="34"/>
      <c r="I113" s="34"/>
      <c r="J113" s="34"/>
      <c r="K113" s="29" t="s">
        <v>21</v>
      </c>
      <c r="L113" s="34"/>
      <c r="M113" s="248">
        <f>IF(O9="","",O9)</f>
        <v>43961</v>
      </c>
      <c r="N113" s="248"/>
      <c r="O113" s="248"/>
      <c r="P113" s="248"/>
      <c r="Q113" s="34"/>
      <c r="R113" s="35"/>
    </row>
    <row r="114" spans="2:65" s="1" customFormat="1" ht="7" customHeight="1" x14ac:dyDescent="0.1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2" x14ac:dyDescent="0.15">
      <c r="B115" s="33"/>
      <c r="C115" s="29" t="s">
        <v>22</v>
      </c>
      <c r="D115" s="34"/>
      <c r="E115" s="34"/>
      <c r="F115" s="27" t="str">
        <f>E12</f>
        <v>Mgr. Marcela Mišíková Guzmická</v>
      </c>
      <c r="G115" s="34"/>
      <c r="H115" s="34"/>
      <c r="I115" s="34"/>
      <c r="J115" s="34"/>
      <c r="K115" s="29" t="s">
        <v>27</v>
      </c>
      <c r="L115" s="34"/>
      <c r="M115" s="215" t="str">
        <f>E18</f>
        <v>aphaus s.r.o.</v>
      </c>
      <c r="N115" s="215"/>
      <c r="O115" s="215"/>
      <c r="P115" s="215"/>
      <c r="Q115" s="215"/>
      <c r="R115" s="35"/>
    </row>
    <row r="116" spans="2:65" s="1" customFormat="1" ht="14.5" customHeight="1" x14ac:dyDescent="0.15">
      <c r="B116" s="33"/>
      <c r="C116" s="29" t="s">
        <v>25</v>
      </c>
      <c r="D116" s="34"/>
      <c r="E116" s="34"/>
      <c r="F116" s="27" t="str">
        <f>IF(E15="","",E15)</f>
        <v>Vyplň údaj</v>
      </c>
      <c r="G116" s="34"/>
      <c r="H116" s="34"/>
      <c r="I116" s="34"/>
      <c r="J116" s="34"/>
      <c r="K116" s="29" t="s">
        <v>31</v>
      </c>
      <c r="L116" s="34"/>
      <c r="M116" s="215" t="str">
        <f>E21</f>
        <v xml:space="preserve"> </v>
      </c>
      <c r="N116" s="215"/>
      <c r="O116" s="215"/>
      <c r="P116" s="215"/>
      <c r="Q116" s="215"/>
      <c r="R116" s="35"/>
    </row>
    <row r="117" spans="2:65" s="1" customFormat="1" ht="10.25" customHeight="1" x14ac:dyDescent="0.15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65" s="8" customFormat="1" ht="29.25" customHeight="1" x14ac:dyDescent="0.15">
      <c r="B118" s="141"/>
      <c r="C118" s="142" t="s">
        <v>161</v>
      </c>
      <c r="D118" s="143" t="s">
        <v>162</v>
      </c>
      <c r="E118" s="143" t="s">
        <v>55</v>
      </c>
      <c r="F118" s="249" t="s">
        <v>163</v>
      </c>
      <c r="G118" s="249"/>
      <c r="H118" s="249"/>
      <c r="I118" s="249"/>
      <c r="J118" s="143" t="s">
        <v>164</v>
      </c>
      <c r="K118" s="143" t="s">
        <v>165</v>
      </c>
      <c r="L118" s="249" t="s">
        <v>166</v>
      </c>
      <c r="M118" s="249"/>
      <c r="N118" s="249" t="s">
        <v>123</v>
      </c>
      <c r="O118" s="249"/>
      <c r="P118" s="249"/>
      <c r="Q118" s="250"/>
      <c r="R118" s="144"/>
      <c r="T118" s="74" t="s">
        <v>167</v>
      </c>
      <c r="U118" s="75" t="s">
        <v>37</v>
      </c>
      <c r="V118" s="75" t="s">
        <v>168</v>
      </c>
      <c r="W118" s="75" t="s">
        <v>169</v>
      </c>
      <c r="X118" s="75" t="s">
        <v>170</v>
      </c>
      <c r="Y118" s="75" t="s">
        <v>171</v>
      </c>
      <c r="Z118" s="75" t="s">
        <v>172</v>
      </c>
      <c r="AA118" s="76" t="s">
        <v>173</v>
      </c>
    </row>
    <row r="119" spans="2:65" s="1" customFormat="1" ht="29.25" customHeight="1" x14ac:dyDescent="0.2">
      <c r="B119" s="33"/>
      <c r="C119" s="78" t="s">
        <v>120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32">
        <f>BK119</f>
        <v>0</v>
      </c>
      <c r="O119" s="233"/>
      <c r="P119" s="233"/>
      <c r="Q119" s="233"/>
      <c r="R119" s="35"/>
      <c r="T119" s="77"/>
      <c r="U119" s="49"/>
      <c r="V119" s="49"/>
      <c r="W119" s="145">
        <f>W120+W129+W131+W136</f>
        <v>0</v>
      </c>
      <c r="X119" s="49"/>
      <c r="Y119" s="145">
        <f>Y120+Y129+Y131+Y136</f>
        <v>0</v>
      </c>
      <c r="Z119" s="49"/>
      <c r="AA119" s="146">
        <f>AA120+AA129+AA131+AA136</f>
        <v>0</v>
      </c>
      <c r="AT119" s="18" t="s">
        <v>72</v>
      </c>
      <c r="AU119" s="18" t="s">
        <v>125</v>
      </c>
      <c r="BK119" s="147">
        <f>BK120+BK129+BK131+BK136</f>
        <v>0</v>
      </c>
    </row>
    <row r="120" spans="2:65" s="9" customFormat="1" ht="37.5" customHeight="1" x14ac:dyDescent="0.2">
      <c r="B120" s="148"/>
      <c r="C120" s="149"/>
      <c r="D120" s="150" t="s">
        <v>1166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267">
        <f>BK120</f>
        <v>0</v>
      </c>
      <c r="O120" s="268"/>
      <c r="P120" s="268"/>
      <c r="Q120" s="268"/>
      <c r="R120" s="151"/>
      <c r="T120" s="152"/>
      <c r="U120" s="149"/>
      <c r="V120" s="149"/>
      <c r="W120" s="153">
        <f>SUM(W121:W128)</f>
        <v>0</v>
      </c>
      <c r="X120" s="149"/>
      <c r="Y120" s="153">
        <f>SUM(Y121:Y128)</f>
        <v>0</v>
      </c>
      <c r="Z120" s="149"/>
      <c r="AA120" s="154">
        <f>SUM(AA121:AA128)</f>
        <v>0</v>
      </c>
      <c r="AR120" s="155" t="s">
        <v>82</v>
      </c>
      <c r="AT120" s="156" t="s">
        <v>72</v>
      </c>
      <c r="AU120" s="156" t="s">
        <v>73</v>
      </c>
      <c r="AY120" s="155" t="s">
        <v>174</v>
      </c>
      <c r="BK120" s="157">
        <f>SUM(BK121:BK128)</f>
        <v>0</v>
      </c>
    </row>
    <row r="121" spans="2:65" s="1" customFormat="1" ht="25.5" customHeight="1" x14ac:dyDescent="0.15">
      <c r="B121" s="130"/>
      <c r="C121" s="168" t="s">
        <v>73</v>
      </c>
      <c r="D121" s="168" t="s">
        <v>352</v>
      </c>
      <c r="E121" s="169" t="s">
        <v>1169</v>
      </c>
      <c r="F121" s="242" t="s">
        <v>1170</v>
      </c>
      <c r="G121" s="242"/>
      <c r="H121" s="242"/>
      <c r="I121" s="242"/>
      <c r="J121" s="170" t="s">
        <v>399</v>
      </c>
      <c r="K121" s="171">
        <v>14</v>
      </c>
      <c r="L121" s="243">
        <v>0</v>
      </c>
      <c r="M121" s="243"/>
      <c r="N121" s="244">
        <f t="shared" ref="N121:N128" si="5">ROUND(L121*K121,3)</f>
        <v>0</v>
      </c>
      <c r="O121" s="241"/>
      <c r="P121" s="241"/>
      <c r="Q121" s="241"/>
      <c r="R121" s="133"/>
      <c r="T121" s="164" t="s">
        <v>5</v>
      </c>
      <c r="U121" s="42" t="s">
        <v>40</v>
      </c>
      <c r="V121" s="34"/>
      <c r="W121" s="165">
        <f t="shared" ref="W121:W128" si="6">V121*K121</f>
        <v>0</v>
      </c>
      <c r="X121" s="165">
        <v>0</v>
      </c>
      <c r="Y121" s="165">
        <f t="shared" ref="Y121:Y128" si="7">X121*K121</f>
        <v>0</v>
      </c>
      <c r="Z121" s="165">
        <v>0</v>
      </c>
      <c r="AA121" s="166">
        <f t="shared" ref="AA121:AA128" si="8">Z121*K121</f>
        <v>0</v>
      </c>
      <c r="AR121" s="18" t="s">
        <v>295</v>
      </c>
      <c r="AT121" s="18" t="s">
        <v>352</v>
      </c>
      <c r="AU121" s="18" t="s">
        <v>79</v>
      </c>
      <c r="AY121" s="18" t="s">
        <v>174</v>
      </c>
      <c r="BE121" s="104">
        <f t="shared" ref="BE121:BE128" si="9">IF(U121="základná",N121,0)</f>
        <v>0</v>
      </c>
      <c r="BF121" s="104">
        <f t="shared" ref="BF121:BF128" si="10">IF(U121="znížená",N121,0)</f>
        <v>0</v>
      </c>
      <c r="BG121" s="104">
        <f t="shared" ref="BG121:BG128" si="11">IF(U121="zákl. prenesená",N121,0)</f>
        <v>0</v>
      </c>
      <c r="BH121" s="104">
        <f t="shared" ref="BH121:BH128" si="12">IF(U121="zníž. prenesená",N121,0)</f>
        <v>0</v>
      </c>
      <c r="BI121" s="104">
        <f t="shared" ref="BI121:BI128" si="13">IF(U121="nulová",N121,0)</f>
        <v>0</v>
      </c>
      <c r="BJ121" s="18" t="s">
        <v>82</v>
      </c>
      <c r="BK121" s="167">
        <f t="shared" ref="BK121:BK128" si="14">ROUND(L121*K121,3)</f>
        <v>0</v>
      </c>
      <c r="BL121" s="18" t="s">
        <v>230</v>
      </c>
      <c r="BM121" s="18" t="s">
        <v>82</v>
      </c>
    </row>
    <row r="122" spans="2:65" s="1" customFormat="1" ht="16.5" customHeight="1" x14ac:dyDescent="0.15">
      <c r="B122" s="130"/>
      <c r="C122" s="168" t="s">
        <v>73</v>
      </c>
      <c r="D122" s="168" t="s">
        <v>352</v>
      </c>
      <c r="E122" s="169" t="s">
        <v>1171</v>
      </c>
      <c r="F122" s="242" t="s">
        <v>1172</v>
      </c>
      <c r="G122" s="242"/>
      <c r="H122" s="242"/>
      <c r="I122" s="242"/>
      <c r="J122" s="170" t="s">
        <v>399</v>
      </c>
      <c r="K122" s="171">
        <v>8</v>
      </c>
      <c r="L122" s="243">
        <v>0</v>
      </c>
      <c r="M122" s="243"/>
      <c r="N122" s="244">
        <f t="shared" si="5"/>
        <v>0</v>
      </c>
      <c r="O122" s="241"/>
      <c r="P122" s="241"/>
      <c r="Q122" s="241"/>
      <c r="R122" s="133"/>
      <c r="T122" s="164" t="s">
        <v>5</v>
      </c>
      <c r="U122" s="42" t="s">
        <v>40</v>
      </c>
      <c r="V122" s="34"/>
      <c r="W122" s="165">
        <f t="shared" si="6"/>
        <v>0</v>
      </c>
      <c r="X122" s="165">
        <v>0</v>
      </c>
      <c r="Y122" s="165">
        <f t="shared" si="7"/>
        <v>0</v>
      </c>
      <c r="Z122" s="165">
        <v>0</v>
      </c>
      <c r="AA122" s="166">
        <f t="shared" si="8"/>
        <v>0</v>
      </c>
      <c r="AR122" s="18" t="s">
        <v>295</v>
      </c>
      <c r="AT122" s="18" t="s">
        <v>352</v>
      </c>
      <c r="AU122" s="18" t="s">
        <v>79</v>
      </c>
      <c r="AY122" s="18" t="s">
        <v>174</v>
      </c>
      <c r="BE122" s="104">
        <f t="shared" si="9"/>
        <v>0</v>
      </c>
      <c r="BF122" s="104">
        <f t="shared" si="10"/>
        <v>0</v>
      </c>
      <c r="BG122" s="104">
        <f t="shared" si="11"/>
        <v>0</v>
      </c>
      <c r="BH122" s="104">
        <f t="shared" si="12"/>
        <v>0</v>
      </c>
      <c r="BI122" s="104">
        <f t="shared" si="13"/>
        <v>0</v>
      </c>
      <c r="BJ122" s="18" t="s">
        <v>82</v>
      </c>
      <c r="BK122" s="167">
        <f t="shared" si="14"/>
        <v>0</v>
      </c>
      <c r="BL122" s="18" t="s">
        <v>230</v>
      </c>
      <c r="BM122" s="18" t="s">
        <v>88</v>
      </c>
    </row>
    <row r="123" spans="2:65" s="1" customFormat="1" ht="16.5" customHeight="1" x14ac:dyDescent="0.15">
      <c r="B123" s="130"/>
      <c r="C123" s="168" t="s">
        <v>73</v>
      </c>
      <c r="D123" s="168" t="s">
        <v>352</v>
      </c>
      <c r="E123" s="169" t="s">
        <v>1173</v>
      </c>
      <c r="F123" s="242" t="s">
        <v>1174</v>
      </c>
      <c r="G123" s="242"/>
      <c r="H123" s="242"/>
      <c r="I123" s="242"/>
      <c r="J123" s="170" t="s">
        <v>1023</v>
      </c>
      <c r="K123" s="171">
        <v>1</v>
      </c>
      <c r="L123" s="243">
        <v>0</v>
      </c>
      <c r="M123" s="243"/>
      <c r="N123" s="244">
        <f t="shared" si="5"/>
        <v>0</v>
      </c>
      <c r="O123" s="241"/>
      <c r="P123" s="241"/>
      <c r="Q123" s="241"/>
      <c r="R123" s="133"/>
      <c r="T123" s="164" t="s">
        <v>5</v>
      </c>
      <c r="U123" s="42" t="s">
        <v>40</v>
      </c>
      <c r="V123" s="34"/>
      <c r="W123" s="165">
        <f t="shared" si="6"/>
        <v>0</v>
      </c>
      <c r="X123" s="165">
        <v>0</v>
      </c>
      <c r="Y123" s="165">
        <f t="shared" si="7"/>
        <v>0</v>
      </c>
      <c r="Z123" s="165">
        <v>0</v>
      </c>
      <c r="AA123" s="166">
        <f t="shared" si="8"/>
        <v>0</v>
      </c>
      <c r="AR123" s="18" t="s">
        <v>295</v>
      </c>
      <c r="AT123" s="18" t="s">
        <v>352</v>
      </c>
      <c r="AU123" s="18" t="s">
        <v>79</v>
      </c>
      <c r="AY123" s="18" t="s">
        <v>174</v>
      </c>
      <c r="BE123" s="104">
        <f t="shared" si="9"/>
        <v>0</v>
      </c>
      <c r="BF123" s="104">
        <f t="shared" si="10"/>
        <v>0</v>
      </c>
      <c r="BG123" s="104">
        <f t="shared" si="11"/>
        <v>0</v>
      </c>
      <c r="BH123" s="104">
        <f t="shared" si="12"/>
        <v>0</v>
      </c>
      <c r="BI123" s="104">
        <f t="shared" si="13"/>
        <v>0</v>
      </c>
      <c r="BJ123" s="18" t="s">
        <v>82</v>
      </c>
      <c r="BK123" s="167">
        <f t="shared" si="14"/>
        <v>0</v>
      </c>
      <c r="BL123" s="18" t="s">
        <v>230</v>
      </c>
      <c r="BM123" s="18" t="s">
        <v>94</v>
      </c>
    </row>
    <row r="124" spans="2:65" s="1" customFormat="1" ht="16.5" customHeight="1" x14ac:dyDescent="0.15">
      <c r="B124" s="130"/>
      <c r="C124" s="168" t="s">
        <v>73</v>
      </c>
      <c r="D124" s="168" t="s">
        <v>352</v>
      </c>
      <c r="E124" s="169" t="s">
        <v>1175</v>
      </c>
      <c r="F124" s="242" t="s">
        <v>1176</v>
      </c>
      <c r="G124" s="242"/>
      <c r="H124" s="242"/>
      <c r="I124" s="242"/>
      <c r="J124" s="170" t="s">
        <v>1023</v>
      </c>
      <c r="K124" s="171">
        <v>1</v>
      </c>
      <c r="L124" s="243">
        <v>0</v>
      </c>
      <c r="M124" s="243"/>
      <c r="N124" s="244">
        <f t="shared" si="5"/>
        <v>0</v>
      </c>
      <c r="O124" s="241"/>
      <c r="P124" s="241"/>
      <c r="Q124" s="241"/>
      <c r="R124" s="133"/>
      <c r="T124" s="164" t="s">
        <v>5</v>
      </c>
      <c r="U124" s="42" t="s">
        <v>40</v>
      </c>
      <c r="V124" s="34"/>
      <c r="W124" s="165">
        <f t="shared" si="6"/>
        <v>0</v>
      </c>
      <c r="X124" s="165">
        <v>0</v>
      </c>
      <c r="Y124" s="165">
        <f t="shared" si="7"/>
        <v>0</v>
      </c>
      <c r="Z124" s="165">
        <v>0</v>
      </c>
      <c r="AA124" s="166">
        <f t="shared" si="8"/>
        <v>0</v>
      </c>
      <c r="AR124" s="18" t="s">
        <v>295</v>
      </c>
      <c r="AT124" s="18" t="s">
        <v>352</v>
      </c>
      <c r="AU124" s="18" t="s">
        <v>79</v>
      </c>
      <c r="AY124" s="18" t="s">
        <v>174</v>
      </c>
      <c r="BE124" s="104">
        <f t="shared" si="9"/>
        <v>0</v>
      </c>
      <c r="BF124" s="104">
        <f t="shared" si="10"/>
        <v>0</v>
      </c>
      <c r="BG124" s="104">
        <f t="shared" si="11"/>
        <v>0</v>
      </c>
      <c r="BH124" s="104">
        <f t="shared" si="12"/>
        <v>0</v>
      </c>
      <c r="BI124" s="104">
        <f t="shared" si="13"/>
        <v>0</v>
      </c>
      <c r="BJ124" s="18" t="s">
        <v>82</v>
      </c>
      <c r="BK124" s="167">
        <f t="shared" si="14"/>
        <v>0</v>
      </c>
      <c r="BL124" s="18" t="s">
        <v>230</v>
      </c>
      <c r="BM124" s="18" t="s">
        <v>100</v>
      </c>
    </row>
    <row r="125" spans="2:65" s="1" customFormat="1" ht="16.5" customHeight="1" x14ac:dyDescent="0.15">
      <c r="B125" s="130"/>
      <c r="C125" s="168" t="s">
        <v>73</v>
      </c>
      <c r="D125" s="168" t="s">
        <v>352</v>
      </c>
      <c r="E125" s="169" t="s">
        <v>1177</v>
      </c>
      <c r="F125" s="242" t="s">
        <v>1178</v>
      </c>
      <c r="G125" s="242"/>
      <c r="H125" s="242"/>
      <c r="I125" s="242"/>
      <c r="J125" s="170" t="s">
        <v>399</v>
      </c>
      <c r="K125" s="171">
        <v>2</v>
      </c>
      <c r="L125" s="243">
        <v>0</v>
      </c>
      <c r="M125" s="243"/>
      <c r="N125" s="244">
        <f t="shared" si="5"/>
        <v>0</v>
      </c>
      <c r="O125" s="241"/>
      <c r="P125" s="241"/>
      <c r="Q125" s="241"/>
      <c r="R125" s="133"/>
      <c r="T125" s="164" t="s">
        <v>5</v>
      </c>
      <c r="U125" s="42" t="s">
        <v>40</v>
      </c>
      <c r="V125" s="34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295</v>
      </c>
      <c r="AT125" s="18" t="s">
        <v>352</v>
      </c>
      <c r="AU125" s="18" t="s">
        <v>79</v>
      </c>
      <c r="AY125" s="18" t="s">
        <v>174</v>
      </c>
      <c r="BE125" s="104">
        <f t="shared" si="9"/>
        <v>0</v>
      </c>
      <c r="BF125" s="104">
        <f t="shared" si="10"/>
        <v>0</v>
      </c>
      <c r="BG125" s="104">
        <f t="shared" si="11"/>
        <v>0</v>
      </c>
      <c r="BH125" s="104">
        <f t="shared" si="12"/>
        <v>0</v>
      </c>
      <c r="BI125" s="104">
        <f t="shared" si="13"/>
        <v>0</v>
      </c>
      <c r="BJ125" s="18" t="s">
        <v>82</v>
      </c>
      <c r="BK125" s="167">
        <f t="shared" si="14"/>
        <v>0</v>
      </c>
      <c r="BL125" s="18" t="s">
        <v>230</v>
      </c>
      <c r="BM125" s="18" t="s">
        <v>206</v>
      </c>
    </row>
    <row r="126" spans="2:65" s="1" customFormat="1" ht="16.5" customHeight="1" x14ac:dyDescent="0.15">
      <c r="B126" s="130"/>
      <c r="C126" s="168" t="s">
        <v>73</v>
      </c>
      <c r="D126" s="168" t="s">
        <v>352</v>
      </c>
      <c r="E126" s="169" t="s">
        <v>1179</v>
      </c>
      <c r="F126" s="242" t="s">
        <v>1180</v>
      </c>
      <c r="G126" s="242"/>
      <c r="H126" s="242"/>
      <c r="I126" s="242"/>
      <c r="J126" s="170" t="s">
        <v>257</v>
      </c>
      <c r="K126" s="171">
        <v>4</v>
      </c>
      <c r="L126" s="243">
        <v>0</v>
      </c>
      <c r="M126" s="243"/>
      <c r="N126" s="244">
        <f t="shared" si="5"/>
        <v>0</v>
      </c>
      <c r="O126" s="241"/>
      <c r="P126" s="241"/>
      <c r="Q126" s="241"/>
      <c r="R126" s="133"/>
      <c r="T126" s="164" t="s">
        <v>5</v>
      </c>
      <c r="U126" s="42" t="s">
        <v>40</v>
      </c>
      <c r="V126" s="34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295</v>
      </c>
      <c r="AT126" s="18" t="s">
        <v>352</v>
      </c>
      <c r="AU126" s="18" t="s">
        <v>79</v>
      </c>
      <c r="AY126" s="18" t="s">
        <v>174</v>
      </c>
      <c r="BE126" s="104">
        <f t="shared" si="9"/>
        <v>0</v>
      </c>
      <c r="BF126" s="104">
        <f t="shared" si="10"/>
        <v>0</v>
      </c>
      <c r="BG126" s="104">
        <f t="shared" si="11"/>
        <v>0</v>
      </c>
      <c r="BH126" s="104">
        <f t="shared" si="12"/>
        <v>0</v>
      </c>
      <c r="BI126" s="104">
        <f t="shared" si="13"/>
        <v>0</v>
      </c>
      <c r="BJ126" s="18" t="s">
        <v>82</v>
      </c>
      <c r="BK126" s="167">
        <f t="shared" si="14"/>
        <v>0</v>
      </c>
      <c r="BL126" s="18" t="s">
        <v>230</v>
      </c>
      <c r="BM126" s="18" t="s">
        <v>214</v>
      </c>
    </row>
    <row r="127" spans="2:65" s="1" customFormat="1" ht="38.25" customHeight="1" x14ac:dyDescent="0.15">
      <c r="B127" s="130"/>
      <c r="C127" s="168" t="s">
        <v>73</v>
      </c>
      <c r="D127" s="168" t="s">
        <v>352</v>
      </c>
      <c r="E127" s="169" t="s">
        <v>1181</v>
      </c>
      <c r="F127" s="242" t="s">
        <v>1182</v>
      </c>
      <c r="G127" s="242"/>
      <c r="H127" s="242"/>
      <c r="I127" s="242"/>
      <c r="J127" s="170" t="s">
        <v>257</v>
      </c>
      <c r="K127" s="171">
        <v>1</v>
      </c>
      <c r="L127" s="243">
        <v>0</v>
      </c>
      <c r="M127" s="243"/>
      <c r="N127" s="244">
        <f t="shared" si="5"/>
        <v>0</v>
      </c>
      <c r="O127" s="241"/>
      <c r="P127" s="241"/>
      <c r="Q127" s="241"/>
      <c r="R127" s="133"/>
      <c r="T127" s="164" t="s">
        <v>5</v>
      </c>
      <c r="U127" s="42" t="s">
        <v>40</v>
      </c>
      <c r="V127" s="34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295</v>
      </c>
      <c r="AT127" s="18" t="s">
        <v>352</v>
      </c>
      <c r="AU127" s="18" t="s">
        <v>79</v>
      </c>
      <c r="AY127" s="18" t="s">
        <v>174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82</v>
      </c>
      <c r="BK127" s="167">
        <f t="shared" si="14"/>
        <v>0</v>
      </c>
      <c r="BL127" s="18" t="s">
        <v>230</v>
      </c>
      <c r="BM127" s="18" t="s">
        <v>222</v>
      </c>
    </row>
    <row r="128" spans="2:65" s="1" customFormat="1" ht="16.5" customHeight="1" x14ac:dyDescent="0.15">
      <c r="B128" s="130"/>
      <c r="C128" s="168" t="s">
        <v>73</v>
      </c>
      <c r="D128" s="168" t="s">
        <v>352</v>
      </c>
      <c r="E128" s="169" t="s">
        <v>1183</v>
      </c>
      <c r="F128" s="242" t="s">
        <v>1184</v>
      </c>
      <c r="G128" s="242"/>
      <c r="H128" s="242"/>
      <c r="I128" s="242"/>
      <c r="J128" s="170" t="s">
        <v>257</v>
      </c>
      <c r="K128" s="171">
        <v>1</v>
      </c>
      <c r="L128" s="243">
        <v>0</v>
      </c>
      <c r="M128" s="243"/>
      <c r="N128" s="244">
        <f t="shared" si="5"/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295</v>
      </c>
      <c r="AT128" s="18" t="s">
        <v>352</v>
      </c>
      <c r="AU128" s="18" t="s">
        <v>79</v>
      </c>
      <c r="AY128" s="18" t="s">
        <v>174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82</v>
      </c>
      <c r="BK128" s="167">
        <f t="shared" si="14"/>
        <v>0</v>
      </c>
      <c r="BL128" s="18" t="s">
        <v>230</v>
      </c>
      <c r="BM128" s="18" t="s">
        <v>230</v>
      </c>
    </row>
    <row r="129" spans="2:65" s="9" customFormat="1" ht="37.5" customHeight="1" x14ac:dyDescent="0.2">
      <c r="B129" s="148"/>
      <c r="C129" s="149"/>
      <c r="D129" s="150" t="s">
        <v>1167</v>
      </c>
      <c r="E129" s="150"/>
      <c r="F129" s="150"/>
      <c r="G129" s="150"/>
      <c r="H129" s="150"/>
      <c r="I129" s="150"/>
      <c r="J129" s="150"/>
      <c r="K129" s="150"/>
      <c r="L129" s="150"/>
      <c r="M129" s="150"/>
      <c r="N129" s="226">
        <f>BK129</f>
        <v>0</v>
      </c>
      <c r="O129" s="227"/>
      <c r="P129" s="227"/>
      <c r="Q129" s="227"/>
      <c r="R129" s="151"/>
      <c r="T129" s="152"/>
      <c r="U129" s="149"/>
      <c r="V129" s="149"/>
      <c r="W129" s="153">
        <f>W130</f>
        <v>0</v>
      </c>
      <c r="X129" s="149"/>
      <c r="Y129" s="153">
        <f>Y130</f>
        <v>0</v>
      </c>
      <c r="Z129" s="149"/>
      <c r="AA129" s="154">
        <f>AA130</f>
        <v>0</v>
      </c>
      <c r="AR129" s="155" t="s">
        <v>82</v>
      </c>
      <c r="AT129" s="156" t="s">
        <v>72</v>
      </c>
      <c r="AU129" s="156" t="s">
        <v>73</v>
      </c>
      <c r="AY129" s="155" t="s">
        <v>174</v>
      </c>
      <c r="BK129" s="157">
        <f>BK130</f>
        <v>0</v>
      </c>
    </row>
    <row r="130" spans="2:65" s="1" customFormat="1" ht="16.5" customHeight="1" x14ac:dyDescent="0.15">
      <c r="B130" s="130"/>
      <c r="C130" s="159" t="s">
        <v>73</v>
      </c>
      <c r="D130" s="159" t="s">
        <v>175</v>
      </c>
      <c r="E130" s="160" t="s">
        <v>1185</v>
      </c>
      <c r="F130" s="240" t="s">
        <v>1186</v>
      </c>
      <c r="G130" s="240"/>
      <c r="H130" s="240"/>
      <c r="I130" s="240"/>
      <c r="J130" s="161" t="s">
        <v>1023</v>
      </c>
      <c r="K130" s="162">
        <v>1</v>
      </c>
      <c r="L130" s="230">
        <v>0</v>
      </c>
      <c r="M130" s="230"/>
      <c r="N130" s="241">
        <f>ROUND(L130*K130,3)</f>
        <v>0</v>
      </c>
      <c r="O130" s="241"/>
      <c r="P130" s="241"/>
      <c r="Q130" s="241"/>
      <c r="R130" s="133"/>
      <c r="T130" s="164" t="s">
        <v>5</v>
      </c>
      <c r="U130" s="42" t="s">
        <v>40</v>
      </c>
      <c r="V130" s="34"/>
      <c r="W130" s="165">
        <f>V130*K130</f>
        <v>0</v>
      </c>
      <c r="X130" s="165">
        <v>0</v>
      </c>
      <c r="Y130" s="165">
        <f>X130*K130</f>
        <v>0</v>
      </c>
      <c r="Z130" s="165">
        <v>0</v>
      </c>
      <c r="AA130" s="166">
        <f>Z130*K130</f>
        <v>0</v>
      </c>
      <c r="AR130" s="18" t="s">
        <v>230</v>
      </c>
      <c r="AT130" s="18" t="s">
        <v>175</v>
      </c>
      <c r="AU130" s="18" t="s">
        <v>79</v>
      </c>
      <c r="AY130" s="18" t="s">
        <v>174</v>
      </c>
      <c r="BE130" s="104">
        <f>IF(U130="základná",N130,0)</f>
        <v>0</v>
      </c>
      <c r="BF130" s="104">
        <f>IF(U130="znížená",N130,0)</f>
        <v>0</v>
      </c>
      <c r="BG130" s="104">
        <f>IF(U130="zákl. prenesená",N130,0)</f>
        <v>0</v>
      </c>
      <c r="BH130" s="104">
        <f>IF(U130="zníž. prenesená",N130,0)</f>
        <v>0</v>
      </c>
      <c r="BI130" s="104">
        <f>IF(U130="nulová",N130,0)</f>
        <v>0</v>
      </c>
      <c r="BJ130" s="18" t="s">
        <v>82</v>
      </c>
      <c r="BK130" s="167">
        <f>ROUND(L130*K130,3)</f>
        <v>0</v>
      </c>
      <c r="BL130" s="18" t="s">
        <v>230</v>
      </c>
      <c r="BM130" s="18" t="s">
        <v>239</v>
      </c>
    </row>
    <row r="131" spans="2:65" s="9" customFormat="1" ht="37.5" customHeight="1" x14ac:dyDescent="0.2">
      <c r="B131" s="148"/>
      <c r="C131" s="149"/>
      <c r="D131" s="150" t="s">
        <v>1168</v>
      </c>
      <c r="E131" s="150"/>
      <c r="F131" s="150"/>
      <c r="G131" s="150"/>
      <c r="H131" s="150"/>
      <c r="I131" s="150"/>
      <c r="J131" s="150"/>
      <c r="K131" s="150"/>
      <c r="L131" s="150"/>
      <c r="M131" s="150"/>
      <c r="N131" s="226">
        <f>BK131</f>
        <v>0</v>
      </c>
      <c r="O131" s="227"/>
      <c r="P131" s="227"/>
      <c r="Q131" s="227"/>
      <c r="R131" s="151"/>
      <c r="T131" s="152"/>
      <c r="U131" s="149"/>
      <c r="V131" s="149"/>
      <c r="W131" s="153">
        <f>SUM(W132:W135)</f>
        <v>0</v>
      </c>
      <c r="X131" s="149"/>
      <c r="Y131" s="153">
        <f>SUM(Y132:Y135)</f>
        <v>0</v>
      </c>
      <c r="Z131" s="149"/>
      <c r="AA131" s="154">
        <f>SUM(AA132:AA135)</f>
        <v>0</v>
      </c>
      <c r="AR131" s="155" t="s">
        <v>82</v>
      </c>
      <c r="AT131" s="156" t="s">
        <v>72</v>
      </c>
      <c r="AU131" s="156" t="s">
        <v>73</v>
      </c>
      <c r="AY131" s="155" t="s">
        <v>174</v>
      </c>
      <c r="BK131" s="157">
        <f>SUM(BK132:BK135)</f>
        <v>0</v>
      </c>
    </row>
    <row r="132" spans="2:65" s="1" customFormat="1" ht="16.5" customHeight="1" x14ac:dyDescent="0.15">
      <c r="B132" s="130"/>
      <c r="C132" s="159" t="s">
        <v>79</v>
      </c>
      <c r="D132" s="159" t="s">
        <v>175</v>
      </c>
      <c r="E132" s="160" t="s">
        <v>1041</v>
      </c>
      <c r="F132" s="240" t="s">
        <v>1187</v>
      </c>
      <c r="G132" s="240"/>
      <c r="H132" s="240"/>
      <c r="I132" s="240"/>
      <c r="J132" s="161" t="s">
        <v>1023</v>
      </c>
      <c r="K132" s="162">
        <v>1</v>
      </c>
      <c r="L132" s="230">
        <v>0</v>
      </c>
      <c r="M132" s="230"/>
      <c r="N132" s="241">
        <f>ROUND(L132*K132,3)</f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>V132*K132</f>
        <v>0</v>
      </c>
      <c r="X132" s="165">
        <v>0</v>
      </c>
      <c r="Y132" s="165">
        <f>X132*K132</f>
        <v>0</v>
      </c>
      <c r="Z132" s="165">
        <v>0</v>
      </c>
      <c r="AA132" s="166">
        <f>Z132*K132</f>
        <v>0</v>
      </c>
      <c r="AR132" s="18" t="s">
        <v>230</v>
      </c>
      <c r="AT132" s="18" t="s">
        <v>175</v>
      </c>
      <c r="AU132" s="18" t="s">
        <v>79</v>
      </c>
      <c r="AY132" s="18" t="s">
        <v>174</v>
      </c>
      <c r="BE132" s="104">
        <f>IF(U132="základná",N132,0)</f>
        <v>0</v>
      </c>
      <c r="BF132" s="104">
        <f>IF(U132="znížená",N132,0)</f>
        <v>0</v>
      </c>
      <c r="BG132" s="104">
        <f>IF(U132="zákl. prenesená",N132,0)</f>
        <v>0</v>
      </c>
      <c r="BH132" s="104">
        <f>IF(U132="zníž. prenesená",N132,0)</f>
        <v>0</v>
      </c>
      <c r="BI132" s="104">
        <f>IF(U132="nulová",N132,0)</f>
        <v>0</v>
      </c>
      <c r="BJ132" s="18" t="s">
        <v>82</v>
      </c>
      <c r="BK132" s="167">
        <f>ROUND(L132*K132,3)</f>
        <v>0</v>
      </c>
      <c r="BL132" s="18" t="s">
        <v>230</v>
      </c>
      <c r="BM132" s="18" t="s">
        <v>1188</v>
      </c>
    </row>
    <row r="133" spans="2:65" s="1" customFormat="1" ht="16.5" customHeight="1" x14ac:dyDescent="0.15">
      <c r="B133" s="130"/>
      <c r="C133" s="159" t="s">
        <v>73</v>
      </c>
      <c r="D133" s="159" t="s">
        <v>175</v>
      </c>
      <c r="E133" s="160" t="s">
        <v>1189</v>
      </c>
      <c r="F133" s="240" t="s">
        <v>1190</v>
      </c>
      <c r="G133" s="240"/>
      <c r="H133" s="240"/>
      <c r="I133" s="240"/>
      <c r="J133" s="161" t="s">
        <v>399</v>
      </c>
      <c r="K133" s="162">
        <v>22</v>
      </c>
      <c r="L133" s="230">
        <v>0</v>
      </c>
      <c r="M133" s="230"/>
      <c r="N133" s="241">
        <f>ROUND(L133*K133,3)</f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>V133*K133</f>
        <v>0</v>
      </c>
      <c r="X133" s="165">
        <v>0</v>
      </c>
      <c r="Y133" s="165">
        <f>X133*K133</f>
        <v>0</v>
      </c>
      <c r="Z133" s="165">
        <v>0</v>
      </c>
      <c r="AA133" s="166">
        <f>Z133*K133</f>
        <v>0</v>
      </c>
      <c r="AR133" s="18" t="s">
        <v>230</v>
      </c>
      <c r="AT133" s="18" t="s">
        <v>175</v>
      </c>
      <c r="AU133" s="18" t="s">
        <v>79</v>
      </c>
      <c r="AY133" s="18" t="s">
        <v>174</v>
      </c>
      <c r="BE133" s="104">
        <f>IF(U133="základná",N133,0)</f>
        <v>0</v>
      </c>
      <c r="BF133" s="104">
        <f>IF(U133="znížená",N133,0)</f>
        <v>0</v>
      </c>
      <c r="BG133" s="104">
        <f>IF(U133="zákl. prenesená",N133,0)</f>
        <v>0</v>
      </c>
      <c r="BH133" s="104">
        <f>IF(U133="zníž. prenesená",N133,0)</f>
        <v>0</v>
      </c>
      <c r="BI133" s="104">
        <f>IF(U133="nulová",N133,0)</f>
        <v>0</v>
      </c>
      <c r="BJ133" s="18" t="s">
        <v>82</v>
      </c>
      <c r="BK133" s="167">
        <f>ROUND(L133*K133,3)</f>
        <v>0</v>
      </c>
      <c r="BL133" s="18" t="s">
        <v>230</v>
      </c>
      <c r="BM133" s="18" t="s">
        <v>10</v>
      </c>
    </row>
    <row r="134" spans="2:65" s="1" customFormat="1" ht="16.5" customHeight="1" x14ac:dyDescent="0.15">
      <c r="B134" s="130"/>
      <c r="C134" s="159" t="s">
        <v>73</v>
      </c>
      <c r="D134" s="159" t="s">
        <v>175</v>
      </c>
      <c r="E134" s="160" t="s">
        <v>1191</v>
      </c>
      <c r="F134" s="240" t="s">
        <v>1192</v>
      </c>
      <c r="G134" s="240"/>
      <c r="H134" s="240"/>
      <c r="I134" s="240"/>
      <c r="J134" s="161" t="s">
        <v>1023</v>
      </c>
      <c r="K134" s="162">
        <v>1</v>
      </c>
      <c r="L134" s="230">
        <v>0</v>
      </c>
      <c r="M134" s="230"/>
      <c r="N134" s="241">
        <f>ROUND(L134*K134,3)</f>
        <v>0</v>
      </c>
      <c r="O134" s="241"/>
      <c r="P134" s="241"/>
      <c r="Q134" s="241"/>
      <c r="R134" s="133"/>
      <c r="T134" s="164" t="s">
        <v>5</v>
      </c>
      <c r="U134" s="42" t="s">
        <v>40</v>
      </c>
      <c r="V134" s="34"/>
      <c r="W134" s="165">
        <f>V134*K134</f>
        <v>0</v>
      </c>
      <c r="X134" s="165">
        <v>0</v>
      </c>
      <c r="Y134" s="165">
        <f>X134*K134</f>
        <v>0</v>
      </c>
      <c r="Z134" s="165">
        <v>0</v>
      </c>
      <c r="AA134" s="166">
        <f>Z134*K134</f>
        <v>0</v>
      </c>
      <c r="AR134" s="18" t="s">
        <v>230</v>
      </c>
      <c r="AT134" s="18" t="s">
        <v>175</v>
      </c>
      <c r="AU134" s="18" t="s">
        <v>79</v>
      </c>
      <c r="AY134" s="18" t="s">
        <v>174</v>
      </c>
      <c r="BE134" s="104">
        <f>IF(U134="základná",N134,0)</f>
        <v>0</v>
      </c>
      <c r="BF134" s="104">
        <f>IF(U134="znížená",N134,0)</f>
        <v>0</v>
      </c>
      <c r="BG134" s="104">
        <f>IF(U134="zákl. prenesená",N134,0)</f>
        <v>0</v>
      </c>
      <c r="BH134" s="104">
        <f>IF(U134="zníž. prenesená",N134,0)</f>
        <v>0</v>
      </c>
      <c r="BI134" s="104">
        <f>IF(U134="nulová",N134,0)</f>
        <v>0</v>
      </c>
      <c r="BJ134" s="18" t="s">
        <v>82</v>
      </c>
      <c r="BK134" s="167">
        <f>ROUND(L134*K134,3)</f>
        <v>0</v>
      </c>
      <c r="BL134" s="18" t="s">
        <v>230</v>
      </c>
      <c r="BM134" s="18" t="s">
        <v>254</v>
      </c>
    </row>
    <row r="135" spans="2:65" s="1" customFormat="1" ht="16.5" customHeight="1" x14ac:dyDescent="0.15">
      <c r="B135" s="130"/>
      <c r="C135" s="159" t="s">
        <v>73</v>
      </c>
      <c r="D135" s="159" t="s">
        <v>175</v>
      </c>
      <c r="E135" s="160" t="s">
        <v>1033</v>
      </c>
      <c r="F135" s="240" t="s">
        <v>1034</v>
      </c>
      <c r="G135" s="240"/>
      <c r="H135" s="240"/>
      <c r="I135" s="240"/>
      <c r="J135" s="161" t="s">
        <v>1023</v>
      </c>
      <c r="K135" s="162">
        <v>1</v>
      </c>
      <c r="L135" s="230">
        <v>0</v>
      </c>
      <c r="M135" s="230"/>
      <c r="N135" s="241">
        <f>ROUND(L135*K135,3)</f>
        <v>0</v>
      </c>
      <c r="O135" s="241"/>
      <c r="P135" s="241"/>
      <c r="Q135" s="241"/>
      <c r="R135" s="133"/>
      <c r="T135" s="164" t="s">
        <v>5</v>
      </c>
      <c r="U135" s="42" t="s">
        <v>40</v>
      </c>
      <c r="V135" s="34"/>
      <c r="W135" s="165">
        <f>V135*K135</f>
        <v>0</v>
      </c>
      <c r="X135" s="165">
        <v>0</v>
      </c>
      <c r="Y135" s="165">
        <f>X135*K135</f>
        <v>0</v>
      </c>
      <c r="Z135" s="165">
        <v>0</v>
      </c>
      <c r="AA135" s="166">
        <f>Z135*K135</f>
        <v>0</v>
      </c>
      <c r="AR135" s="18" t="s">
        <v>230</v>
      </c>
      <c r="AT135" s="18" t="s">
        <v>175</v>
      </c>
      <c r="AU135" s="18" t="s">
        <v>79</v>
      </c>
      <c r="AY135" s="18" t="s">
        <v>174</v>
      </c>
      <c r="BE135" s="104">
        <f>IF(U135="základná",N135,0)</f>
        <v>0</v>
      </c>
      <c r="BF135" s="104">
        <f>IF(U135="znížená",N135,0)</f>
        <v>0</v>
      </c>
      <c r="BG135" s="104">
        <f>IF(U135="zákl. prenesená",N135,0)</f>
        <v>0</v>
      </c>
      <c r="BH135" s="104">
        <f>IF(U135="zníž. prenesená",N135,0)</f>
        <v>0</v>
      </c>
      <c r="BI135" s="104">
        <f>IF(U135="nulová",N135,0)</f>
        <v>0</v>
      </c>
      <c r="BJ135" s="18" t="s">
        <v>82</v>
      </c>
      <c r="BK135" s="167">
        <f>ROUND(L135*K135,3)</f>
        <v>0</v>
      </c>
      <c r="BL135" s="18" t="s">
        <v>230</v>
      </c>
      <c r="BM135" s="18" t="s">
        <v>263</v>
      </c>
    </row>
    <row r="136" spans="2:65" s="1" customFormat="1" ht="50" customHeight="1" x14ac:dyDescent="0.2">
      <c r="B136" s="33"/>
      <c r="C136" s="34"/>
      <c r="D136" s="150" t="s">
        <v>974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226">
        <f t="shared" ref="N136:N141" si="15">BK136</f>
        <v>0</v>
      </c>
      <c r="O136" s="227"/>
      <c r="P136" s="227"/>
      <c r="Q136" s="227"/>
      <c r="R136" s="35"/>
      <c r="T136" s="173"/>
      <c r="U136" s="34"/>
      <c r="V136" s="34"/>
      <c r="W136" s="34"/>
      <c r="X136" s="34"/>
      <c r="Y136" s="34"/>
      <c r="Z136" s="34"/>
      <c r="AA136" s="72"/>
      <c r="AT136" s="18" t="s">
        <v>72</v>
      </c>
      <c r="AU136" s="18" t="s">
        <v>73</v>
      </c>
      <c r="AY136" s="18" t="s">
        <v>975</v>
      </c>
      <c r="BK136" s="167">
        <f>SUM(BK137:BK141)</f>
        <v>0</v>
      </c>
    </row>
    <row r="137" spans="2:65" s="1" customFormat="1" ht="22.25" customHeight="1" x14ac:dyDescent="0.15">
      <c r="B137" s="33"/>
      <c r="C137" s="174" t="s">
        <v>5</v>
      </c>
      <c r="D137" s="174" t="s">
        <v>175</v>
      </c>
      <c r="E137" s="175" t="s">
        <v>5</v>
      </c>
      <c r="F137" s="229" t="s">
        <v>5</v>
      </c>
      <c r="G137" s="229"/>
      <c r="H137" s="229"/>
      <c r="I137" s="229"/>
      <c r="J137" s="176" t="s">
        <v>5</v>
      </c>
      <c r="K137" s="163"/>
      <c r="L137" s="230"/>
      <c r="M137" s="231"/>
      <c r="N137" s="231">
        <f t="shared" si="15"/>
        <v>0</v>
      </c>
      <c r="O137" s="231"/>
      <c r="P137" s="231"/>
      <c r="Q137" s="231"/>
      <c r="R137" s="35"/>
      <c r="T137" s="164" t="s">
        <v>5</v>
      </c>
      <c r="U137" s="177" t="s">
        <v>40</v>
      </c>
      <c r="V137" s="34"/>
      <c r="W137" s="34"/>
      <c r="X137" s="34"/>
      <c r="Y137" s="34"/>
      <c r="Z137" s="34"/>
      <c r="AA137" s="72"/>
      <c r="AT137" s="18" t="s">
        <v>975</v>
      </c>
      <c r="AU137" s="18" t="s">
        <v>79</v>
      </c>
      <c r="AY137" s="18" t="s">
        <v>975</v>
      </c>
      <c r="BE137" s="104">
        <f>IF(U137="základná",N137,0)</f>
        <v>0</v>
      </c>
      <c r="BF137" s="104">
        <f>IF(U137="znížená",N137,0)</f>
        <v>0</v>
      </c>
      <c r="BG137" s="104">
        <f>IF(U137="zákl. prenesená",N137,0)</f>
        <v>0</v>
      </c>
      <c r="BH137" s="104">
        <f>IF(U137="zníž. prenesená",N137,0)</f>
        <v>0</v>
      </c>
      <c r="BI137" s="104">
        <f>IF(U137="nulová",N137,0)</f>
        <v>0</v>
      </c>
      <c r="BJ137" s="18" t="s">
        <v>82</v>
      </c>
      <c r="BK137" s="167">
        <f>L137*K137</f>
        <v>0</v>
      </c>
    </row>
    <row r="138" spans="2:65" s="1" customFormat="1" ht="22.25" customHeight="1" x14ac:dyDescent="0.15">
      <c r="B138" s="33"/>
      <c r="C138" s="174" t="s">
        <v>5</v>
      </c>
      <c r="D138" s="174" t="s">
        <v>175</v>
      </c>
      <c r="E138" s="175" t="s">
        <v>5</v>
      </c>
      <c r="F138" s="229" t="s">
        <v>5</v>
      </c>
      <c r="G138" s="229"/>
      <c r="H138" s="229"/>
      <c r="I138" s="229"/>
      <c r="J138" s="176" t="s">
        <v>5</v>
      </c>
      <c r="K138" s="163"/>
      <c r="L138" s="230"/>
      <c r="M138" s="231"/>
      <c r="N138" s="231">
        <f t="shared" si="15"/>
        <v>0</v>
      </c>
      <c r="O138" s="231"/>
      <c r="P138" s="231"/>
      <c r="Q138" s="231"/>
      <c r="R138" s="35"/>
      <c r="T138" s="164" t="s">
        <v>5</v>
      </c>
      <c r="U138" s="177" t="s">
        <v>40</v>
      </c>
      <c r="V138" s="34"/>
      <c r="W138" s="34"/>
      <c r="X138" s="34"/>
      <c r="Y138" s="34"/>
      <c r="Z138" s="34"/>
      <c r="AA138" s="72"/>
      <c r="AT138" s="18" t="s">
        <v>975</v>
      </c>
      <c r="AU138" s="18" t="s">
        <v>79</v>
      </c>
      <c r="AY138" s="18" t="s">
        <v>975</v>
      </c>
      <c r="BE138" s="104">
        <f>IF(U138="základná",N138,0)</f>
        <v>0</v>
      </c>
      <c r="BF138" s="104">
        <f>IF(U138="znížená",N138,0)</f>
        <v>0</v>
      </c>
      <c r="BG138" s="104">
        <f>IF(U138="zákl. prenesená",N138,0)</f>
        <v>0</v>
      </c>
      <c r="BH138" s="104">
        <f>IF(U138="zníž. prenesená",N138,0)</f>
        <v>0</v>
      </c>
      <c r="BI138" s="104">
        <f>IF(U138="nulová",N138,0)</f>
        <v>0</v>
      </c>
      <c r="BJ138" s="18" t="s">
        <v>82</v>
      </c>
      <c r="BK138" s="167">
        <f>L138*K138</f>
        <v>0</v>
      </c>
    </row>
    <row r="139" spans="2:65" s="1" customFormat="1" ht="22.25" customHeight="1" x14ac:dyDescent="0.15">
      <c r="B139" s="33"/>
      <c r="C139" s="174" t="s">
        <v>5</v>
      </c>
      <c r="D139" s="174" t="s">
        <v>175</v>
      </c>
      <c r="E139" s="175" t="s">
        <v>5</v>
      </c>
      <c r="F139" s="229" t="s">
        <v>5</v>
      </c>
      <c r="G139" s="229"/>
      <c r="H139" s="229"/>
      <c r="I139" s="229"/>
      <c r="J139" s="176" t="s">
        <v>5</v>
      </c>
      <c r="K139" s="163"/>
      <c r="L139" s="230"/>
      <c r="M139" s="231"/>
      <c r="N139" s="231">
        <f t="shared" si="15"/>
        <v>0</v>
      </c>
      <c r="O139" s="231"/>
      <c r="P139" s="231"/>
      <c r="Q139" s="231"/>
      <c r="R139" s="35"/>
      <c r="T139" s="164" t="s">
        <v>5</v>
      </c>
      <c r="U139" s="177" t="s">
        <v>40</v>
      </c>
      <c r="V139" s="34"/>
      <c r="W139" s="34"/>
      <c r="X139" s="34"/>
      <c r="Y139" s="34"/>
      <c r="Z139" s="34"/>
      <c r="AA139" s="72"/>
      <c r="AT139" s="18" t="s">
        <v>975</v>
      </c>
      <c r="AU139" s="18" t="s">
        <v>79</v>
      </c>
      <c r="AY139" s="18" t="s">
        <v>975</v>
      </c>
      <c r="BE139" s="104">
        <f>IF(U139="základná",N139,0)</f>
        <v>0</v>
      </c>
      <c r="BF139" s="104">
        <f>IF(U139="znížená",N139,0)</f>
        <v>0</v>
      </c>
      <c r="BG139" s="104">
        <f>IF(U139="zákl. prenesená",N139,0)</f>
        <v>0</v>
      </c>
      <c r="BH139" s="104">
        <f>IF(U139="zníž. prenesená",N139,0)</f>
        <v>0</v>
      </c>
      <c r="BI139" s="104">
        <f>IF(U139="nulová",N139,0)</f>
        <v>0</v>
      </c>
      <c r="BJ139" s="18" t="s">
        <v>82</v>
      </c>
      <c r="BK139" s="167">
        <f>L139*K139</f>
        <v>0</v>
      </c>
    </row>
    <row r="140" spans="2:65" s="1" customFormat="1" ht="22.25" customHeight="1" x14ac:dyDescent="0.15">
      <c r="B140" s="33"/>
      <c r="C140" s="174" t="s">
        <v>5</v>
      </c>
      <c r="D140" s="174" t="s">
        <v>175</v>
      </c>
      <c r="E140" s="175" t="s">
        <v>5</v>
      </c>
      <c r="F140" s="229" t="s">
        <v>5</v>
      </c>
      <c r="G140" s="229"/>
      <c r="H140" s="229"/>
      <c r="I140" s="229"/>
      <c r="J140" s="176" t="s">
        <v>5</v>
      </c>
      <c r="K140" s="163"/>
      <c r="L140" s="230"/>
      <c r="M140" s="231"/>
      <c r="N140" s="231">
        <f t="shared" si="15"/>
        <v>0</v>
      </c>
      <c r="O140" s="231"/>
      <c r="P140" s="231"/>
      <c r="Q140" s="231"/>
      <c r="R140" s="35"/>
      <c r="T140" s="164" t="s">
        <v>5</v>
      </c>
      <c r="U140" s="177" t="s">
        <v>40</v>
      </c>
      <c r="V140" s="34"/>
      <c r="W140" s="34"/>
      <c r="X140" s="34"/>
      <c r="Y140" s="34"/>
      <c r="Z140" s="34"/>
      <c r="AA140" s="72"/>
      <c r="AT140" s="18" t="s">
        <v>975</v>
      </c>
      <c r="AU140" s="18" t="s">
        <v>79</v>
      </c>
      <c r="AY140" s="18" t="s">
        <v>975</v>
      </c>
      <c r="BE140" s="104">
        <f>IF(U140="základná",N140,0)</f>
        <v>0</v>
      </c>
      <c r="BF140" s="104">
        <f>IF(U140="znížená",N140,0)</f>
        <v>0</v>
      </c>
      <c r="BG140" s="104">
        <f>IF(U140="zákl. prenesená",N140,0)</f>
        <v>0</v>
      </c>
      <c r="BH140" s="104">
        <f>IF(U140="zníž. prenesená",N140,0)</f>
        <v>0</v>
      </c>
      <c r="BI140" s="104">
        <f>IF(U140="nulová",N140,0)</f>
        <v>0</v>
      </c>
      <c r="BJ140" s="18" t="s">
        <v>82</v>
      </c>
      <c r="BK140" s="167">
        <f>L140*K140</f>
        <v>0</v>
      </c>
    </row>
    <row r="141" spans="2:65" s="1" customFormat="1" ht="22.25" customHeight="1" x14ac:dyDescent="0.15">
      <c r="B141" s="33"/>
      <c r="C141" s="174" t="s">
        <v>5</v>
      </c>
      <c r="D141" s="174" t="s">
        <v>175</v>
      </c>
      <c r="E141" s="175" t="s">
        <v>5</v>
      </c>
      <c r="F141" s="229" t="s">
        <v>5</v>
      </c>
      <c r="G141" s="229"/>
      <c r="H141" s="229"/>
      <c r="I141" s="229"/>
      <c r="J141" s="176" t="s">
        <v>5</v>
      </c>
      <c r="K141" s="163"/>
      <c r="L141" s="230"/>
      <c r="M141" s="231"/>
      <c r="N141" s="231">
        <f t="shared" si="15"/>
        <v>0</v>
      </c>
      <c r="O141" s="231"/>
      <c r="P141" s="231"/>
      <c r="Q141" s="231"/>
      <c r="R141" s="35"/>
      <c r="T141" s="164" t="s">
        <v>5</v>
      </c>
      <c r="U141" s="177" t="s">
        <v>40</v>
      </c>
      <c r="V141" s="54"/>
      <c r="W141" s="54"/>
      <c r="X141" s="54"/>
      <c r="Y141" s="54"/>
      <c r="Z141" s="54"/>
      <c r="AA141" s="56"/>
      <c r="AT141" s="18" t="s">
        <v>975</v>
      </c>
      <c r="AU141" s="18" t="s">
        <v>79</v>
      </c>
      <c r="AY141" s="18" t="s">
        <v>975</v>
      </c>
      <c r="BE141" s="104">
        <f>IF(U141="základná",N141,0)</f>
        <v>0</v>
      </c>
      <c r="BF141" s="104">
        <f>IF(U141="znížená",N141,0)</f>
        <v>0</v>
      </c>
      <c r="BG141" s="104">
        <f>IF(U141="zákl. prenesená",N141,0)</f>
        <v>0</v>
      </c>
      <c r="BH141" s="104">
        <f>IF(U141="zníž. prenesená",N141,0)</f>
        <v>0</v>
      </c>
      <c r="BI141" s="104">
        <f>IF(U141="nulová",N141,0)</f>
        <v>0</v>
      </c>
      <c r="BJ141" s="18" t="s">
        <v>82</v>
      </c>
      <c r="BK141" s="167">
        <f>L141*K141</f>
        <v>0</v>
      </c>
    </row>
    <row r="142" spans="2:65" s="1" customFormat="1" ht="7" customHeight="1" x14ac:dyDescent="0.15"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9"/>
    </row>
  </sheetData>
  <mergeCells count="12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F130:I130"/>
    <mergeCell ref="L130:M130"/>
    <mergeCell ref="N130:Q130"/>
    <mergeCell ref="F132:I132"/>
    <mergeCell ref="L132:M132"/>
    <mergeCell ref="N132:Q132"/>
    <mergeCell ref="H1:K1"/>
    <mergeCell ref="S2:AC2"/>
    <mergeCell ref="F140:I140"/>
    <mergeCell ref="L140:M140"/>
    <mergeCell ref="N140:Q140"/>
    <mergeCell ref="F141:I141"/>
    <mergeCell ref="L141:M141"/>
    <mergeCell ref="N141:Q141"/>
    <mergeCell ref="N119:Q119"/>
    <mergeCell ref="N120:Q120"/>
    <mergeCell ref="N129:Q129"/>
    <mergeCell ref="N131:Q131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</mergeCells>
  <dataValidations count="2">
    <dataValidation type="list" allowBlank="1" showInputMessage="1" showErrorMessage="1" error="Povolené sú hodnoty K, M." sqref="D137:D142" xr:uid="{00000000-0002-0000-0500-000000000000}">
      <formula1>"K, M"</formula1>
    </dataValidation>
    <dataValidation type="list" allowBlank="1" showInputMessage="1" showErrorMessage="1" error="Povolené sú hodnoty základná, znížená, nulová." sqref="U137:U142" xr:uid="{00000000-0002-0000-0500-000001000000}">
      <formula1>"základná, znížená, nulová"</formula1>
    </dataValidation>
  </dataValidations>
  <hyperlinks>
    <hyperlink ref="F1:G1" location="C2" display="1) Krycí list rozpočtu" xr:uid="{00000000-0004-0000-0500-000000000000}"/>
    <hyperlink ref="H1:K1" location="C86" display="2) Rekapitulácia rozpočtu" xr:uid="{00000000-0004-0000-0500-000001000000}"/>
    <hyperlink ref="L1" location="C118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63"/>
  <sheetViews>
    <sheetView showGridLines="0" workbookViewId="0">
      <pane ySplit="1" topLeftCell="A2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96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1193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N94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ROUND((((SUM(BE94:BE101)+SUM(BE119:BE156))+SUM(BE158:BE162))),2)</f>
        <v>0</v>
      </c>
      <c r="I32" s="245"/>
      <c r="J32" s="245"/>
      <c r="K32" s="34"/>
      <c r="L32" s="34"/>
      <c r="M32" s="260">
        <f>ROUND(((ROUND((SUM(BE94:BE101)+SUM(BE119:BE156)), 2)*F32)+SUM(BE158:BE162)*F32),2)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ROUND((((SUM(BF94:BF101)+SUM(BF119:BF156))+SUM(BF158:BF162))),2)</f>
        <v>0</v>
      </c>
      <c r="I33" s="245"/>
      <c r="J33" s="245"/>
      <c r="K33" s="34"/>
      <c r="L33" s="34"/>
      <c r="M33" s="260">
        <f>ROUND(((ROUND((SUM(BF94:BF101)+SUM(BF119:BF156)), 2)*F33)+SUM(BF158:BF162)*F33),2)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ROUND((((SUM(BG94:BG101)+SUM(BG119:BG156))+SUM(BG158:BG162))),2)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ROUND((((SUM(BH94:BH101)+SUM(BH119:BH156))+SUM(BH158:BH162))),2)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ROUND((((SUM(BI94:BI101)+SUM(BI119:BI156))+SUM(BI158:BI162))),2)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6 - Bleskozvod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65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65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65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65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65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65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65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65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N119</f>
        <v>0</v>
      </c>
      <c r="O88" s="255"/>
      <c r="P88" s="255"/>
      <c r="Q88" s="255"/>
      <c r="R88" s="35"/>
      <c r="AU88" s="18" t="s">
        <v>125</v>
      </c>
    </row>
    <row r="89" spans="2:65" s="6" customFormat="1" ht="25" customHeight="1" x14ac:dyDescent="0.15">
      <c r="B89" s="121"/>
      <c r="C89" s="122"/>
      <c r="D89" s="123" t="s">
        <v>1194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N120</f>
        <v>0</v>
      </c>
      <c r="O89" s="254"/>
      <c r="P89" s="254"/>
      <c r="Q89" s="254"/>
      <c r="R89" s="124"/>
    </row>
    <row r="90" spans="2:65" s="6" customFormat="1" ht="25" customHeight="1" x14ac:dyDescent="0.15">
      <c r="B90" s="121"/>
      <c r="C90" s="122"/>
      <c r="D90" s="123" t="s">
        <v>1195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57">
        <f>N134</f>
        <v>0</v>
      </c>
      <c r="O90" s="254"/>
      <c r="P90" s="254"/>
      <c r="Q90" s="254"/>
      <c r="R90" s="124"/>
    </row>
    <row r="91" spans="2:65" s="6" customFormat="1" ht="25" customHeight="1" x14ac:dyDescent="0.15">
      <c r="B91" s="121"/>
      <c r="C91" s="122"/>
      <c r="D91" s="123" t="s">
        <v>1196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57">
        <f>N155</f>
        <v>0</v>
      </c>
      <c r="O91" s="254"/>
      <c r="P91" s="254"/>
      <c r="Q91" s="254"/>
      <c r="R91" s="124"/>
    </row>
    <row r="92" spans="2:65" s="6" customFormat="1" ht="21.75" customHeight="1" x14ac:dyDescent="0.2">
      <c r="B92" s="121"/>
      <c r="C92" s="122"/>
      <c r="D92" s="123" t="s">
        <v>150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34">
        <f>N157</f>
        <v>0</v>
      </c>
      <c r="O92" s="254"/>
      <c r="P92" s="254"/>
      <c r="Q92" s="254"/>
      <c r="R92" s="124"/>
    </row>
    <row r="93" spans="2:65" s="1" customFormat="1" ht="21.75" customHeight="1" x14ac:dyDescent="0.15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</row>
    <row r="94" spans="2:65" s="1" customFormat="1" ht="29.25" customHeight="1" x14ac:dyDescent="0.15">
      <c r="B94" s="33"/>
      <c r="C94" s="120" t="s">
        <v>151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255">
        <f>ROUND(N95+N96+N97+N98+N99+N100,2)</f>
        <v>0</v>
      </c>
      <c r="O94" s="256"/>
      <c r="P94" s="256"/>
      <c r="Q94" s="256"/>
      <c r="R94" s="35"/>
      <c r="T94" s="128"/>
      <c r="U94" s="129" t="s">
        <v>37</v>
      </c>
    </row>
    <row r="95" spans="2:65" s="1" customFormat="1" ht="18" customHeight="1" x14ac:dyDescent="0.15">
      <c r="B95" s="130"/>
      <c r="C95" s="131"/>
      <c r="D95" s="182" t="s">
        <v>152</v>
      </c>
      <c r="E95" s="251"/>
      <c r="F95" s="251"/>
      <c r="G95" s="251"/>
      <c r="H95" s="251"/>
      <c r="I95" s="131"/>
      <c r="J95" s="131"/>
      <c r="K95" s="131"/>
      <c r="L95" s="131"/>
      <c r="M95" s="131"/>
      <c r="N95" s="184">
        <f>ROUND(N88*T95,2)</f>
        <v>0</v>
      </c>
      <c r="O95" s="252"/>
      <c r="P95" s="252"/>
      <c r="Q95" s="252"/>
      <c r="R95" s="133"/>
      <c r="S95" s="134"/>
      <c r="T95" s="135"/>
      <c r="U95" s="136" t="s">
        <v>40</v>
      </c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7" t="s">
        <v>153</v>
      </c>
      <c r="AZ95" s="134"/>
      <c r="BA95" s="134"/>
      <c r="BB95" s="134"/>
      <c r="BC95" s="134"/>
      <c r="BD95" s="134"/>
      <c r="BE95" s="138">
        <f t="shared" ref="BE95:BE100" si="0">IF(U95="základná",N95,0)</f>
        <v>0</v>
      </c>
      <c r="BF95" s="138">
        <f t="shared" ref="BF95:BF100" si="1">IF(U95="znížená",N95,0)</f>
        <v>0</v>
      </c>
      <c r="BG95" s="138">
        <f t="shared" ref="BG95:BG100" si="2">IF(U95="zákl. prenesená",N95,0)</f>
        <v>0</v>
      </c>
      <c r="BH95" s="138">
        <f t="shared" ref="BH95:BH100" si="3">IF(U95="zníž. prenesená",N95,0)</f>
        <v>0</v>
      </c>
      <c r="BI95" s="138">
        <f t="shared" ref="BI95:BI100" si="4">IF(U95="nulová",N95,0)</f>
        <v>0</v>
      </c>
      <c r="BJ95" s="137" t="s">
        <v>82</v>
      </c>
      <c r="BK95" s="134"/>
      <c r="BL95" s="134"/>
      <c r="BM95" s="134"/>
    </row>
    <row r="96" spans="2:65" s="1" customFormat="1" ht="18" customHeight="1" x14ac:dyDescent="0.15">
      <c r="B96" s="130"/>
      <c r="C96" s="131"/>
      <c r="D96" s="182" t="s">
        <v>154</v>
      </c>
      <c r="E96" s="251"/>
      <c r="F96" s="251"/>
      <c r="G96" s="251"/>
      <c r="H96" s="251"/>
      <c r="I96" s="131"/>
      <c r="J96" s="131"/>
      <c r="K96" s="131"/>
      <c r="L96" s="131"/>
      <c r="M96" s="131"/>
      <c r="N96" s="184">
        <f>ROUND(N88*T96,2)</f>
        <v>0</v>
      </c>
      <c r="O96" s="252"/>
      <c r="P96" s="252"/>
      <c r="Q96" s="252"/>
      <c r="R96" s="133"/>
      <c r="S96" s="134"/>
      <c r="T96" s="135"/>
      <c r="U96" s="136" t="s">
        <v>40</v>
      </c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7" t="s">
        <v>153</v>
      </c>
      <c r="AZ96" s="134"/>
      <c r="BA96" s="134"/>
      <c r="BB96" s="134"/>
      <c r="BC96" s="134"/>
      <c r="BD96" s="134"/>
      <c r="BE96" s="138">
        <f t="shared" si="0"/>
        <v>0</v>
      </c>
      <c r="BF96" s="138">
        <f t="shared" si="1"/>
        <v>0</v>
      </c>
      <c r="BG96" s="138">
        <f t="shared" si="2"/>
        <v>0</v>
      </c>
      <c r="BH96" s="138">
        <f t="shared" si="3"/>
        <v>0</v>
      </c>
      <c r="BI96" s="138">
        <f t="shared" si="4"/>
        <v>0</v>
      </c>
      <c r="BJ96" s="137" t="s">
        <v>82</v>
      </c>
      <c r="BK96" s="134"/>
      <c r="BL96" s="134"/>
      <c r="BM96" s="134"/>
    </row>
    <row r="97" spans="2:65" s="1" customFormat="1" ht="18" customHeight="1" x14ac:dyDescent="0.15">
      <c r="B97" s="130"/>
      <c r="C97" s="131"/>
      <c r="D97" s="182" t="s">
        <v>155</v>
      </c>
      <c r="E97" s="251"/>
      <c r="F97" s="251"/>
      <c r="G97" s="251"/>
      <c r="H97" s="251"/>
      <c r="I97" s="131"/>
      <c r="J97" s="131"/>
      <c r="K97" s="131"/>
      <c r="L97" s="131"/>
      <c r="M97" s="131"/>
      <c r="N97" s="184">
        <f>ROUND(N88*T97,2)</f>
        <v>0</v>
      </c>
      <c r="O97" s="252"/>
      <c r="P97" s="252"/>
      <c r="Q97" s="252"/>
      <c r="R97" s="133"/>
      <c r="S97" s="134"/>
      <c r="T97" s="135"/>
      <c r="U97" s="136" t="s">
        <v>40</v>
      </c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7" t="s">
        <v>153</v>
      </c>
      <c r="AZ97" s="134"/>
      <c r="BA97" s="134"/>
      <c r="BB97" s="134"/>
      <c r="BC97" s="134"/>
      <c r="BD97" s="134"/>
      <c r="BE97" s="138">
        <f t="shared" si="0"/>
        <v>0</v>
      </c>
      <c r="BF97" s="138">
        <f t="shared" si="1"/>
        <v>0</v>
      </c>
      <c r="BG97" s="138">
        <f t="shared" si="2"/>
        <v>0</v>
      </c>
      <c r="BH97" s="138">
        <f t="shared" si="3"/>
        <v>0</v>
      </c>
      <c r="BI97" s="138">
        <f t="shared" si="4"/>
        <v>0</v>
      </c>
      <c r="BJ97" s="137" t="s">
        <v>82</v>
      </c>
      <c r="BK97" s="134"/>
      <c r="BL97" s="134"/>
      <c r="BM97" s="134"/>
    </row>
    <row r="98" spans="2:65" s="1" customFormat="1" ht="18" customHeight="1" x14ac:dyDescent="0.15">
      <c r="B98" s="130"/>
      <c r="C98" s="131"/>
      <c r="D98" s="182" t="s">
        <v>156</v>
      </c>
      <c r="E98" s="251"/>
      <c r="F98" s="251"/>
      <c r="G98" s="251"/>
      <c r="H98" s="251"/>
      <c r="I98" s="131"/>
      <c r="J98" s="131"/>
      <c r="K98" s="131"/>
      <c r="L98" s="131"/>
      <c r="M98" s="131"/>
      <c r="N98" s="184">
        <f>ROUND(N88*T98,2)</f>
        <v>0</v>
      </c>
      <c r="O98" s="252"/>
      <c r="P98" s="252"/>
      <c r="Q98" s="252"/>
      <c r="R98" s="133"/>
      <c r="S98" s="134"/>
      <c r="T98" s="135"/>
      <c r="U98" s="136" t="s">
        <v>40</v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7" t="s">
        <v>153</v>
      </c>
      <c r="AZ98" s="134"/>
      <c r="BA98" s="134"/>
      <c r="BB98" s="134"/>
      <c r="BC98" s="134"/>
      <c r="BD98" s="134"/>
      <c r="BE98" s="138">
        <f t="shared" si="0"/>
        <v>0</v>
      </c>
      <c r="BF98" s="138">
        <f t="shared" si="1"/>
        <v>0</v>
      </c>
      <c r="BG98" s="138">
        <f t="shared" si="2"/>
        <v>0</v>
      </c>
      <c r="BH98" s="138">
        <f t="shared" si="3"/>
        <v>0</v>
      </c>
      <c r="BI98" s="138">
        <f t="shared" si="4"/>
        <v>0</v>
      </c>
      <c r="BJ98" s="137" t="s">
        <v>82</v>
      </c>
      <c r="BK98" s="134"/>
      <c r="BL98" s="134"/>
      <c r="BM98" s="134"/>
    </row>
    <row r="99" spans="2:65" s="1" customFormat="1" ht="18" customHeight="1" x14ac:dyDescent="0.15">
      <c r="B99" s="130"/>
      <c r="C99" s="131"/>
      <c r="D99" s="182" t="s">
        <v>157</v>
      </c>
      <c r="E99" s="251"/>
      <c r="F99" s="251"/>
      <c r="G99" s="251"/>
      <c r="H99" s="251"/>
      <c r="I99" s="131"/>
      <c r="J99" s="131"/>
      <c r="K99" s="131"/>
      <c r="L99" s="131"/>
      <c r="M99" s="131"/>
      <c r="N99" s="184">
        <f>ROUND(N88*T99,2)</f>
        <v>0</v>
      </c>
      <c r="O99" s="252"/>
      <c r="P99" s="252"/>
      <c r="Q99" s="252"/>
      <c r="R99" s="133"/>
      <c r="S99" s="134"/>
      <c r="T99" s="135"/>
      <c r="U99" s="136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153</v>
      </c>
      <c r="AZ99" s="134"/>
      <c r="BA99" s="134"/>
      <c r="BB99" s="134"/>
      <c r="BC99" s="134"/>
      <c r="BD99" s="134"/>
      <c r="BE99" s="138">
        <f t="shared" si="0"/>
        <v>0</v>
      </c>
      <c r="BF99" s="138">
        <f t="shared" si="1"/>
        <v>0</v>
      </c>
      <c r="BG99" s="138">
        <f t="shared" si="2"/>
        <v>0</v>
      </c>
      <c r="BH99" s="138">
        <f t="shared" si="3"/>
        <v>0</v>
      </c>
      <c r="BI99" s="138">
        <f t="shared" si="4"/>
        <v>0</v>
      </c>
      <c r="BJ99" s="137" t="s">
        <v>82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32" t="s">
        <v>158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84">
        <f>ROUND(N88*T100,2)</f>
        <v>0</v>
      </c>
      <c r="O100" s="252"/>
      <c r="P100" s="252"/>
      <c r="Q100" s="252"/>
      <c r="R100" s="133"/>
      <c r="S100" s="134"/>
      <c r="T100" s="139"/>
      <c r="U100" s="140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159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82</v>
      </c>
      <c r="BK100" s="134"/>
      <c r="BL100" s="134"/>
      <c r="BM100" s="134"/>
    </row>
    <row r="101" spans="2:65" s="1" customFormat="1" x14ac:dyDescent="0.15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65" s="1" customFormat="1" ht="29.25" customHeight="1" x14ac:dyDescent="0.15">
      <c r="B102" s="33"/>
      <c r="C102" s="111" t="s">
        <v>111</v>
      </c>
      <c r="D102" s="112"/>
      <c r="E102" s="112"/>
      <c r="F102" s="112"/>
      <c r="G102" s="112"/>
      <c r="H102" s="112"/>
      <c r="I102" s="112"/>
      <c r="J102" s="112"/>
      <c r="K102" s="112"/>
      <c r="L102" s="179">
        <f>ROUND(SUM(N88+N94),2)</f>
        <v>0</v>
      </c>
      <c r="M102" s="179"/>
      <c r="N102" s="179"/>
      <c r="O102" s="179"/>
      <c r="P102" s="179"/>
      <c r="Q102" s="179"/>
      <c r="R102" s="35"/>
    </row>
    <row r="103" spans="2:65" s="1" customFormat="1" ht="7" customHeight="1" x14ac:dyDescent="0.15"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9"/>
    </row>
    <row r="107" spans="2:65" s="1" customFormat="1" ht="7" customHeight="1" x14ac:dyDescent="0.15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08" spans="2:65" s="1" customFormat="1" ht="37" customHeight="1" x14ac:dyDescent="0.15">
      <c r="B108" s="33"/>
      <c r="C108" s="195" t="s">
        <v>160</v>
      </c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35"/>
    </row>
    <row r="109" spans="2:65" s="1" customFormat="1" ht="7" customHeight="1" x14ac:dyDescent="0.15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65" s="1" customFormat="1" ht="30" customHeight="1" x14ac:dyDescent="0.15">
      <c r="B110" s="33"/>
      <c r="C110" s="29" t="s">
        <v>16</v>
      </c>
      <c r="D110" s="34"/>
      <c r="E110" s="34"/>
      <c r="F110" s="246" t="str">
        <f>F6</f>
        <v>RD Biwa</v>
      </c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34"/>
      <c r="R110" s="35"/>
    </row>
    <row r="111" spans="2:65" s="1" customFormat="1" ht="37" customHeight="1" x14ac:dyDescent="0.15">
      <c r="B111" s="33"/>
      <c r="C111" s="67" t="s">
        <v>118</v>
      </c>
      <c r="D111" s="34"/>
      <c r="E111" s="34"/>
      <c r="F111" s="197" t="str">
        <f>F7</f>
        <v>6 - Bleskozvod</v>
      </c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34"/>
      <c r="R111" s="35"/>
    </row>
    <row r="112" spans="2:65" s="1" customFormat="1" ht="7" customHeight="1" x14ac:dyDescent="0.15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65" s="1" customFormat="1" ht="18" customHeight="1" x14ac:dyDescent="0.15">
      <c r="B113" s="33"/>
      <c r="C113" s="29" t="s">
        <v>19</v>
      </c>
      <c r="D113" s="34"/>
      <c r="E113" s="34"/>
      <c r="F113" s="27" t="str">
        <f>F9</f>
        <v>Chorvátsky Grob - Čierna Voda</v>
      </c>
      <c r="G113" s="34"/>
      <c r="H113" s="34"/>
      <c r="I113" s="34"/>
      <c r="J113" s="34"/>
      <c r="K113" s="29" t="s">
        <v>21</v>
      </c>
      <c r="L113" s="34"/>
      <c r="M113" s="248">
        <f>IF(O9="","",O9)</f>
        <v>43961</v>
      </c>
      <c r="N113" s="248"/>
      <c r="O113" s="248"/>
      <c r="P113" s="248"/>
      <c r="Q113" s="34"/>
      <c r="R113" s="35"/>
    </row>
    <row r="114" spans="2:65" s="1" customFormat="1" ht="7" customHeight="1" x14ac:dyDescent="0.1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2" x14ac:dyDescent="0.15">
      <c r="B115" s="33"/>
      <c r="C115" s="29" t="s">
        <v>22</v>
      </c>
      <c r="D115" s="34"/>
      <c r="E115" s="34"/>
      <c r="F115" s="27" t="str">
        <f>E12</f>
        <v>Mgr. Marcela Mišíková Guzmická</v>
      </c>
      <c r="G115" s="34"/>
      <c r="H115" s="34"/>
      <c r="I115" s="34"/>
      <c r="J115" s="34"/>
      <c r="K115" s="29" t="s">
        <v>27</v>
      </c>
      <c r="L115" s="34"/>
      <c r="M115" s="215" t="str">
        <f>E18</f>
        <v>aphaus s.r.o.</v>
      </c>
      <c r="N115" s="215"/>
      <c r="O115" s="215"/>
      <c r="P115" s="215"/>
      <c r="Q115" s="215"/>
      <c r="R115" s="35"/>
    </row>
    <row r="116" spans="2:65" s="1" customFormat="1" ht="14.5" customHeight="1" x14ac:dyDescent="0.15">
      <c r="B116" s="33"/>
      <c r="C116" s="29" t="s">
        <v>25</v>
      </c>
      <c r="D116" s="34"/>
      <c r="E116" s="34"/>
      <c r="F116" s="27" t="str">
        <f>IF(E15="","",E15)</f>
        <v>Vyplň údaj</v>
      </c>
      <c r="G116" s="34"/>
      <c r="H116" s="34"/>
      <c r="I116" s="34"/>
      <c r="J116" s="34"/>
      <c r="K116" s="29" t="s">
        <v>31</v>
      </c>
      <c r="L116" s="34"/>
      <c r="M116" s="215" t="str">
        <f>E21</f>
        <v xml:space="preserve"> </v>
      </c>
      <c r="N116" s="215"/>
      <c r="O116" s="215"/>
      <c r="P116" s="215"/>
      <c r="Q116" s="215"/>
      <c r="R116" s="35"/>
    </row>
    <row r="117" spans="2:65" s="1" customFormat="1" ht="10.25" customHeight="1" x14ac:dyDescent="0.15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65" s="8" customFormat="1" ht="29.25" customHeight="1" x14ac:dyDescent="0.15">
      <c r="B118" s="141"/>
      <c r="C118" s="142" t="s">
        <v>161</v>
      </c>
      <c r="D118" s="143" t="s">
        <v>162</v>
      </c>
      <c r="E118" s="143" t="s">
        <v>55</v>
      </c>
      <c r="F118" s="249" t="s">
        <v>163</v>
      </c>
      <c r="G118" s="249"/>
      <c r="H118" s="249"/>
      <c r="I118" s="249"/>
      <c r="J118" s="143" t="s">
        <v>164</v>
      </c>
      <c r="K118" s="143" t="s">
        <v>165</v>
      </c>
      <c r="L118" s="249" t="s">
        <v>166</v>
      </c>
      <c r="M118" s="249"/>
      <c r="N118" s="249" t="s">
        <v>123</v>
      </c>
      <c r="O118" s="249"/>
      <c r="P118" s="249"/>
      <c r="Q118" s="250"/>
      <c r="R118" s="144"/>
      <c r="T118" s="74" t="s">
        <v>167</v>
      </c>
      <c r="U118" s="75" t="s">
        <v>37</v>
      </c>
      <c r="V118" s="75" t="s">
        <v>168</v>
      </c>
      <c r="W118" s="75" t="s">
        <v>169</v>
      </c>
      <c r="X118" s="75" t="s">
        <v>170</v>
      </c>
      <c r="Y118" s="75" t="s">
        <v>171</v>
      </c>
      <c r="Z118" s="75" t="s">
        <v>172</v>
      </c>
      <c r="AA118" s="76" t="s">
        <v>173</v>
      </c>
    </row>
    <row r="119" spans="2:65" s="1" customFormat="1" ht="29.25" customHeight="1" x14ac:dyDescent="0.2">
      <c r="B119" s="33"/>
      <c r="C119" s="78" t="s">
        <v>120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32">
        <f>BK119</f>
        <v>0</v>
      </c>
      <c r="O119" s="233"/>
      <c r="P119" s="233"/>
      <c r="Q119" s="233"/>
      <c r="R119" s="35"/>
      <c r="T119" s="77"/>
      <c r="U119" s="49"/>
      <c r="V119" s="49"/>
      <c r="W119" s="145">
        <f>W120+W134+W155+W157</f>
        <v>0</v>
      </c>
      <c r="X119" s="49"/>
      <c r="Y119" s="145">
        <f>Y120+Y134+Y155+Y157</f>
        <v>0</v>
      </c>
      <c r="Z119" s="49"/>
      <c r="AA119" s="146">
        <f>AA120+AA134+AA155+AA157</f>
        <v>0</v>
      </c>
      <c r="AT119" s="18" t="s">
        <v>72</v>
      </c>
      <c r="AU119" s="18" t="s">
        <v>125</v>
      </c>
      <c r="BK119" s="147">
        <f>BK120+BK134+BK155+BK157</f>
        <v>0</v>
      </c>
    </row>
    <row r="120" spans="2:65" s="9" customFormat="1" ht="37.5" customHeight="1" x14ac:dyDescent="0.2">
      <c r="B120" s="148"/>
      <c r="C120" s="149"/>
      <c r="D120" s="150" t="s">
        <v>1194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267">
        <f>BK120</f>
        <v>0</v>
      </c>
      <c r="O120" s="268"/>
      <c r="P120" s="268"/>
      <c r="Q120" s="268"/>
      <c r="R120" s="151"/>
      <c r="T120" s="152"/>
      <c r="U120" s="149"/>
      <c r="V120" s="149"/>
      <c r="W120" s="153">
        <f>SUM(W121:W133)</f>
        <v>0</v>
      </c>
      <c r="X120" s="149"/>
      <c r="Y120" s="153">
        <f>SUM(Y121:Y133)</f>
        <v>0</v>
      </c>
      <c r="Z120" s="149"/>
      <c r="AA120" s="154">
        <f>SUM(AA121:AA133)</f>
        <v>0</v>
      </c>
      <c r="AR120" s="155" t="s">
        <v>85</v>
      </c>
      <c r="AT120" s="156" t="s">
        <v>72</v>
      </c>
      <c r="AU120" s="156" t="s">
        <v>73</v>
      </c>
      <c r="AY120" s="155" t="s">
        <v>174</v>
      </c>
      <c r="BK120" s="157">
        <f>SUM(BK121:BK133)</f>
        <v>0</v>
      </c>
    </row>
    <row r="121" spans="2:65" s="1" customFormat="1" ht="16.5" customHeight="1" x14ac:dyDescent="0.15">
      <c r="B121" s="130"/>
      <c r="C121" s="159" t="s">
        <v>79</v>
      </c>
      <c r="D121" s="159" t="s">
        <v>175</v>
      </c>
      <c r="E121" s="160" t="s">
        <v>1197</v>
      </c>
      <c r="F121" s="240" t="s">
        <v>1198</v>
      </c>
      <c r="G121" s="240"/>
      <c r="H121" s="240"/>
      <c r="I121" s="240"/>
      <c r="J121" s="161" t="s">
        <v>399</v>
      </c>
      <c r="K121" s="162">
        <v>65</v>
      </c>
      <c r="L121" s="230">
        <v>0</v>
      </c>
      <c r="M121" s="230"/>
      <c r="N121" s="241">
        <f t="shared" ref="N121:N133" si="5">ROUND(L121*K121,3)</f>
        <v>0</v>
      </c>
      <c r="O121" s="241"/>
      <c r="P121" s="241"/>
      <c r="Q121" s="241"/>
      <c r="R121" s="133"/>
      <c r="T121" s="164" t="s">
        <v>5</v>
      </c>
      <c r="U121" s="42" t="s">
        <v>40</v>
      </c>
      <c r="V121" s="34"/>
      <c r="W121" s="165">
        <f t="shared" ref="W121:W133" si="6">V121*K121</f>
        <v>0</v>
      </c>
      <c r="X121" s="165">
        <v>0</v>
      </c>
      <c r="Y121" s="165">
        <f t="shared" ref="Y121:Y133" si="7">X121*K121</f>
        <v>0</v>
      </c>
      <c r="Z121" s="165">
        <v>0</v>
      </c>
      <c r="AA121" s="166">
        <f t="shared" ref="AA121:AA133" si="8">Z121*K121</f>
        <v>0</v>
      </c>
      <c r="AR121" s="18" t="s">
        <v>425</v>
      </c>
      <c r="AT121" s="18" t="s">
        <v>175</v>
      </c>
      <c r="AU121" s="18" t="s">
        <v>79</v>
      </c>
      <c r="AY121" s="18" t="s">
        <v>174</v>
      </c>
      <c r="BE121" s="104">
        <f t="shared" ref="BE121:BE133" si="9">IF(U121="základná",N121,0)</f>
        <v>0</v>
      </c>
      <c r="BF121" s="104">
        <f t="shared" ref="BF121:BF133" si="10">IF(U121="znížená",N121,0)</f>
        <v>0</v>
      </c>
      <c r="BG121" s="104">
        <f t="shared" ref="BG121:BG133" si="11">IF(U121="zákl. prenesená",N121,0)</f>
        <v>0</v>
      </c>
      <c r="BH121" s="104">
        <f t="shared" ref="BH121:BH133" si="12">IF(U121="zníž. prenesená",N121,0)</f>
        <v>0</v>
      </c>
      <c r="BI121" s="104">
        <f t="shared" ref="BI121:BI133" si="13">IF(U121="nulová",N121,0)</f>
        <v>0</v>
      </c>
      <c r="BJ121" s="18" t="s">
        <v>82</v>
      </c>
      <c r="BK121" s="167">
        <f t="shared" ref="BK121:BK133" si="14">ROUND(L121*K121,3)</f>
        <v>0</v>
      </c>
      <c r="BL121" s="18" t="s">
        <v>425</v>
      </c>
      <c r="BM121" s="18" t="s">
        <v>82</v>
      </c>
    </row>
    <row r="122" spans="2:65" s="1" customFormat="1" ht="16.5" customHeight="1" x14ac:dyDescent="0.15">
      <c r="B122" s="130"/>
      <c r="C122" s="159" t="s">
        <v>82</v>
      </c>
      <c r="D122" s="159" t="s">
        <v>175</v>
      </c>
      <c r="E122" s="160" t="s">
        <v>1199</v>
      </c>
      <c r="F122" s="240" t="s">
        <v>1200</v>
      </c>
      <c r="G122" s="240"/>
      <c r="H122" s="240"/>
      <c r="I122" s="240"/>
      <c r="J122" s="161" t="s">
        <v>399</v>
      </c>
      <c r="K122" s="162">
        <v>30</v>
      </c>
      <c r="L122" s="230">
        <v>0</v>
      </c>
      <c r="M122" s="230"/>
      <c r="N122" s="241">
        <f t="shared" si="5"/>
        <v>0</v>
      </c>
      <c r="O122" s="241"/>
      <c r="P122" s="241"/>
      <c r="Q122" s="241"/>
      <c r="R122" s="133"/>
      <c r="T122" s="164" t="s">
        <v>5</v>
      </c>
      <c r="U122" s="42" t="s">
        <v>40</v>
      </c>
      <c r="V122" s="34"/>
      <c r="W122" s="165">
        <f t="shared" si="6"/>
        <v>0</v>
      </c>
      <c r="X122" s="165">
        <v>0</v>
      </c>
      <c r="Y122" s="165">
        <f t="shared" si="7"/>
        <v>0</v>
      </c>
      <c r="Z122" s="165">
        <v>0</v>
      </c>
      <c r="AA122" s="166">
        <f t="shared" si="8"/>
        <v>0</v>
      </c>
      <c r="AR122" s="18" t="s">
        <v>425</v>
      </c>
      <c r="AT122" s="18" t="s">
        <v>175</v>
      </c>
      <c r="AU122" s="18" t="s">
        <v>79</v>
      </c>
      <c r="AY122" s="18" t="s">
        <v>174</v>
      </c>
      <c r="BE122" s="104">
        <f t="shared" si="9"/>
        <v>0</v>
      </c>
      <c r="BF122" s="104">
        <f t="shared" si="10"/>
        <v>0</v>
      </c>
      <c r="BG122" s="104">
        <f t="shared" si="11"/>
        <v>0</v>
      </c>
      <c r="BH122" s="104">
        <f t="shared" si="12"/>
        <v>0</v>
      </c>
      <c r="BI122" s="104">
        <f t="shared" si="13"/>
        <v>0</v>
      </c>
      <c r="BJ122" s="18" t="s">
        <v>82</v>
      </c>
      <c r="BK122" s="167">
        <f t="shared" si="14"/>
        <v>0</v>
      </c>
      <c r="BL122" s="18" t="s">
        <v>425</v>
      </c>
      <c r="BM122" s="18" t="s">
        <v>88</v>
      </c>
    </row>
    <row r="123" spans="2:65" s="1" customFormat="1" ht="16.5" customHeight="1" x14ac:dyDescent="0.15">
      <c r="B123" s="130"/>
      <c r="C123" s="159" t="s">
        <v>85</v>
      </c>
      <c r="D123" s="159" t="s">
        <v>175</v>
      </c>
      <c r="E123" s="160" t="s">
        <v>1201</v>
      </c>
      <c r="F123" s="240" t="s">
        <v>1202</v>
      </c>
      <c r="G123" s="240"/>
      <c r="H123" s="240"/>
      <c r="I123" s="240"/>
      <c r="J123" s="161" t="s">
        <v>399</v>
      </c>
      <c r="K123" s="162">
        <v>100</v>
      </c>
      <c r="L123" s="230">
        <v>0</v>
      </c>
      <c r="M123" s="230"/>
      <c r="N123" s="241">
        <f t="shared" si="5"/>
        <v>0</v>
      </c>
      <c r="O123" s="241"/>
      <c r="P123" s="241"/>
      <c r="Q123" s="241"/>
      <c r="R123" s="133"/>
      <c r="T123" s="164" t="s">
        <v>5</v>
      </c>
      <c r="U123" s="42" t="s">
        <v>40</v>
      </c>
      <c r="V123" s="34"/>
      <c r="W123" s="165">
        <f t="shared" si="6"/>
        <v>0</v>
      </c>
      <c r="X123" s="165">
        <v>0</v>
      </c>
      <c r="Y123" s="165">
        <f t="shared" si="7"/>
        <v>0</v>
      </c>
      <c r="Z123" s="165">
        <v>0</v>
      </c>
      <c r="AA123" s="166">
        <f t="shared" si="8"/>
        <v>0</v>
      </c>
      <c r="AR123" s="18" t="s">
        <v>425</v>
      </c>
      <c r="AT123" s="18" t="s">
        <v>175</v>
      </c>
      <c r="AU123" s="18" t="s">
        <v>79</v>
      </c>
      <c r="AY123" s="18" t="s">
        <v>174</v>
      </c>
      <c r="BE123" s="104">
        <f t="shared" si="9"/>
        <v>0</v>
      </c>
      <c r="BF123" s="104">
        <f t="shared" si="10"/>
        <v>0</v>
      </c>
      <c r="BG123" s="104">
        <f t="shared" si="11"/>
        <v>0</v>
      </c>
      <c r="BH123" s="104">
        <f t="shared" si="12"/>
        <v>0</v>
      </c>
      <c r="BI123" s="104">
        <f t="shared" si="13"/>
        <v>0</v>
      </c>
      <c r="BJ123" s="18" t="s">
        <v>82</v>
      </c>
      <c r="BK123" s="167">
        <f t="shared" si="14"/>
        <v>0</v>
      </c>
      <c r="BL123" s="18" t="s">
        <v>425</v>
      </c>
      <c r="BM123" s="18" t="s">
        <v>94</v>
      </c>
    </row>
    <row r="124" spans="2:65" s="1" customFormat="1" ht="16.5" customHeight="1" x14ac:dyDescent="0.15">
      <c r="B124" s="130"/>
      <c r="C124" s="159" t="s">
        <v>88</v>
      </c>
      <c r="D124" s="159" t="s">
        <v>175</v>
      </c>
      <c r="E124" s="160" t="s">
        <v>1203</v>
      </c>
      <c r="F124" s="240" t="s">
        <v>1204</v>
      </c>
      <c r="G124" s="240"/>
      <c r="H124" s="240"/>
      <c r="I124" s="240"/>
      <c r="J124" s="161" t="s">
        <v>257</v>
      </c>
      <c r="K124" s="162">
        <v>2</v>
      </c>
      <c r="L124" s="230">
        <v>0</v>
      </c>
      <c r="M124" s="230"/>
      <c r="N124" s="241">
        <f t="shared" si="5"/>
        <v>0</v>
      </c>
      <c r="O124" s="241"/>
      <c r="P124" s="241"/>
      <c r="Q124" s="241"/>
      <c r="R124" s="133"/>
      <c r="T124" s="164" t="s">
        <v>5</v>
      </c>
      <c r="U124" s="42" t="s">
        <v>40</v>
      </c>
      <c r="V124" s="34"/>
      <c r="W124" s="165">
        <f t="shared" si="6"/>
        <v>0</v>
      </c>
      <c r="X124" s="165">
        <v>0</v>
      </c>
      <c r="Y124" s="165">
        <f t="shared" si="7"/>
        <v>0</v>
      </c>
      <c r="Z124" s="165">
        <v>0</v>
      </c>
      <c r="AA124" s="166">
        <f t="shared" si="8"/>
        <v>0</v>
      </c>
      <c r="AR124" s="18" t="s">
        <v>425</v>
      </c>
      <c r="AT124" s="18" t="s">
        <v>175</v>
      </c>
      <c r="AU124" s="18" t="s">
        <v>79</v>
      </c>
      <c r="AY124" s="18" t="s">
        <v>174</v>
      </c>
      <c r="BE124" s="104">
        <f t="shared" si="9"/>
        <v>0</v>
      </c>
      <c r="BF124" s="104">
        <f t="shared" si="10"/>
        <v>0</v>
      </c>
      <c r="BG124" s="104">
        <f t="shared" si="11"/>
        <v>0</v>
      </c>
      <c r="BH124" s="104">
        <f t="shared" si="12"/>
        <v>0</v>
      </c>
      <c r="BI124" s="104">
        <f t="shared" si="13"/>
        <v>0</v>
      </c>
      <c r="BJ124" s="18" t="s">
        <v>82</v>
      </c>
      <c r="BK124" s="167">
        <f t="shared" si="14"/>
        <v>0</v>
      </c>
      <c r="BL124" s="18" t="s">
        <v>425</v>
      </c>
      <c r="BM124" s="18" t="s">
        <v>100</v>
      </c>
    </row>
    <row r="125" spans="2:65" s="1" customFormat="1" ht="16.5" customHeight="1" x14ac:dyDescent="0.15">
      <c r="B125" s="130"/>
      <c r="C125" s="159" t="s">
        <v>91</v>
      </c>
      <c r="D125" s="159" t="s">
        <v>175</v>
      </c>
      <c r="E125" s="160" t="s">
        <v>1205</v>
      </c>
      <c r="F125" s="240" t="s">
        <v>1206</v>
      </c>
      <c r="G125" s="240"/>
      <c r="H125" s="240"/>
      <c r="I125" s="240"/>
      <c r="J125" s="161" t="s">
        <v>257</v>
      </c>
      <c r="K125" s="162">
        <v>4</v>
      </c>
      <c r="L125" s="230">
        <v>0</v>
      </c>
      <c r="M125" s="230"/>
      <c r="N125" s="241">
        <f t="shared" si="5"/>
        <v>0</v>
      </c>
      <c r="O125" s="241"/>
      <c r="P125" s="241"/>
      <c r="Q125" s="241"/>
      <c r="R125" s="133"/>
      <c r="T125" s="164" t="s">
        <v>5</v>
      </c>
      <c r="U125" s="42" t="s">
        <v>40</v>
      </c>
      <c r="V125" s="34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425</v>
      </c>
      <c r="AT125" s="18" t="s">
        <v>175</v>
      </c>
      <c r="AU125" s="18" t="s">
        <v>79</v>
      </c>
      <c r="AY125" s="18" t="s">
        <v>174</v>
      </c>
      <c r="BE125" s="104">
        <f t="shared" si="9"/>
        <v>0</v>
      </c>
      <c r="BF125" s="104">
        <f t="shared" si="10"/>
        <v>0</v>
      </c>
      <c r="BG125" s="104">
        <f t="shared" si="11"/>
        <v>0</v>
      </c>
      <c r="BH125" s="104">
        <f t="shared" si="12"/>
        <v>0</v>
      </c>
      <c r="BI125" s="104">
        <f t="shared" si="13"/>
        <v>0</v>
      </c>
      <c r="BJ125" s="18" t="s">
        <v>82</v>
      </c>
      <c r="BK125" s="167">
        <f t="shared" si="14"/>
        <v>0</v>
      </c>
      <c r="BL125" s="18" t="s">
        <v>425</v>
      </c>
      <c r="BM125" s="18" t="s">
        <v>206</v>
      </c>
    </row>
    <row r="126" spans="2:65" s="1" customFormat="1" ht="16.5" customHeight="1" x14ac:dyDescent="0.15">
      <c r="B126" s="130"/>
      <c r="C126" s="159" t="s">
        <v>94</v>
      </c>
      <c r="D126" s="159" t="s">
        <v>175</v>
      </c>
      <c r="E126" s="160" t="s">
        <v>1207</v>
      </c>
      <c r="F126" s="240" t="s">
        <v>1208</v>
      </c>
      <c r="G126" s="240"/>
      <c r="H126" s="240"/>
      <c r="I126" s="240"/>
      <c r="J126" s="161" t="s">
        <v>257</v>
      </c>
      <c r="K126" s="162">
        <v>2</v>
      </c>
      <c r="L126" s="230">
        <v>0</v>
      </c>
      <c r="M126" s="230"/>
      <c r="N126" s="241">
        <f t="shared" si="5"/>
        <v>0</v>
      </c>
      <c r="O126" s="241"/>
      <c r="P126" s="241"/>
      <c r="Q126" s="241"/>
      <c r="R126" s="133"/>
      <c r="T126" s="164" t="s">
        <v>5</v>
      </c>
      <c r="U126" s="42" t="s">
        <v>40</v>
      </c>
      <c r="V126" s="34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425</v>
      </c>
      <c r="AT126" s="18" t="s">
        <v>175</v>
      </c>
      <c r="AU126" s="18" t="s">
        <v>79</v>
      </c>
      <c r="AY126" s="18" t="s">
        <v>174</v>
      </c>
      <c r="BE126" s="104">
        <f t="shared" si="9"/>
        <v>0</v>
      </c>
      <c r="BF126" s="104">
        <f t="shared" si="10"/>
        <v>0</v>
      </c>
      <c r="BG126" s="104">
        <f t="shared" si="11"/>
        <v>0</v>
      </c>
      <c r="BH126" s="104">
        <f t="shared" si="12"/>
        <v>0</v>
      </c>
      <c r="BI126" s="104">
        <f t="shared" si="13"/>
        <v>0</v>
      </c>
      <c r="BJ126" s="18" t="s">
        <v>82</v>
      </c>
      <c r="BK126" s="167">
        <f t="shared" si="14"/>
        <v>0</v>
      </c>
      <c r="BL126" s="18" t="s">
        <v>425</v>
      </c>
      <c r="BM126" s="18" t="s">
        <v>214</v>
      </c>
    </row>
    <row r="127" spans="2:65" s="1" customFormat="1" ht="16.5" customHeight="1" x14ac:dyDescent="0.15">
      <c r="B127" s="130"/>
      <c r="C127" s="159" t="s">
        <v>97</v>
      </c>
      <c r="D127" s="159" t="s">
        <v>175</v>
      </c>
      <c r="E127" s="160" t="s">
        <v>1209</v>
      </c>
      <c r="F127" s="240" t="s">
        <v>1210</v>
      </c>
      <c r="G127" s="240"/>
      <c r="H127" s="240"/>
      <c r="I127" s="240"/>
      <c r="J127" s="161" t="s">
        <v>257</v>
      </c>
      <c r="K127" s="162">
        <v>6</v>
      </c>
      <c r="L127" s="230">
        <v>0</v>
      </c>
      <c r="M127" s="230"/>
      <c r="N127" s="241">
        <f t="shared" si="5"/>
        <v>0</v>
      </c>
      <c r="O127" s="241"/>
      <c r="P127" s="241"/>
      <c r="Q127" s="241"/>
      <c r="R127" s="133"/>
      <c r="T127" s="164" t="s">
        <v>5</v>
      </c>
      <c r="U127" s="42" t="s">
        <v>40</v>
      </c>
      <c r="V127" s="34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425</v>
      </c>
      <c r="AT127" s="18" t="s">
        <v>175</v>
      </c>
      <c r="AU127" s="18" t="s">
        <v>79</v>
      </c>
      <c r="AY127" s="18" t="s">
        <v>174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82</v>
      </c>
      <c r="BK127" s="167">
        <f t="shared" si="14"/>
        <v>0</v>
      </c>
      <c r="BL127" s="18" t="s">
        <v>425</v>
      </c>
      <c r="BM127" s="18" t="s">
        <v>222</v>
      </c>
    </row>
    <row r="128" spans="2:65" s="1" customFormat="1" ht="16.5" customHeight="1" x14ac:dyDescent="0.15">
      <c r="B128" s="130"/>
      <c r="C128" s="159" t="s">
        <v>100</v>
      </c>
      <c r="D128" s="159" t="s">
        <v>175</v>
      </c>
      <c r="E128" s="160" t="s">
        <v>1211</v>
      </c>
      <c r="F128" s="240" t="s">
        <v>1212</v>
      </c>
      <c r="G128" s="240"/>
      <c r="H128" s="240"/>
      <c r="I128" s="240"/>
      <c r="J128" s="161" t="s">
        <v>257</v>
      </c>
      <c r="K128" s="162">
        <v>4</v>
      </c>
      <c r="L128" s="230">
        <v>0</v>
      </c>
      <c r="M128" s="230"/>
      <c r="N128" s="241">
        <f t="shared" si="5"/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425</v>
      </c>
      <c r="AT128" s="18" t="s">
        <v>175</v>
      </c>
      <c r="AU128" s="18" t="s">
        <v>79</v>
      </c>
      <c r="AY128" s="18" t="s">
        <v>174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82</v>
      </c>
      <c r="BK128" s="167">
        <f t="shared" si="14"/>
        <v>0</v>
      </c>
      <c r="BL128" s="18" t="s">
        <v>425</v>
      </c>
      <c r="BM128" s="18" t="s">
        <v>230</v>
      </c>
    </row>
    <row r="129" spans="2:65" s="1" customFormat="1" ht="16.5" customHeight="1" x14ac:dyDescent="0.15">
      <c r="B129" s="130"/>
      <c r="C129" s="159" t="s">
        <v>202</v>
      </c>
      <c r="D129" s="159" t="s">
        <v>175</v>
      </c>
      <c r="E129" s="160" t="s">
        <v>1213</v>
      </c>
      <c r="F129" s="240" t="s">
        <v>1214</v>
      </c>
      <c r="G129" s="240"/>
      <c r="H129" s="240"/>
      <c r="I129" s="240"/>
      <c r="J129" s="161" t="s">
        <v>257</v>
      </c>
      <c r="K129" s="162">
        <v>10</v>
      </c>
      <c r="L129" s="230">
        <v>0</v>
      </c>
      <c r="M129" s="230"/>
      <c r="N129" s="241">
        <f t="shared" si="5"/>
        <v>0</v>
      </c>
      <c r="O129" s="241"/>
      <c r="P129" s="241"/>
      <c r="Q129" s="241"/>
      <c r="R129" s="133"/>
      <c r="T129" s="164" t="s">
        <v>5</v>
      </c>
      <c r="U129" s="42" t="s">
        <v>40</v>
      </c>
      <c r="V129" s="34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425</v>
      </c>
      <c r="AT129" s="18" t="s">
        <v>175</v>
      </c>
      <c r="AU129" s="18" t="s">
        <v>79</v>
      </c>
      <c r="AY129" s="18" t="s">
        <v>174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82</v>
      </c>
      <c r="BK129" s="167">
        <f t="shared" si="14"/>
        <v>0</v>
      </c>
      <c r="BL129" s="18" t="s">
        <v>425</v>
      </c>
      <c r="BM129" s="18" t="s">
        <v>239</v>
      </c>
    </row>
    <row r="130" spans="2:65" s="1" customFormat="1" ht="16.5" customHeight="1" x14ac:dyDescent="0.15">
      <c r="B130" s="130"/>
      <c r="C130" s="159" t="s">
        <v>206</v>
      </c>
      <c r="D130" s="159" t="s">
        <v>175</v>
      </c>
      <c r="E130" s="160" t="s">
        <v>1215</v>
      </c>
      <c r="F130" s="240" t="s">
        <v>1216</v>
      </c>
      <c r="G130" s="240"/>
      <c r="H130" s="240"/>
      <c r="I130" s="240"/>
      <c r="J130" s="161" t="s">
        <v>257</v>
      </c>
      <c r="K130" s="162">
        <v>8</v>
      </c>
      <c r="L130" s="230">
        <v>0</v>
      </c>
      <c r="M130" s="230"/>
      <c r="N130" s="241">
        <f t="shared" si="5"/>
        <v>0</v>
      </c>
      <c r="O130" s="241"/>
      <c r="P130" s="241"/>
      <c r="Q130" s="241"/>
      <c r="R130" s="133"/>
      <c r="T130" s="164" t="s">
        <v>5</v>
      </c>
      <c r="U130" s="42" t="s">
        <v>40</v>
      </c>
      <c r="V130" s="34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425</v>
      </c>
      <c r="AT130" s="18" t="s">
        <v>175</v>
      </c>
      <c r="AU130" s="18" t="s">
        <v>79</v>
      </c>
      <c r="AY130" s="18" t="s">
        <v>174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82</v>
      </c>
      <c r="BK130" s="167">
        <f t="shared" si="14"/>
        <v>0</v>
      </c>
      <c r="BL130" s="18" t="s">
        <v>425</v>
      </c>
      <c r="BM130" s="18" t="s">
        <v>10</v>
      </c>
    </row>
    <row r="131" spans="2:65" s="1" customFormat="1" ht="25.5" customHeight="1" x14ac:dyDescent="0.15">
      <c r="B131" s="130"/>
      <c r="C131" s="159" t="s">
        <v>210</v>
      </c>
      <c r="D131" s="159" t="s">
        <v>175</v>
      </c>
      <c r="E131" s="160" t="s">
        <v>1217</v>
      </c>
      <c r="F131" s="240" t="s">
        <v>1218</v>
      </c>
      <c r="G131" s="240"/>
      <c r="H131" s="240"/>
      <c r="I131" s="240"/>
      <c r="J131" s="161" t="s">
        <v>257</v>
      </c>
      <c r="K131" s="162">
        <v>4</v>
      </c>
      <c r="L131" s="230">
        <v>0</v>
      </c>
      <c r="M131" s="230"/>
      <c r="N131" s="241">
        <f t="shared" si="5"/>
        <v>0</v>
      </c>
      <c r="O131" s="241"/>
      <c r="P131" s="241"/>
      <c r="Q131" s="241"/>
      <c r="R131" s="133"/>
      <c r="T131" s="164" t="s">
        <v>5</v>
      </c>
      <c r="U131" s="42" t="s">
        <v>40</v>
      </c>
      <c r="V131" s="34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425</v>
      </c>
      <c r="AT131" s="18" t="s">
        <v>175</v>
      </c>
      <c r="AU131" s="18" t="s">
        <v>79</v>
      </c>
      <c r="AY131" s="18" t="s">
        <v>174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82</v>
      </c>
      <c r="BK131" s="167">
        <f t="shared" si="14"/>
        <v>0</v>
      </c>
      <c r="BL131" s="18" t="s">
        <v>425</v>
      </c>
      <c r="BM131" s="18" t="s">
        <v>254</v>
      </c>
    </row>
    <row r="132" spans="2:65" s="1" customFormat="1" ht="25.5" customHeight="1" x14ac:dyDescent="0.15">
      <c r="B132" s="130"/>
      <c r="C132" s="159" t="s">
        <v>214</v>
      </c>
      <c r="D132" s="159" t="s">
        <v>175</v>
      </c>
      <c r="E132" s="160" t="s">
        <v>1219</v>
      </c>
      <c r="F132" s="240" t="s">
        <v>1220</v>
      </c>
      <c r="G132" s="240"/>
      <c r="H132" s="240"/>
      <c r="I132" s="240"/>
      <c r="J132" s="161" t="s">
        <v>257</v>
      </c>
      <c r="K132" s="162">
        <v>20</v>
      </c>
      <c r="L132" s="230">
        <v>0</v>
      </c>
      <c r="M132" s="230"/>
      <c r="N132" s="241">
        <f t="shared" si="5"/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425</v>
      </c>
      <c r="AT132" s="18" t="s">
        <v>175</v>
      </c>
      <c r="AU132" s="18" t="s">
        <v>79</v>
      </c>
      <c r="AY132" s="18" t="s">
        <v>174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82</v>
      </c>
      <c r="BK132" s="167">
        <f t="shared" si="14"/>
        <v>0</v>
      </c>
      <c r="BL132" s="18" t="s">
        <v>425</v>
      </c>
      <c r="BM132" s="18" t="s">
        <v>263</v>
      </c>
    </row>
    <row r="133" spans="2:65" s="1" customFormat="1" ht="16.5" customHeight="1" x14ac:dyDescent="0.15">
      <c r="B133" s="130"/>
      <c r="C133" s="159" t="s">
        <v>243</v>
      </c>
      <c r="D133" s="159" t="s">
        <v>175</v>
      </c>
      <c r="E133" s="160" t="s">
        <v>1221</v>
      </c>
      <c r="F133" s="240" t="s">
        <v>1222</v>
      </c>
      <c r="G133" s="240"/>
      <c r="H133" s="240"/>
      <c r="I133" s="240"/>
      <c r="J133" s="161" t="s">
        <v>1223</v>
      </c>
      <c r="K133" s="163">
        <v>0</v>
      </c>
      <c r="L133" s="230">
        <v>0</v>
      </c>
      <c r="M133" s="230"/>
      <c r="N133" s="241">
        <f t="shared" si="5"/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425</v>
      </c>
      <c r="AT133" s="18" t="s">
        <v>175</v>
      </c>
      <c r="AU133" s="18" t="s">
        <v>79</v>
      </c>
      <c r="AY133" s="18" t="s">
        <v>174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82</v>
      </c>
      <c r="BK133" s="167">
        <f t="shared" si="14"/>
        <v>0</v>
      </c>
      <c r="BL133" s="18" t="s">
        <v>425</v>
      </c>
      <c r="BM133" s="18" t="s">
        <v>1224</v>
      </c>
    </row>
    <row r="134" spans="2:65" s="9" customFormat="1" ht="37.5" customHeight="1" x14ac:dyDescent="0.2">
      <c r="B134" s="148"/>
      <c r="C134" s="149"/>
      <c r="D134" s="150" t="s">
        <v>1195</v>
      </c>
      <c r="E134" s="150"/>
      <c r="F134" s="150"/>
      <c r="G134" s="150"/>
      <c r="H134" s="150"/>
      <c r="I134" s="150"/>
      <c r="J134" s="150"/>
      <c r="K134" s="150"/>
      <c r="L134" s="150"/>
      <c r="M134" s="150"/>
      <c r="N134" s="226">
        <f>BK134</f>
        <v>0</v>
      </c>
      <c r="O134" s="227"/>
      <c r="P134" s="227"/>
      <c r="Q134" s="227"/>
      <c r="R134" s="151"/>
      <c r="T134" s="152"/>
      <c r="U134" s="149"/>
      <c r="V134" s="149"/>
      <c r="W134" s="153">
        <f>SUM(W135:W154)</f>
        <v>0</v>
      </c>
      <c r="X134" s="149"/>
      <c r="Y134" s="153">
        <f>SUM(Y135:Y154)</f>
        <v>0</v>
      </c>
      <c r="Z134" s="149"/>
      <c r="AA134" s="154">
        <f>SUM(AA135:AA154)</f>
        <v>0</v>
      </c>
      <c r="AR134" s="155" t="s">
        <v>85</v>
      </c>
      <c r="AT134" s="156" t="s">
        <v>72</v>
      </c>
      <c r="AU134" s="156" t="s">
        <v>73</v>
      </c>
      <c r="AY134" s="155" t="s">
        <v>174</v>
      </c>
      <c r="BK134" s="157">
        <f>SUM(BK135:BK154)</f>
        <v>0</v>
      </c>
    </row>
    <row r="135" spans="2:65" s="1" customFormat="1" ht="25.5" customHeight="1" x14ac:dyDescent="0.15">
      <c r="B135" s="130"/>
      <c r="C135" s="168" t="s">
        <v>79</v>
      </c>
      <c r="D135" s="168" t="s">
        <v>352</v>
      </c>
      <c r="E135" s="169" t="s">
        <v>1225</v>
      </c>
      <c r="F135" s="242" t="s">
        <v>1226</v>
      </c>
      <c r="G135" s="242"/>
      <c r="H135" s="242"/>
      <c r="I135" s="242"/>
      <c r="J135" s="170" t="s">
        <v>532</v>
      </c>
      <c r="K135" s="171">
        <v>40</v>
      </c>
      <c r="L135" s="243">
        <v>0</v>
      </c>
      <c r="M135" s="243"/>
      <c r="N135" s="244">
        <f t="shared" ref="N135:N154" si="15">ROUND(L135*K135,3)</f>
        <v>0</v>
      </c>
      <c r="O135" s="241"/>
      <c r="P135" s="241"/>
      <c r="Q135" s="241"/>
      <c r="R135" s="133"/>
      <c r="T135" s="164" t="s">
        <v>5</v>
      </c>
      <c r="U135" s="42" t="s">
        <v>40</v>
      </c>
      <c r="V135" s="34"/>
      <c r="W135" s="165">
        <f t="shared" ref="W135:W154" si="16">V135*K135</f>
        <v>0</v>
      </c>
      <c r="X135" s="165">
        <v>0</v>
      </c>
      <c r="Y135" s="165">
        <f t="shared" ref="Y135:Y154" si="17">X135*K135</f>
        <v>0</v>
      </c>
      <c r="Z135" s="165">
        <v>0</v>
      </c>
      <c r="AA135" s="166">
        <f t="shared" ref="AA135:AA154" si="18">Z135*K135</f>
        <v>0</v>
      </c>
      <c r="AR135" s="18" t="s">
        <v>1227</v>
      </c>
      <c r="AT135" s="18" t="s">
        <v>352</v>
      </c>
      <c r="AU135" s="18" t="s">
        <v>79</v>
      </c>
      <c r="AY135" s="18" t="s">
        <v>174</v>
      </c>
      <c r="BE135" s="104">
        <f t="shared" ref="BE135:BE154" si="19">IF(U135="základná",N135,0)</f>
        <v>0</v>
      </c>
      <c r="BF135" s="104">
        <f t="shared" ref="BF135:BF154" si="20">IF(U135="znížená",N135,0)</f>
        <v>0</v>
      </c>
      <c r="BG135" s="104">
        <f t="shared" ref="BG135:BG154" si="21">IF(U135="zákl. prenesená",N135,0)</f>
        <v>0</v>
      </c>
      <c r="BH135" s="104">
        <f t="shared" ref="BH135:BH154" si="22">IF(U135="zníž. prenesená",N135,0)</f>
        <v>0</v>
      </c>
      <c r="BI135" s="104">
        <f t="shared" ref="BI135:BI154" si="23">IF(U135="nulová",N135,0)</f>
        <v>0</v>
      </c>
      <c r="BJ135" s="18" t="s">
        <v>82</v>
      </c>
      <c r="BK135" s="167">
        <f t="shared" ref="BK135:BK154" si="24">ROUND(L135*K135,3)</f>
        <v>0</v>
      </c>
      <c r="BL135" s="18" t="s">
        <v>425</v>
      </c>
      <c r="BM135" s="18" t="s">
        <v>271</v>
      </c>
    </row>
    <row r="136" spans="2:65" s="1" customFormat="1" ht="25.5" customHeight="1" x14ac:dyDescent="0.15">
      <c r="B136" s="130"/>
      <c r="C136" s="168" t="s">
        <v>82</v>
      </c>
      <c r="D136" s="168" t="s">
        <v>352</v>
      </c>
      <c r="E136" s="169" t="s">
        <v>1228</v>
      </c>
      <c r="F136" s="242" t="s">
        <v>1229</v>
      </c>
      <c r="G136" s="242"/>
      <c r="H136" s="242"/>
      <c r="I136" s="242"/>
      <c r="J136" s="170" t="s">
        <v>532</v>
      </c>
      <c r="K136" s="171">
        <v>18.600000000000001</v>
      </c>
      <c r="L136" s="243">
        <v>0</v>
      </c>
      <c r="M136" s="243"/>
      <c r="N136" s="244">
        <f t="shared" si="15"/>
        <v>0</v>
      </c>
      <c r="O136" s="241"/>
      <c r="P136" s="241"/>
      <c r="Q136" s="241"/>
      <c r="R136" s="133"/>
      <c r="T136" s="164" t="s">
        <v>5</v>
      </c>
      <c r="U136" s="42" t="s">
        <v>40</v>
      </c>
      <c r="V136" s="34"/>
      <c r="W136" s="165">
        <f t="shared" si="16"/>
        <v>0</v>
      </c>
      <c r="X136" s="165">
        <v>0</v>
      </c>
      <c r="Y136" s="165">
        <f t="shared" si="17"/>
        <v>0</v>
      </c>
      <c r="Z136" s="165">
        <v>0</v>
      </c>
      <c r="AA136" s="166">
        <f t="shared" si="18"/>
        <v>0</v>
      </c>
      <c r="AR136" s="18" t="s">
        <v>1227</v>
      </c>
      <c r="AT136" s="18" t="s">
        <v>352</v>
      </c>
      <c r="AU136" s="18" t="s">
        <v>79</v>
      </c>
      <c r="AY136" s="18" t="s">
        <v>174</v>
      </c>
      <c r="BE136" s="104">
        <f t="shared" si="19"/>
        <v>0</v>
      </c>
      <c r="BF136" s="104">
        <f t="shared" si="20"/>
        <v>0</v>
      </c>
      <c r="BG136" s="104">
        <f t="shared" si="21"/>
        <v>0</v>
      </c>
      <c r="BH136" s="104">
        <f t="shared" si="22"/>
        <v>0</v>
      </c>
      <c r="BI136" s="104">
        <f t="shared" si="23"/>
        <v>0</v>
      </c>
      <c r="BJ136" s="18" t="s">
        <v>82</v>
      </c>
      <c r="BK136" s="167">
        <f t="shared" si="24"/>
        <v>0</v>
      </c>
      <c r="BL136" s="18" t="s">
        <v>425</v>
      </c>
      <c r="BM136" s="18" t="s">
        <v>279</v>
      </c>
    </row>
    <row r="137" spans="2:65" s="1" customFormat="1" ht="16.5" customHeight="1" x14ac:dyDescent="0.15">
      <c r="B137" s="130"/>
      <c r="C137" s="168" t="s">
        <v>85</v>
      </c>
      <c r="D137" s="168" t="s">
        <v>352</v>
      </c>
      <c r="E137" s="169" t="s">
        <v>1230</v>
      </c>
      <c r="F137" s="242" t="s">
        <v>1231</v>
      </c>
      <c r="G137" s="242"/>
      <c r="H137" s="242"/>
      <c r="I137" s="242"/>
      <c r="J137" s="170" t="s">
        <v>532</v>
      </c>
      <c r="K137" s="171">
        <v>65</v>
      </c>
      <c r="L137" s="243">
        <v>0</v>
      </c>
      <c r="M137" s="243"/>
      <c r="N137" s="244">
        <f t="shared" si="15"/>
        <v>0</v>
      </c>
      <c r="O137" s="241"/>
      <c r="P137" s="241"/>
      <c r="Q137" s="241"/>
      <c r="R137" s="133"/>
      <c r="T137" s="164" t="s">
        <v>5</v>
      </c>
      <c r="U137" s="42" t="s">
        <v>40</v>
      </c>
      <c r="V137" s="34"/>
      <c r="W137" s="165">
        <f t="shared" si="16"/>
        <v>0</v>
      </c>
      <c r="X137" s="165">
        <v>0</v>
      </c>
      <c r="Y137" s="165">
        <f t="shared" si="17"/>
        <v>0</v>
      </c>
      <c r="Z137" s="165">
        <v>0</v>
      </c>
      <c r="AA137" s="166">
        <f t="shared" si="18"/>
        <v>0</v>
      </c>
      <c r="AR137" s="18" t="s">
        <v>1227</v>
      </c>
      <c r="AT137" s="18" t="s">
        <v>352</v>
      </c>
      <c r="AU137" s="18" t="s">
        <v>79</v>
      </c>
      <c r="AY137" s="18" t="s">
        <v>174</v>
      </c>
      <c r="BE137" s="104">
        <f t="shared" si="19"/>
        <v>0</v>
      </c>
      <c r="BF137" s="104">
        <f t="shared" si="20"/>
        <v>0</v>
      </c>
      <c r="BG137" s="104">
        <f t="shared" si="21"/>
        <v>0</v>
      </c>
      <c r="BH137" s="104">
        <f t="shared" si="22"/>
        <v>0</v>
      </c>
      <c r="BI137" s="104">
        <f t="shared" si="23"/>
        <v>0</v>
      </c>
      <c r="BJ137" s="18" t="s">
        <v>82</v>
      </c>
      <c r="BK137" s="167">
        <f t="shared" si="24"/>
        <v>0</v>
      </c>
      <c r="BL137" s="18" t="s">
        <v>425</v>
      </c>
      <c r="BM137" s="18" t="s">
        <v>287</v>
      </c>
    </row>
    <row r="138" spans="2:65" s="1" customFormat="1" ht="16.5" customHeight="1" x14ac:dyDescent="0.15">
      <c r="B138" s="130"/>
      <c r="C138" s="168" t="s">
        <v>88</v>
      </c>
      <c r="D138" s="168" t="s">
        <v>352</v>
      </c>
      <c r="E138" s="169" t="s">
        <v>1232</v>
      </c>
      <c r="F138" s="242" t="s">
        <v>1233</v>
      </c>
      <c r="G138" s="242"/>
      <c r="H138" s="242"/>
      <c r="I138" s="242"/>
      <c r="J138" s="170" t="s">
        <v>257</v>
      </c>
      <c r="K138" s="171">
        <v>2</v>
      </c>
      <c r="L138" s="243">
        <v>0</v>
      </c>
      <c r="M138" s="243"/>
      <c r="N138" s="244">
        <f t="shared" si="15"/>
        <v>0</v>
      </c>
      <c r="O138" s="241"/>
      <c r="P138" s="241"/>
      <c r="Q138" s="241"/>
      <c r="R138" s="133"/>
      <c r="T138" s="164" t="s">
        <v>5</v>
      </c>
      <c r="U138" s="42" t="s">
        <v>40</v>
      </c>
      <c r="V138" s="34"/>
      <c r="W138" s="165">
        <f t="shared" si="16"/>
        <v>0</v>
      </c>
      <c r="X138" s="165">
        <v>0</v>
      </c>
      <c r="Y138" s="165">
        <f t="shared" si="17"/>
        <v>0</v>
      </c>
      <c r="Z138" s="165">
        <v>0</v>
      </c>
      <c r="AA138" s="166">
        <f t="shared" si="18"/>
        <v>0</v>
      </c>
      <c r="AR138" s="18" t="s">
        <v>1227</v>
      </c>
      <c r="AT138" s="18" t="s">
        <v>352</v>
      </c>
      <c r="AU138" s="18" t="s">
        <v>79</v>
      </c>
      <c r="AY138" s="18" t="s">
        <v>174</v>
      </c>
      <c r="BE138" s="104">
        <f t="shared" si="19"/>
        <v>0</v>
      </c>
      <c r="BF138" s="104">
        <f t="shared" si="20"/>
        <v>0</v>
      </c>
      <c r="BG138" s="104">
        <f t="shared" si="21"/>
        <v>0</v>
      </c>
      <c r="BH138" s="104">
        <f t="shared" si="22"/>
        <v>0</v>
      </c>
      <c r="BI138" s="104">
        <f t="shared" si="23"/>
        <v>0</v>
      </c>
      <c r="BJ138" s="18" t="s">
        <v>82</v>
      </c>
      <c r="BK138" s="167">
        <f t="shared" si="24"/>
        <v>0</v>
      </c>
      <c r="BL138" s="18" t="s">
        <v>425</v>
      </c>
      <c r="BM138" s="18" t="s">
        <v>295</v>
      </c>
    </row>
    <row r="139" spans="2:65" s="1" customFormat="1" ht="25.5" customHeight="1" x14ac:dyDescent="0.15">
      <c r="B139" s="130"/>
      <c r="C139" s="168" t="s">
        <v>91</v>
      </c>
      <c r="D139" s="168" t="s">
        <v>352</v>
      </c>
      <c r="E139" s="169" t="s">
        <v>1234</v>
      </c>
      <c r="F139" s="242" t="s">
        <v>1235</v>
      </c>
      <c r="G139" s="242"/>
      <c r="H139" s="242"/>
      <c r="I139" s="242"/>
      <c r="J139" s="170" t="s">
        <v>257</v>
      </c>
      <c r="K139" s="171">
        <v>2</v>
      </c>
      <c r="L139" s="243">
        <v>0</v>
      </c>
      <c r="M139" s="243"/>
      <c r="N139" s="244">
        <f t="shared" si="15"/>
        <v>0</v>
      </c>
      <c r="O139" s="241"/>
      <c r="P139" s="241"/>
      <c r="Q139" s="241"/>
      <c r="R139" s="133"/>
      <c r="T139" s="164" t="s">
        <v>5</v>
      </c>
      <c r="U139" s="42" t="s">
        <v>40</v>
      </c>
      <c r="V139" s="34"/>
      <c r="W139" s="165">
        <f t="shared" si="16"/>
        <v>0</v>
      </c>
      <c r="X139" s="165">
        <v>0</v>
      </c>
      <c r="Y139" s="165">
        <f t="shared" si="17"/>
        <v>0</v>
      </c>
      <c r="Z139" s="165">
        <v>0</v>
      </c>
      <c r="AA139" s="166">
        <f t="shared" si="18"/>
        <v>0</v>
      </c>
      <c r="AR139" s="18" t="s">
        <v>1227</v>
      </c>
      <c r="AT139" s="18" t="s">
        <v>352</v>
      </c>
      <c r="AU139" s="18" t="s">
        <v>79</v>
      </c>
      <c r="AY139" s="18" t="s">
        <v>174</v>
      </c>
      <c r="BE139" s="104">
        <f t="shared" si="19"/>
        <v>0</v>
      </c>
      <c r="BF139" s="104">
        <f t="shared" si="20"/>
        <v>0</v>
      </c>
      <c r="BG139" s="104">
        <f t="shared" si="21"/>
        <v>0</v>
      </c>
      <c r="BH139" s="104">
        <f t="shared" si="22"/>
        <v>0</v>
      </c>
      <c r="BI139" s="104">
        <f t="shared" si="23"/>
        <v>0</v>
      </c>
      <c r="BJ139" s="18" t="s">
        <v>82</v>
      </c>
      <c r="BK139" s="167">
        <f t="shared" si="24"/>
        <v>0</v>
      </c>
      <c r="BL139" s="18" t="s">
        <v>425</v>
      </c>
      <c r="BM139" s="18" t="s">
        <v>303</v>
      </c>
    </row>
    <row r="140" spans="2:65" s="1" customFormat="1" ht="25.5" customHeight="1" x14ac:dyDescent="0.15">
      <c r="B140" s="130"/>
      <c r="C140" s="168" t="s">
        <v>94</v>
      </c>
      <c r="D140" s="168" t="s">
        <v>352</v>
      </c>
      <c r="E140" s="169" t="s">
        <v>1236</v>
      </c>
      <c r="F140" s="242" t="s">
        <v>1237</v>
      </c>
      <c r="G140" s="242"/>
      <c r="H140" s="242"/>
      <c r="I140" s="242"/>
      <c r="J140" s="170" t="s">
        <v>257</v>
      </c>
      <c r="K140" s="171">
        <v>2</v>
      </c>
      <c r="L140" s="243">
        <v>0</v>
      </c>
      <c r="M140" s="243"/>
      <c r="N140" s="244">
        <f t="shared" si="15"/>
        <v>0</v>
      </c>
      <c r="O140" s="241"/>
      <c r="P140" s="241"/>
      <c r="Q140" s="241"/>
      <c r="R140" s="133"/>
      <c r="T140" s="164" t="s">
        <v>5</v>
      </c>
      <c r="U140" s="42" t="s">
        <v>40</v>
      </c>
      <c r="V140" s="34"/>
      <c r="W140" s="165">
        <f t="shared" si="16"/>
        <v>0</v>
      </c>
      <c r="X140" s="165">
        <v>0</v>
      </c>
      <c r="Y140" s="165">
        <f t="shared" si="17"/>
        <v>0</v>
      </c>
      <c r="Z140" s="165">
        <v>0</v>
      </c>
      <c r="AA140" s="166">
        <f t="shared" si="18"/>
        <v>0</v>
      </c>
      <c r="AR140" s="18" t="s">
        <v>1227</v>
      </c>
      <c r="AT140" s="18" t="s">
        <v>352</v>
      </c>
      <c r="AU140" s="18" t="s">
        <v>79</v>
      </c>
      <c r="AY140" s="18" t="s">
        <v>174</v>
      </c>
      <c r="BE140" s="104">
        <f t="shared" si="19"/>
        <v>0</v>
      </c>
      <c r="BF140" s="104">
        <f t="shared" si="20"/>
        <v>0</v>
      </c>
      <c r="BG140" s="104">
        <f t="shared" si="21"/>
        <v>0</v>
      </c>
      <c r="BH140" s="104">
        <f t="shared" si="22"/>
        <v>0</v>
      </c>
      <c r="BI140" s="104">
        <f t="shared" si="23"/>
        <v>0</v>
      </c>
      <c r="BJ140" s="18" t="s">
        <v>82</v>
      </c>
      <c r="BK140" s="167">
        <f t="shared" si="24"/>
        <v>0</v>
      </c>
      <c r="BL140" s="18" t="s">
        <v>425</v>
      </c>
      <c r="BM140" s="18" t="s">
        <v>311</v>
      </c>
    </row>
    <row r="141" spans="2:65" s="1" customFormat="1" ht="25.5" customHeight="1" x14ac:dyDescent="0.15">
      <c r="B141" s="130"/>
      <c r="C141" s="168" t="s">
        <v>97</v>
      </c>
      <c r="D141" s="168" t="s">
        <v>352</v>
      </c>
      <c r="E141" s="169" t="s">
        <v>1238</v>
      </c>
      <c r="F141" s="242" t="s">
        <v>1239</v>
      </c>
      <c r="G141" s="242"/>
      <c r="H141" s="242"/>
      <c r="I141" s="242"/>
      <c r="J141" s="170" t="s">
        <v>257</v>
      </c>
      <c r="K141" s="171">
        <v>2</v>
      </c>
      <c r="L141" s="243">
        <v>0</v>
      </c>
      <c r="M141" s="243"/>
      <c r="N141" s="244">
        <f t="shared" si="15"/>
        <v>0</v>
      </c>
      <c r="O141" s="241"/>
      <c r="P141" s="241"/>
      <c r="Q141" s="241"/>
      <c r="R141" s="133"/>
      <c r="T141" s="164" t="s">
        <v>5</v>
      </c>
      <c r="U141" s="42" t="s">
        <v>40</v>
      </c>
      <c r="V141" s="34"/>
      <c r="W141" s="165">
        <f t="shared" si="16"/>
        <v>0</v>
      </c>
      <c r="X141" s="165">
        <v>0</v>
      </c>
      <c r="Y141" s="165">
        <f t="shared" si="17"/>
        <v>0</v>
      </c>
      <c r="Z141" s="165">
        <v>0</v>
      </c>
      <c r="AA141" s="166">
        <f t="shared" si="18"/>
        <v>0</v>
      </c>
      <c r="AR141" s="18" t="s">
        <v>1227</v>
      </c>
      <c r="AT141" s="18" t="s">
        <v>352</v>
      </c>
      <c r="AU141" s="18" t="s">
        <v>79</v>
      </c>
      <c r="AY141" s="18" t="s">
        <v>174</v>
      </c>
      <c r="BE141" s="104">
        <f t="shared" si="19"/>
        <v>0</v>
      </c>
      <c r="BF141" s="104">
        <f t="shared" si="20"/>
        <v>0</v>
      </c>
      <c r="BG141" s="104">
        <f t="shared" si="21"/>
        <v>0</v>
      </c>
      <c r="BH141" s="104">
        <f t="shared" si="22"/>
        <v>0</v>
      </c>
      <c r="BI141" s="104">
        <f t="shared" si="23"/>
        <v>0</v>
      </c>
      <c r="BJ141" s="18" t="s">
        <v>82</v>
      </c>
      <c r="BK141" s="167">
        <f t="shared" si="24"/>
        <v>0</v>
      </c>
      <c r="BL141" s="18" t="s">
        <v>425</v>
      </c>
      <c r="BM141" s="18" t="s">
        <v>319</v>
      </c>
    </row>
    <row r="142" spans="2:65" s="1" customFormat="1" ht="25.5" customHeight="1" x14ac:dyDescent="0.15">
      <c r="B142" s="130"/>
      <c r="C142" s="168" t="s">
        <v>100</v>
      </c>
      <c r="D142" s="168" t="s">
        <v>352</v>
      </c>
      <c r="E142" s="169" t="s">
        <v>1240</v>
      </c>
      <c r="F142" s="242" t="s">
        <v>1241</v>
      </c>
      <c r="G142" s="242"/>
      <c r="H142" s="242"/>
      <c r="I142" s="242"/>
      <c r="J142" s="170" t="s">
        <v>257</v>
      </c>
      <c r="K142" s="171">
        <v>2</v>
      </c>
      <c r="L142" s="243">
        <v>0</v>
      </c>
      <c r="M142" s="243"/>
      <c r="N142" s="244">
        <f t="shared" si="15"/>
        <v>0</v>
      </c>
      <c r="O142" s="241"/>
      <c r="P142" s="241"/>
      <c r="Q142" s="241"/>
      <c r="R142" s="133"/>
      <c r="T142" s="164" t="s">
        <v>5</v>
      </c>
      <c r="U142" s="42" t="s">
        <v>40</v>
      </c>
      <c r="V142" s="34"/>
      <c r="W142" s="165">
        <f t="shared" si="16"/>
        <v>0</v>
      </c>
      <c r="X142" s="165">
        <v>0</v>
      </c>
      <c r="Y142" s="165">
        <f t="shared" si="17"/>
        <v>0</v>
      </c>
      <c r="Z142" s="165">
        <v>0</v>
      </c>
      <c r="AA142" s="166">
        <f t="shared" si="18"/>
        <v>0</v>
      </c>
      <c r="AR142" s="18" t="s">
        <v>1227</v>
      </c>
      <c r="AT142" s="18" t="s">
        <v>352</v>
      </c>
      <c r="AU142" s="18" t="s">
        <v>79</v>
      </c>
      <c r="AY142" s="18" t="s">
        <v>174</v>
      </c>
      <c r="BE142" s="104">
        <f t="shared" si="19"/>
        <v>0</v>
      </c>
      <c r="BF142" s="104">
        <f t="shared" si="20"/>
        <v>0</v>
      </c>
      <c r="BG142" s="104">
        <f t="shared" si="21"/>
        <v>0</v>
      </c>
      <c r="BH142" s="104">
        <f t="shared" si="22"/>
        <v>0</v>
      </c>
      <c r="BI142" s="104">
        <f t="shared" si="23"/>
        <v>0</v>
      </c>
      <c r="BJ142" s="18" t="s">
        <v>82</v>
      </c>
      <c r="BK142" s="167">
        <f t="shared" si="24"/>
        <v>0</v>
      </c>
      <c r="BL142" s="18" t="s">
        <v>425</v>
      </c>
      <c r="BM142" s="18" t="s">
        <v>327</v>
      </c>
    </row>
    <row r="143" spans="2:65" s="1" customFormat="1" ht="25.5" customHeight="1" x14ac:dyDescent="0.15">
      <c r="B143" s="130"/>
      <c r="C143" s="168" t="s">
        <v>202</v>
      </c>
      <c r="D143" s="168" t="s">
        <v>352</v>
      </c>
      <c r="E143" s="169" t="s">
        <v>1242</v>
      </c>
      <c r="F143" s="242" t="s">
        <v>1243</v>
      </c>
      <c r="G143" s="242"/>
      <c r="H143" s="242"/>
      <c r="I143" s="242"/>
      <c r="J143" s="170" t="s">
        <v>257</v>
      </c>
      <c r="K143" s="171">
        <v>4</v>
      </c>
      <c r="L143" s="243">
        <v>0</v>
      </c>
      <c r="M143" s="243"/>
      <c r="N143" s="244">
        <f t="shared" si="15"/>
        <v>0</v>
      </c>
      <c r="O143" s="241"/>
      <c r="P143" s="241"/>
      <c r="Q143" s="241"/>
      <c r="R143" s="133"/>
      <c r="T143" s="164" t="s">
        <v>5</v>
      </c>
      <c r="U143" s="42" t="s">
        <v>40</v>
      </c>
      <c r="V143" s="34"/>
      <c r="W143" s="165">
        <f t="shared" si="16"/>
        <v>0</v>
      </c>
      <c r="X143" s="165">
        <v>0</v>
      </c>
      <c r="Y143" s="165">
        <f t="shared" si="17"/>
        <v>0</v>
      </c>
      <c r="Z143" s="165">
        <v>0</v>
      </c>
      <c r="AA143" s="166">
        <f t="shared" si="18"/>
        <v>0</v>
      </c>
      <c r="AR143" s="18" t="s">
        <v>1227</v>
      </c>
      <c r="AT143" s="18" t="s">
        <v>352</v>
      </c>
      <c r="AU143" s="18" t="s">
        <v>79</v>
      </c>
      <c r="AY143" s="18" t="s">
        <v>174</v>
      </c>
      <c r="BE143" s="104">
        <f t="shared" si="19"/>
        <v>0</v>
      </c>
      <c r="BF143" s="104">
        <f t="shared" si="20"/>
        <v>0</v>
      </c>
      <c r="BG143" s="104">
        <f t="shared" si="21"/>
        <v>0</v>
      </c>
      <c r="BH143" s="104">
        <f t="shared" si="22"/>
        <v>0</v>
      </c>
      <c r="BI143" s="104">
        <f t="shared" si="23"/>
        <v>0</v>
      </c>
      <c r="BJ143" s="18" t="s">
        <v>82</v>
      </c>
      <c r="BK143" s="167">
        <f t="shared" si="24"/>
        <v>0</v>
      </c>
      <c r="BL143" s="18" t="s">
        <v>425</v>
      </c>
      <c r="BM143" s="18" t="s">
        <v>335</v>
      </c>
    </row>
    <row r="144" spans="2:65" s="1" customFormat="1" ht="25.5" customHeight="1" x14ac:dyDescent="0.15">
      <c r="B144" s="130"/>
      <c r="C144" s="168" t="s">
        <v>206</v>
      </c>
      <c r="D144" s="168" t="s">
        <v>352</v>
      </c>
      <c r="E144" s="169" t="s">
        <v>1244</v>
      </c>
      <c r="F144" s="242" t="s">
        <v>1245</v>
      </c>
      <c r="G144" s="242"/>
      <c r="H144" s="242"/>
      <c r="I144" s="242"/>
      <c r="J144" s="170" t="s">
        <v>257</v>
      </c>
      <c r="K144" s="171">
        <v>2</v>
      </c>
      <c r="L144" s="243">
        <v>0</v>
      </c>
      <c r="M144" s="243"/>
      <c r="N144" s="244">
        <f t="shared" si="15"/>
        <v>0</v>
      </c>
      <c r="O144" s="241"/>
      <c r="P144" s="241"/>
      <c r="Q144" s="241"/>
      <c r="R144" s="133"/>
      <c r="T144" s="164" t="s">
        <v>5</v>
      </c>
      <c r="U144" s="42" t="s">
        <v>40</v>
      </c>
      <c r="V144" s="34"/>
      <c r="W144" s="165">
        <f t="shared" si="16"/>
        <v>0</v>
      </c>
      <c r="X144" s="165">
        <v>0</v>
      </c>
      <c r="Y144" s="165">
        <f t="shared" si="17"/>
        <v>0</v>
      </c>
      <c r="Z144" s="165">
        <v>0</v>
      </c>
      <c r="AA144" s="166">
        <f t="shared" si="18"/>
        <v>0</v>
      </c>
      <c r="AR144" s="18" t="s">
        <v>1227</v>
      </c>
      <c r="AT144" s="18" t="s">
        <v>352</v>
      </c>
      <c r="AU144" s="18" t="s">
        <v>79</v>
      </c>
      <c r="AY144" s="18" t="s">
        <v>174</v>
      </c>
      <c r="BE144" s="104">
        <f t="shared" si="19"/>
        <v>0</v>
      </c>
      <c r="BF144" s="104">
        <f t="shared" si="20"/>
        <v>0</v>
      </c>
      <c r="BG144" s="104">
        <f t="shared" si="21"/>
        <v>0</v>
      </c>
      <c r="BH144" s="104">
        <f t="shared" si="22"/>
        <v>0</v>
      </c>
      <c r="BI144" s="104">
        <f t="shared" si="23"/>
        <v>0</v>
      </c>
      <c r="BJ144" s="18" t="s">
        <v>82</v>
      </c>
      <c r="BK144" s="167">
        <f t="shared" si="24"/>
        <v>0</v>
      </c>
      <c r="BL144" s="18" t="s">
        <v>425</v>
      </c>
      <c r="BM144" s="18" t="s">
        <v>343</v>
      </c>
    </row>
    <row r="145" spans="2:65" s="1" customFormat="1" ht="16.5" customHeight="1" x14ac:dyDescent="0.15">
      <c r="B145" s="130"/>
      <c r="C145" s="168" t="s">
        <v>210</v>
      </c>
      <c r="D145" s="168" t="s">
        <v>352</v>
      </c>
      <c r="E145" s="169" t="s">
        <v>1246</v>
      </c>
      <c r="F145" s="242" t="s">
        <v>1210</v>
      </c>
      <c r="G145" s="242"/>
      <c r="H145" s="242"/>
      <c r="I145" s="242"/>
      <c r="J145" s="170" t="s">
        <v>257</v>
      </c>
      <c r="K145" s="171">
        <v>6</v>
      </c>
      <c r="L145" s="243">
        <v>0</v>
      </c>
      <c r="M145" s="243"/>
      <c r="N145" s="244">
        <f t="shared" si="15"/>
        <v>0</v>
      </c>
      <c r="O145" s="241"/>
      <c r="P145" s="241"/>
      <c r="Q145" s="241"/>
      <c r="R145" s="133"/>
      <c r="T145" s="164" t="s">
        <v>5</v>
      </c>
      <c r="U145" s="42" t="s">
        <v>40</v>
      </c>
      <c r="V145" s="34"/>
      <c r="W145" s="165">
        <f t="shared" si="16"/>
        <v>0</v>
      </c>
      <c r="X145" s="165">
        <v>0</v>
      </c>
      <c r="Y145" s="165">
        <f t="shared" si="17"/>
        <v>0</v>
      </c>
      <c r="Z145" s="165">
        <v>0</v>
      </c>
      <c r="AA145" s="166">
        <f t="shared" si="18"/>
        <v>0</v>
      </c>
      <c r="AR145" s="18" t="s">
        <v>1227</v>
      </c>
      <c r="AT145" s="18" t="s">
        <v>352</v>
      </c>
      <c r="AU145" s="18" t="s">
        <v>79</v>
      </c>
      <c r="AY145" s="18" t="s">
        <v>174</v>
      </c>
      <c r="BE145" s="104">
        <f t="shared" si="19"/>
        <v>0</v>
      </c>
      <c r="BF145" s="104">
        <f t="shared" si="20"/>
        <v>0</v>
      </c>
      <c r="BG145" s="104">
        <f t="shared" si="21"/>
        <v>0</v>
      </c>
      <c r="BH145" s="104">
        <f t="shared" si="22"/>
        <v>0</v>
      </c>
      <c r="BI145" s="104">
        <f t="shared" si="23"/>
        <v>0</v>
      </c>
      <c r="BJ145" s="18" t="s">
        <v>82</v>
      </c>
      <c r="BK145" s="167">
        <f t="shared" si="24"/>
        <v>0</v>
      </c>
      <c r="BL145" s="18" t="s">
        <v>425</v>
      </c>
      <c r="BM145" s="18" t="s">
        <v>351</v>
      </c>
    </row>
    <row r="146" spans="2:65" s="1" customFormat="1" ht="25.5" customHeight="1" x14ac:dyDescent="0.15">
      <c r="B146" s="130"/>
      <c r="C146" s="168" t="s">
        <v>214</v>
      </c>
      <c r="D146" s="168" t="s">
        <v>352</v>
      </c>
      <c r="E146" s="169" t="s">
        <v>1247</v>
      </c>
      <c r="F146" s="242" t="s">
        <v>1248</v>
      </c>
      <c r="G146" s="242"/>
      <c r="H146" s="242"/>
      <c r="I146" s="242"/>
      <c r="J146" s="170" t="s">
        <v>257</v>
      </c>
      <c r="K146" s="171">
        <v>4</v>
      </c>
      <c r="L146" s="243">
        <v>0</v>
      </c>
      <c r="M146" s="243"/>
      <c r="N146" s="244">
        <f t="shared" si="15"/>
        <v>0</v>
      </c>
      <c r="O146" s="241"/>
      <c r="P146" s="241"/>
      <c r="Q146" s="241"/>
      <c r="R146" s="133"/>
      <c r="T146" s="164" t="s">
        <v>5</v>
      </c>
      <c r="U146" s="42" t="s">
        <v>40</v>
      </c>
      <c r="V146" s="34"/>
      <c r="W146" s="165">
        <f t="shared" si="16"/>
        <v>0</v>
      </c>
      <c r="X146" s="165">
        <v>0</v>
      </c>
      <c r="Y146" s="165">
        <f t="shared" si="17"/>
        <v>0</v>
      </c>
      <c r="Z146" s="165">
        <v>0</v>
      </c>
      <c r="AA146" s="166">
        <f t="shared" si="18"/>
        <v>0</v>
      </c>
      <c r="AR146" s="18" t="s">
        <v>1227</v>
      </c>
      <c r="AT146" s="18" t="s">
        <v>352</v>
      </c>
      <c r="AU146" s="18" t="s">
        <v>79</v>
      </c>
      <c r="AY146" s="18" t="s">
        <v>174</v>
      </c>
      <c r="BE146" s="104">
        <f t="shared" si="19"/>
        <v>0</v>
      </c>
      <c r="BF146" s="104">
        <f t="shared" si="20"/>
        <v>0</v>
      </c>
      <c r="BG146" s="104">
        <f t="shared" si="21"/>
        <v>0</v>
      </c>
      <c r="BH146" s="104">
        <f t="shared" si="22"/>
        <v>0</v>
      </c>
      <c r="BI146" s="104">
        <f t="shared" si="23"/>
        <v>0</v>
      </c>
      <c r="BJ146" s="18" t="s">
        <v>82</v>
      </c>
      <c r="BK146" s="167">
        <f t="shared" si="24"/>
        <v>0</v>
      </c>
      <c r="BL146" s="18" t="s">
        <v>425</v>
      </c>
      <c r="BM146" s="18" t="s">
        <v>360</v>
      </c>
    </row>
    <row r="147" spans="2:65" s="1" customFormat="1" ht="25.5" customHeight="1" x14ac:dyDescent="0.15">
      <c r="B147" s="130"/>
      <c r="C147" s="168" t="s">
        <v>218</v>
      </c>
      <c r="D147" s="168" t="s">
        <v>352</v>
      </c>
      <c r="E147" s="169" t="s">
        <v>1249</v>
      </c>
      <c r="F147" s="242" t="s">
        <v>1250</v>
      </c>
      <c r="G147" s="242"/>
      <c r="H147" s="242"/>
      <c r="I147" s="242"/>
      <c r="J147" s="170" t="s">
        <v>257</v>
      </c>
      <c r="K147" s="171">
        <v>10</v>
      </c>
      <c r="L147" s="243">
        <v>0</v>
      </c>
      <c r="M147" s="243"/>
      <c r="N147" s="244">
        <f t="shared" si="15"/>
        <v>0</v>
      </c>
      <c r="O147" s="241"/>
      <c r="P147" s="241"/>
      <c r="Q147" s="241"/>
      <c r="R147" s="133"/>
      <c r="T147" s="164" t="s">
        <v>5</v>
      </c>
      <c r="U147" s="42" t="s">
        <v>40</v>
      </c>
      <c r="V147" s="34"/>
      <c r="W147" s="165">
        <f t="shared" si="16"/>
        <v>0</v>
      </c>
      <c r="X147" s="165">
        <v>0</v>
      </c>
      <c r="Y147" s="165">
        <f t="shared" si="17"/>
        <v>0</v>
      </c>
      <c r="Z147" s="165">
        <v>0</v>
      </c>
      <c r="AA147" s="166">
        <f t="shared" si="18"/>
        <v>0</v>
      </c>
      <c r="AR147" s="18" t="s">
        <v>1227</v>
      </c>
      <c r="AT147" s="18" t="s">
        <v>352</v>
      </c>
      <c r="AU147" s="18" t="s">
        <v>79</v>
      </c>
      <c r="AY147" s="18" t="s">
        <v>174</v>
      </c>
      <c r="BE147" s="104">
        <f t="shared" si="19"/>
        <v>0</v>
      </c>
      <c r="BF147" s="104">
        <f t="shared" si="20"/>
        <v>0</v>
      </c>
      <c r="BG147" s="104">
        <f t="shared" si="21"/>
        <v>0</v>
      </c>
      <c r="BH147" s="104">
        <f t="shared" si="22"/>
        <v>0</v>
      </c>
      <c r="BI147" s="104">
        <f t="shared" si="23"/>
        <v>0</v>
      </c>
      <c r="BJ147" s="18" t="s">
        <v>82</v>
      </c>
      <c r="BK147" s="167">
        <f t="shared" si="24"/>
        <v>0</v>
      </c>
      <c r="BL147" s="18" t="s">
        <v>425</v>
      </c>
      <c r="BM147" s="18" t="s">
        <v>368</v>
      </c>
    </row>
    <row r="148" spans="2:65" s="1" customFormat="1" ht="25.5" customHeight="1" x14ac:dyDescent="0.15">
      <c r="B148" s="130"/>
      <c r="C148" s="168" t="s">
        <v>222</v>
      </c>
      <c r="D148" s="168" t="s">
        <v>352</v>
      </c>
      <c r="E148" s="169" t="s">
        <v>1251</v>
      </c>
      <c r="F148" s="242" t="s">
        <v>1252</v>
      </c>
      <c r="G148" s="242"/>
      <c r="H148" s="242"/>
      <c r="I148" s="242"/>
      <c r="J148" s="170" t="s">
        <v>257</v>
      </c>
      <c r="K148" s="171">
        <v>8</v>
      </c>
      <c r="L148" s="243">
        <v>0</v>
      </c>
      <c r="M148" s="243"/>
      <c r="N148" s="244">
        <f t="shared" si="15"/>
        <v>0</v>
      </c>
      <c r="O148" s="241"/>
      <c r="P148" s="241"/>
      <c r="Q148" s="241"/>
      <c r="R148" s="133"/>
      <c r="T148" s="164" t="s">
        <v>5</v>
      </c>
      <c r="U148" s="42" t="s">
        <v>40</v>
      </c>
      <c r="V148" s="34"/>
      <c r="W148" s="165">
        <f t="shared" si="16"/>
        <v>0</v>
      </c>
      <c r="X148" s="165">
        <v>0</v>
      </c>
      <c r="Y148" s="165">
        <f t="shared" si="17"/>
        <v>0</v>
      </c>
      <c r="Z148" s="165">
        <v>0</v>
      </c>
      <c r="AA148" s="166">
        <f t="shared" si="18"/>
        <v>0</v>
      </c>
      <c r="AR148" s="18" t="s">
        <v>1227</v>
      </c>
      <c r="AT148" s="18" t="s">
        <v>352</v>
      </c>
      <c r="AU148" s="18" t="s">
        <v>79</v>
      </c>
      <c r="AY148" s="18" t="s">
        <v>174</v>
      </c>
      <c r="BE148" s="104">
        <f t="shared" si="19"/>
        <v>0</v>
      </c>
      <c r="BF148" s="104">
        <f t="shared" si="20"/>
        <v>0</v>
      </c>
      <c r="BG148" s="104">
        <f t="shared" si="21"/>
        <v>0</v>
      </c>
      <c r="BH148" s="104">
        <f t="shared" si="22"/>
        <v>0</v>
      </c>
      <c r="BI148" s="104">
        <f t="shared" si="23"/>
        <v>0</v>
      </c>
      <c r="BJ148" s="18" t="s">
        <v>82</v>
      </c>
      <c r="BK148" s="167">
        <f t="shared" si="24"/>
        <v>0</v>
      </c>
      <c r="BL148" s="18" t="s">
        <v>425</v>
      </c>
      <c r="BM148" s="18" t="s">
        <v>376</v>
      </c>
    </row>
    <row r="149" spans="2:65" s="1" customFormat="1" ht="25.5" customHeight="1" x14ac:dyDescent="0.15">
      <c r="B149" s="130"/>
      <c r="C149" s="168" t="s">
        <v>226</v>
      </c>
      <c r="D149" s="168" t="s">
        <v>352</v>
      </c>
      <c r="E149" s="169" t="s">
        <v>1253</v>
      </c>
      <c r="F149" s="242" t="s">
        <v>1254</v>
      </c>
      <c r="G149" s="242"/>
      <c r="H149" s="242"/>
      <c r="I149" s="242"/>
      <c r="J149" s="170" t="s">
        <v>257</v>
      </c>
      <c r="K149" s="171">
        <v>4</v>
      </c>
      <c r="L149" s="243">
        <v>0</v>
      </c>
      <c r="M149" s="243"/>
      <c r="N149" s="244">
        <f t="shared" si="15"/>
        <v>0</v>
      </c>
      <c r="O149" s="241"/>
      <c r="P149" s="241"/>
      <c r="Q149" s="241"/>
      <c r="R149" s="133"/>
      <c r="T149" s="164" t="s">
        <v>5</v>
      </c>
      <c r="U149" s="42" t="s">
        <v>40</v>
      </c>
      <c r="V149" s="34"/>
      <c r="W149" s="165">
        <f t="shared" si="16"/>
        <v>0</v>
      </c>
      <c r="X149" s="165">
        <v>0</v>
      </c>
      <c r="Y149" s="165">
        <f t="shared" si="17"/>
        <v>0</v>
      </c>
      <c r="Z149" s="165">
        <v>0</v>
      </c>
      <c r="AA149" s="166">
        <f t="shared" si="18"/>
        <v>0</v>
      </c>
      <c r="AR149" s="18" t="s">
        <v>1227</v>
      </c>
      <c r="AT149" s="18" t="s">
        <v>352</v>
      </c>
      <c r="AU149" s="18" t="s">
        <v>79</v>
      </c>
      <c r="AY149" s="18" t="s">
        <v>174</v>
      </c>
      <c r="BE149" s="104">
        <f t="shared" si="19"/>
        <v>0</v>
      </c>
      <c r="BF149" s="104">
        <f t="shared" si="20"/>
        <v>0</v>
      </c>
      <c r="BG149" s="104">
        <f t="shared" si="21"/>
        <v>0</v>
      </c>
      <c r="BH149" s="104">
        <f t="shared" si="22"/>
        <v>0</v>
      </c>
      <c r="BI149" s="104">
        <f t="shared" si="23"/>
        <v>0</v>
      </c>
      <c r="BJ149" s="18" t="s">
        <v>82</v>
      </c>
      <c r="BK149" s="167">
        <f t="shared" si="24"/>
        <v>0</v>
      </c>
      <c r="BL149" s="18" t="s">
        <v>425</v>
      </c>
      <c r="BM149" s="18" t="s">
        <v>384</v>
      </c>
    </row>
    <row r="150" spans="2:65" s="1" customFormat="1" ht="25.5" customHeight="1" x14ac:dyDescent="0.15">
      <c r="B150" s="130"/>
      <c r="C150" s="168" t="s">
        <v>230</v>
      </c>
      <c r="D150" s="168" t="s">
        <v>352</v>
      </c>
      <c r="E150" s="169" t="s">
        <v>1255</v>
      </c>
      <c r="F150" s="242" t="s">
        <v>1256</v>
      </c>
      <c r="G150" s="242"/>
      <c r="H150" s="242"/>
      <c r="I150" s="242"/>
      <c r="J150" s="170" t="s">
        <v>257</v>
      </c>
      <c r="K150" s="171">
        <v>90</v>
      </c>
      <c r="L150" s="243">
        <v>0</v>
      </c>
      <c r="M150" s="243"/>
      <c r="N150" s="244">
        <f t="shared" si="15"/>
        <v>0</v>
      </c>
      <c r="O150" s="241"/>
      <c r="P150" s="241"/>
      <c r="Q150" s="241"/>
      <c r="R150" s="133"/>
      <c r="T150" s="164" t="s">
        <v>5</v>
      </c>
      <c r="U150" s="42" t="s">
        <v>40</v>
      </c>
      <c r="V150" s="34"/>
      <c r="W150" s="165">
        <f t="shared" si="16"/>
        <v>0</v>
      </c>
      <c r="X150" s="165">
        <v>0</v>
      </c>
      <c r="Y150" s="165">
        <f t="shared" si="17"/>
        <v>0</v>
      </c>
      <c r="Z150" s="165">
        <v>0</v>
      </c>
      <c r="AA150" s="166">
        <f t="shared" si="18"/>
        <v>0</v>
      </c>
      <c r="AR150" s="18" t="s">
        <v>1227</v>
      </c>
      <c r="AT150" s="18" t="s">
        <v>352</v>
      </c>
      <c r="AU150" s="18" t="s">
        <v>79</v>
      </c>
      <c r="AY150" s="18" t="s">
        <v>174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8" t="s">
        <v>82</v>
      </c>
      <c r="BK150" s="167">
        <f t="shared" si="24"/>
        <v>0</v>
      </c>
      <c r="BL150" s="18" t="s">
        <v>425</v>
      </c>
      <c r="BM150" s="18" t="s">
        <v>392</v>
      </c>
    </row>
    <row r="151" spans="2:65" s="1" customFormat="1" ht="25.5" customHeight="1" x14ac:dyDescent="0.15">
      <c r="B151" s="130"/>
      <c r="C151" s="168" t="s">
        <v>235</v>
      </c>
      <c r="D151" s="168" t="s">
        <v>352</v>
      </c>
      <c r="E151" s="169" t="s">
        <v>1257</v>
      </c>
      <c r="F151" s="242" t="s">
        <v>1258</v>
      </c>
      <c r="G151" s="242"/>
      <c r="H151" s="242"/>
      <c r="I151" s="242"/>
      <c r="J151" s="170" t="s">
        <v>257</v>
      </c>
      <c r="K151" s="171">
        <v>16</v>
      </c>
      <c r="L151" s="243">
        <v>0</v>
      </c>
      <c r="M151" s="243"/>
      <c r="N151" s="244">
        <f t="shared" si="15"/>
        <v>0</v>
      </c>
      <c r="O151" s="241"/>
      <c r="P151" s="241"/>
      <c r="Q151" s="241"/>
      <c r="R151" s="133"/>
      <c r="T151" s="164" t="s">
        <v>5</v>
      </c>
      <c r="U151" s="42" t="s">
        <v>40</v>
      </c>
      <c r="V151" s="34"/>
      <c r="W151" s="165">
        <f t="shared" si="16"/>
        <v>0</v>
      </c>
      <c r="X151" s="165">
        <v>0</v>
      </c>
      <c r="Y151" s="165">
        <f t="shared" si="17"/>
        <v>0</v>
      </c>
      <c r="Z151" s="165">
        <v>0</v>
      </c>
      <c r="AA151" s="166">
        <f t="shared" si="18"/>
        <v>0</v>
      </c>
      <c r="AR151" s="18" t="s">
        <v>1227</v>
      </c>
      <c r="AT151" s="18" t="s">
        <v>352</v>
      </c>
      <c r="AU151" s="18" t="s">
        <v>79</v>
      </c>
      <c r="AY151" s="18" t="s">
        <v>174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8" t="s">
        <v>82</v>
      </c>
      <c r="BK151" s="167">
        <f t="shared" si="24"/>
        <v>0</v>
      </c>
      <c r="BL151" s="18" t="s">
        <v>425</v>
      </c>
      <c r="BM151" s="18" t="s">
        <v>401</v>
      </c>
    </row>
    <row r="152" spans="2:65" s="1" customFormat="1" ht="25.5" customHeight="1" x14ac:dyDescent="0.15">
      <c r="B152" s="130"/>
      <c r="C152" s="168" t="s">
        <v>239</v>
      </c>
      <c r="D152" s="168" t="s">
        <v>352</v>
      </c>
      <c r="E152" s="169" t="s">
        <v>1259</v>
      </c>
      <c r="F152" s="242" t="s">
        <v>1260</v>
      </c>
      <c r="G152" s="242"/>
      <c r="H152" s="242"/>
      <c r="I152" s="242"/>
      <c r="J152" s="170" t="s">
        <v>532</v>
      </c>
      <c r="K152" s="171">
        <v>1</v>
      </c>
      <c r="L152" s="243">
        <v>0</v>
      </c>
      <c r="M152" s="243"/>
      <c r="N152" s="244">
        <f t="shared" si="15"/>
        <v>0</v>
      </c>
      <c r="O152" s="241"/>
      <c r="P152" s="241"/>
      <c r="Q152" s="241"/>
      <c r="R152" s="133"/>
      <c r="T152" s="164" t="s">
        <v>5</v>
      </c>
      <c r="U152" s="42" t="s">
        <v>40</v>
      </c>
      <c r="V152" s="34"/>
      <c r="W152" s="165">
        <f t="shared" si="16"/>
        <v>0</v>
      </c>
      <c r="X152" s="165">
        <v>0</v>
      </c>
      <c r="Y152" s="165">
        <f t="shared" si="17"/>
        <v>0</v>
      </c>
      <c r="Z152" s="165">
        <v>0</v>
      </c>
      <c r="AA152" s="166">
        <f t="shared" si="18"/>
        <v>0</v>
      </c>
      <c r="AR152" s="18" t="s">
        <v>1227</v>
      </c>
      <c r="AT152" s="18" t="s">
        <v>352</v>
      </c>
      <c r="AU152" s="18" t="s">
        <v>79</v>
      </c>
      <c r="AY152" s="18" t="s">
        <v>174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82</v>
      </c>
      <c r="BK152" s="167">
        <f t="shared" si="24"/>
        <v>0</v>
      </c>
      <c r="BL152" s="18" t="s">
        <v>425</v>
      </c>
      <c r="BM152" s="18" t="s">
        <v>409</v>
      </c>
    </row>
    <row r="153" spans="2:65" s="1" customFormat="1" ht="16.5" customHeight="1" x14ac:dyDescent="0.15">
      <c r="B153" s="130"/>
      <c r="C153" s="168" t="s">
        <v>10</v>
      </c>
      <c r="D153" s="168" t="s">
        <v>352</v>
      </c>
      <c r="E153" s="169" t="s">
        <v>1261</v>
      </c>
      <c r="F153" s="242" t="s">
        <v>1262</v>
      </c>
      <c r="G153" s="242"/>
      <c r="H153" s="242"/>
      <c r="I153" s="242"/>
      <c r="J153" s="170" t="s">
        <v>1223</v>
      </c>
      <c r="K153" s="172">
        <v>0</v>
      </c>
      <c r="L153" s="243">
        <v>0</v>
      </c>
      <c r="M153" s="243"/>
      <c r="N153" s="244">
        <f t="shared" si="15"/>
        <v>0</v>
      </c>
      <c r="O153" s="241"/>
      <c r="P153" s="241"/>
      <c r="Q153" s="241"/>
      <c r="R153" s="133"/>
      <c r="T153" s="164" t="s">
        <v>5</v>
      </c>
      <c r="U153" s="42" t="s">
        <v>40</v>
      </c>
      <c r="V153" s="34"/>
      <c r="W153" s="165">
        <f t="shared" si="16"/>
        <v>0</v>
      </c>
      <c r="X153" s="165">
        <v>0</v>
      </c>
      <c r="Y153" s="165">
        <f t="shared" si="17"/>
        <v>0</v>
      </c>
      <c r="Z153" s="165">
        <v>0</v>
      </c>
      <c r="AA153" s="166">
        <f t="shared" si="18"/>
        <v>0</v>
      </c>
      <c r="AR153" s="18" t="s">
        <v>1227</v>
      </c>
      <c r="AT153" s="18" t="s">
        <v>352</v>
      </c>
      <c r="AU153" s="18" t="s">
        <v>79</v>
      </c>
      <c r="AY153" s="18" t="s">
        <v>174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82</v>
      </c>
      <c r="BK153" s="167">
        <f t="shared" si="24"/>
        <v>0</v>
      </c>
      <c r="BL153" s="18" t="s">
        <v>425</v>
      </c>
      <c r="BM153" s="18" t="s">
        <v>1263</v>
      </c>
    </row>
    <row r="154" spans="2:65" s="1" customFormat="1" ht="16.5" customHeight="1" x14ac:dyDescent="0.15">
      <c r="B154" s="130"/>
      <c r="C154" s="168" t="s">
        <v>250</v>
      </c>
      <c r="D154" s="168" t="s">
        <v>352</v>
      </c>
      <c r="E154" s="169" t="s">
        <v>1264</v>
      </c>
      <c r="F154" s="242" t="s">
        <v>1222</v>
      </c>
      <c r="G154" s="242"/>
      <c r="H154" s="242"/>
      <c r="I154" s="242"/>
      <c r="J154" s="170" t="s">
        <v>1223</v>
      </c>
      <c r="K154" s="172">
        <v>0</v>
      </c>
      <c r="L154" s="243">
        <v>0</v>
      </c>
      <c r="M154" s="243"/>
      <c r="N154" s="244">
        <f t="shared" si="15"/>
        <v>0</v>
      </c>
      <c r="O154" s="241"/>
      <c r="P154" s="241"/>
      <c r="Q154" s="241"/>
      <c r="R154" s="133"/>
      <c r="T154" s="164" t="s">
        <v>5</v>
      </c>
      <c r="U154" s="42" t="s">
        <v>40</v>
      </c>
      <c r="V154" s="34"/>
      <c r="W154" s="165">
        <f t="shared" si="16"/>
        <v>0</v>
      </c>
      <c r="X154" s="165">
        <v>0</v>
      </c>
      <c r="Y154" s="165">
        <f t="shared" si="17"/>
        <v>0</v>
      </c>
      <c r="Z154" s="165">
        <v>0</v>
      </c>
      <c r="AA154" s="166">
        <f t="shared" si="18"/>
        <v>0</v>
      </c>
      <c r="AR154" s="18" t="s">
        <v>1227</v>
      </c>
      <c r="AT154" s="18" t="s">
        <v>352</v>
      </c>
      <c r="AU154" s="18" t="s">
        <v>79</v>
      </c>
      <c r="AY154" s="18" t="s">
        <v>174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82</v>
      </c>
      <c r="BK154" s="167">
        <f t="shared" si="24"/>
        <v>0</v>
      </c>
      <c r="BL154" s="18" t="s">
        <v>425</v>
      </c>
      <c r="BM154" s="18" t="s">
        <v>1265</v>
      </c>
    </row>
    <row r="155" spans="2:65" s="9" customFormat="1" ht="37.5" customHeight="1" x14ac:dyDescent="0.2">
      <c r="B155" s="148"/>
      <c r="C155" s="149"/>
      <c r="D155" s="150" t="s">
        <v>1196</v>
      </c>
      <c r="E155" s="150"/>
      <c r="F155" s="150"/>
      <c r="G155" s="150"/>
      <c r="H155" s="150"/>
      <c r="I155" s="150"/>
      <c r="J155" s="150"/>
      <c r="K155" s="150"/>
      <c r="L155" s="150"/>
      <c r="M155" s="150"/>
      <c r="N155" s="226">
        <f>BK155</f>
        <v>0</v>
      </c>
      <c r="O155" s="227"/>
      <c r="P155" s="227"/>
      <c r="Q155" s="227"/>
      <c r="R155" s="151"/>
      <c r="T155" s="152"/>
      <c r="U155" s="149"/>
      <c r="V155" s="149"/>
      <c r="W155" s="153">
        <f>W156</f>
        <v>0</v>
      </c>
      <c r="X155" s="149"/>
      <c r="Y155" s="153">
        <f>Y156</f>
        <v>0</v>
      </c>
      <c r="Z155" s="149"/>
      <c r="AA155" s="154">
        <f>AA156</f>
        <v>0</v>
      </c>
      <c r="AR155" s="155" t="s">
        <v>88</v>
      </c>
      <c r="AT155" s="156" t="s">
        <v>72</v>
      </c>
      <c r="AU155" s="156" t="s">
        <v>73</v>
      </c>
      <c r="AY155" s="155" t="s">
        <v>174</v>
      </c>
      <c r="BK155" s="157">
        <f>BK156</f>
        <v>0</v>
      </c>
    </row>
    <row r="156" spans="2:65" s="1" customFormat="1" ht="25.5" customHeight="1" x14ac:dyDescent="0.15">
      <c r="B156" s="130"/>
      <c r="C156" s="159" t="s">
        <v>73</v>
      </c>
      <c r="D156" s="159" t="s">
        <v>175</v>
      </c>
      <c r="E156" s="160" t="s">
        <v>1266</v>
      </c>
      <c r="F156" s="240" t="s">
        <v>1267</v>
      </c>
      <c r="G156" s="240"/>
      <c r="H156" s="240"/>
      <c r="I156" s="240"/>
      <c r="J156" s="161" t="s">
        <v>1268</v>
      </c>
      <c r="K156" s="162">
        <v>4</v>
      </c>
      <c r="L156" s="230">
        <v>0</v>
      </c>
      <c r="M156" s="230"/>
      <c r="N156" s="241">
        <f>ROUND(L156*K156,3)</f>
        <v>0</v>
      </c>
      <c r="O156" s="241"/>
      <c r="P156" s="241"/>
      <c r="Q156" s="241"/>
      <c r="R156" s="133"/>
      <c r="T156" s="164" t="s">
        <v>5</v>
      </c>
      <c r="U156" s="42" t="s">
        <v>40</v>
      </c>
      <c r="V156" s="34"/>
      <c r="W156" s="165">
        <f>V156*K156</f>
        <v>0</v>
      </c>
      <c r="X156" s="165">
        <v>0</v>
      </c>
      <c r="Y156" s="165">
        <f>X156*K156</f>
        <v>0</v>
      </c>
      <c r="Z156" s="165">
        <v>0</v>
      </c>
      <c r="AA156" s="166">
        <f>Z156*K156</f>
        <v>0</v>
      </c>
      <c r="AR156" s="18" t="s">
        <v>1269</v>
      </c>
      <c r="AT156" s="18" t="s">
        <v>175</v>
      </c>
      <c r="AU156" s="18" t="s">
        <v>79</v>
      </c>
      <c r="AY156" s="18" t="s">
        <v>174</v>
      </c>
      <c r="BE156" s="104">
        <f>IF(U156="základná",N156,0)</f>
        <v>0</v>
      </c>
      <c r="BF156" s="104">
        <f>IF(U156="znížená",N156,0)</f>
        <v>0</v>
      </c>
      <c r="BG156" s="104">
        <f>IF(U156="zákl. prenesená",N156,0)</f>
        <v>0</v>
      </c>
      <c r="BH156" s="104">
        <f>IF(U156="zníž. prenesená",N156,0)</f>
        <v>0</v>
      </c>
      <c r="BI156" s="104">
        <f>IF(U156="nulová",N156,0)</f>
        <v>0</v>
      </c>
      <c r="BJ156" s="18" t="s">
        <v>82</v>
      </c>
      <c r="BK156" s="167">
        <f>ROUND(L156*K156,3)</f>
        <v>0</v>
      </c>
      <c r="BL156" s="18" t="s">
        <v>1269</v>
      </c>
      <c r="BM156" s="18" t="s">
        <v>417</v>
      </c>
    </row>
    <row r="157" spans="2:65" s="1" customFormat="1" ht="50" customHeight="1" x14ac:dyDescent="0.2">
      <c r="B157" s="33"/>
      <c r="C157" s="34"/>
      <c r="D157" s="150" t="s">
        <v>974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226">
        <f t="shared" ref="N157:N162" si="25">BK157</f>
        <v>0</v>
      </c>
      <c r="O157" s="227"/>
      <c r="P157" s="227"/>
      <c r="Q157" s="227"/>
      <c r="R157" s="35"/>
      <c r="T157" s="173"/>
      <c r="U157" s="34"/>
      <c r="V157" s="34"/>
      <c r="W157" s="34"/>
      <c r="X157" s="34"/>
      <c r="Y157" s="34"/>
      <c r="Z157" s="34"/>
      <c r="AA157" s="72"/>
      <c r="AT157" s="18" t="s">
        <v>72</v>
      </c>
      <c r="AU157" s="18" t="s">
        <v>73</v>
      </c>
      <c r="AY157" s="18" t="s">
        <v>975</v>
      </c>
      <c r="BK157" s="167">
        <f>SUM(BK158:BK162)</f>
        <v>0</v>
      </c>
    </row>
    <row r="158" spans="2:65" s="1" customFormat="1" ht="22.25" customHeight="1" x14ac:dyDescent="0.15">
      <c r="B158" s="33"/>
      <c r="C158" s="174" t="s">
        <v>5</v>
      </c>
      <c r="D158" s="174" t="s">
        <v>175</v>
      </c>
      <c r="E158" s="175" t="s">
        <v>5</v>
      </c>
      <c r="F158" s="229" t="s">
        <v>5</v>
      </c>
      <c r="G158" s="229"/>
      <c r="H158" s="229"/>
      <c r="I158" s="229"/>
      <c r="J158" s="176" t="s">
        <v>5</v>
      </c>
      <c r="K158" s="163"/>
      <c r="L158" s="230"/>
      <c r="M158" s="231"/>
      <c r="N158" s="231">
        <f t="shared" si="25"/>
        <v>0</v>
      </c>
      <c r="O158" s="231"/>
      <c r="P158" s="231"/>
      <c r="Q158" s="231"/>
      <c r="R158" s="35"/>
      <c r="T158" s="164" t="s">
        <v>5</v>
      </c>
      <c r="U158" s="177" t="s">
        <v>40</v>
      </c>
      <c r="V158" s="34"/>
      <c r="W158" s="34"/>
      <c r="X158" s="34"/>
      <c r="Y158" s="34"/>
      <c r="Z158" s="34"/>
      <c r="AA158" s="72"/>
      <c r="AT158" s="18" t="s">
        <v>975</v>
      </c>
      <c r="AU158" s="18" t="s">
        <v>79</v>
      </c>
      <c r="AY158" s="18" t="s">
        <v>975</v>
      </c>
      <c r="BE158" s="104">
        <f>IF(U158="základná",N158,0)</f>
        <v>0</v>
      </c>
      <c r="BF158" s="104">
        <f>IF(U158="znížená",N158,0)</f>
        <v>0</v>
      </c>
      <c r="BG158" s="104">
        <f>IF(U158="zákl. prenesená",N158,0)</f>
        <v>0</v>
      </c>
      <c r="BH158" s="104">
        <f>IF(U158="zníž. prenesená",N158,0)</f>
        <v>0</v>
      </c>
      <c r="BI158" s="104">
        <f>IF(U158="nulová",N158,0)</f>
        <v>0</v>
      </c>
      <c r="BJ158" s="18" t="s">
        <v>82</v>
      </c>
      <c r="BK158" s="167">
        <f>L158*K158</f>
        <v>0</v>
      </c>
    </row>
    <row r="159" spans="2:65" s="1" customFormat="1" ht="22.25" customHeight="1" x14ac:dyDescent="0.15">
      <c r="B159" s="33"/>
      <c r="C159" s="174" t="s">
        <v>5</v>
      </c>
      <c r="D159" s="174" t="s">
        <v>175</v>
      </c>
      <c r="E159" s="175" t="s">
        <v>5</v>
      </c>
      <c r="F159" s="229" t="s">
        <v>5</v>
      </c>
      <c r="G159" s="229"/>
      <c r="H159" s="229"/>
      <c r="I159" s="229"/>
      <c r="J159" s="176" t="s">
        <v>5</v>
      </c>
      <c r="K159" s="163"/>
      <c r="L159" s="230"/>
      <c r="M159" s="231"/>
      <c r="N159" s="231">
        <f t="shared" si="25"/>
        <v>0</v>
      </c>
      <c r="O159" s="231"/>
      <c r="P159" s="231"/>
      <c r="Q159" s="231"/>
      <c r="R159" s="35"/>
      <c r="T159" s="164" t="s">
        <v>5</v>
      </c>
      <c r="U159" s="177" t="s">
        <v>40</v>
      </c>
      <c r="V159" s="34"/>
      <c r="W159" s="34"/>
      <c r="X159" s="34"/>
      <c r="Y159" s="34"/>
      <c r="Z159" s="34"/>
      <c r="AA159" s="72"/>
      <c r="AT159" s="18" t="s">
        <v>975</v>
      </c>
      <c r="AU159" s="18" t="s">
        <v>79</v>
      </c>
      <c r="AY159" s="18" t="s">
        <v>975</v>
      </c>
      <c r="BE159" s="104">
        <f>IF(U159="základná",N159,0)</f>
        <v>0</v>
      </c>
      <c r="BF159" s="104">
        <f>IF(U159="znížená",N159,0)</f>
        <v>0</v>
      </c>
      <c r="BG159" s="104">
        <f>IF(U159="zákl. prenesená",N159,0)</f>
        <v>0</v>
      </c>
      <c r="BH159" s="104">
        <f>IF(U159="zníž. prenesená",N159,0)</f>
        <v>0</v>
      </c>
      <c r="BI159" s="104">
        <f>IF(U159="nulová",N159,0)</f>
        <v>0</v>
      </c>
      <c r="BJ159" s="18" t="s">
        <v>82</v>
      </c>
      <c r="BK159" s="167">
        <f>L159*K159</f>
        <v>0</v>
      </c>
    </row>
    <row r="160" spans="2:65" s="1" customFormat="1" ht="22.25" customHeight="1" x14ac:dyDescent="0.15">
      <c r="B160" s="33"/>
      <c r="C160" s="174" t="s">
        <v>5</v>
      </c>
      <c r="D160" s="174" t="s">
        <v>175</v>
      </c>
      <c r="E160" s="175" t="s">
        <v>5</v>
      </c>
      <c r="F160" s="229" t="s">
        <v>5</v>
      </c>
      <c r="G160" s="229"/>
      <c r="H160" s="229"/>
      <c r="I160" s="229"/>
      <c r="J160" s="176" t="s">
        <v>5</v>
      </c>
      <c r="K160" s="163"/>
      <c r="L160" s="230"/>
      <c r="M160" s="231"/>
      <c r="N160" s="231">
        <f t="shared" si="25"/>
        <v>0</v>
      </c>
      <c r="O160" s="231"/>
      <c r="P160" s="231"/>
      <c r="Q160" s="231"/>
      <c r="R160" s="35"/>
      <c r="T160" s="164" t="s">
        <v>5</v>
      </c>
      <c r="U160" s="177" t="s">
        <v>40</v>
      </c>
      <c r="V160" s="34"/>
      <c r="W160" s="34"/>
      <c r="X160" s="34"/>
      <c r="Y160" s="34"/>
      <c r="Z160" s="34"/>
      <c r="AA160" s="72"/>
      <c r="AT160" s="18" t="s">
        <v>975</v>
      </c>
      <c r="AU160" s="18" t="s">
        <v>79</v>
      </c>
      <c r="AY160" s="18" t="s">
        <v>975</v>
      </c>
      <c r="BE160" s="104">
        <f>IF(U160="základná",N160,0)</f>
        <v>0</v>
      </c>
      <c r="BF160" s="104">
        <f>IF(U160="znížená",N160,0)</f>
        <v>0</v>
      </c>
      <c r="BG160" s="104">
        <f>IF(U160="zákl. prenesená",N160,0)</f>
        <v>0</v>
      </c>
      <c r="BH160" s="104">
        <f>IF(U160="zníž. prenesená",N160,0)</f>
        <v>0</v>
      </c>
      <c r="BI160" s="104">
        <f>IF(U160="nulová",N160,0)</f>
        <v>0</v>
      </c>
      <c r="BJ160" s="18" t="s">
        <v>82</v>
      </c>
      <c r="BK160" s="167">
        <f>L160*K160</f>
        <v>0</v>
      </c>
    </row>
    <row r="161" spans="2:63" s="1" customFormat="1" ht="22.25" customHeight="1" x14ac:dyDescent="0.15">
      <c r="B161" s="33"/>
      <c r="C161" s="174" t="s">
        <v>5</v>
      </c>
      <c r="D161" s="174" t="s">
        <v>175</v>
      </c>
      <c r="E161" s="175" t="s">
        <v>5</v>
      </c>
      <c r="F161" s="229" t="s">
        <v>5</v>
      </c>
      <c r="G161" s="229"/>
      <c r="H161" s="229"/>
      <c r="I161" s="229"/>
      <c r="J161" s="176" t="s">
        <v>5</v>
      </c>
      <c r="K161" s="163"/>
      <c r="L161" s="230"/>
      <c r="M161" s="231"/>
      <c r="N161" s="231">
        <f t="shared" si="25"/>
        <v>0</v>
      </c>
      <c r="O161" s="231"/>
      <c r="P161" s="231"/>
      <c r="Q161" s="231"/>
      <c r="R161" s="35"/>
      <c r="T161" s="164" t="s">
        <v>5</v>
      </c>
      <c r="U161" s="177" t="s">
        <v>40</v>
      </c>
      <c r="V161" s="34"/>
      <c r="W161" s="34"/>
      <c r="X161" s="34"/>
      <c r="Y161" s="34"/>
      <c r="Z161" s="34"/>
      <c r="AA161" s="72"/>
      <c r="AT161" s="18" t="s">
        <v>975</v>
      </c>
      <c r="AU161" s="18" t="s">
        <v>79</v>
      </c>
      <c r="AY161" s="18" t="s">
        <v>975</v>
      </c>
      <c r="BE161" s="104">
        <f>IF(U161="základná",N161,0)</f>
        <v>0</v>
      </c>
      <c r="BF161" s="104">
        <f>IF(U161="znížená",N161,0)</f>
        <v>0</v>
      </c>
      <c r="BG161" s="104">
        <f>IF(U161="zákl. prenesená",N161,0)</f>
        <v>0</v>
      </c>
      <c r="BH161" s="104">
        <f>IF(U161="zníž. prenesená",N161,0)</f>
        <v>0</v>
      </c>
      <c r="BI161" s="104">
        <f>IF(U161="nulová",N161,0)</f>
        <v>0</v>
      </c>
      <c r="BJ161" s="18" t="s">
        <v>82</v>
      </c>
      <c r="BK161" s="167">
        <f>L161*K161</f>
        <v>0</v>
      </c>
    </row>
    <row r="162" spans="2:63" s="1" customFormat="1" ht="22.25" customHeight="1" x14ac:dyDescent="0.15">
      <c r="B162" s="33"/>
      <c r="C162" s="174" t="s">
        <v>5</v>
      </c>
      <c r="D162" s="174" t="s">
        <v>175</v>
      </c>
      <c r="E162" s="175" t="s">
        <v>5</v>
      </c>
      <c r="F162" s="229" t="s">
        <v>5</v>
      </c>
      <c r="G162" s="229"/>
      <c r="H162" s="229"/>
      <c r="I162" s="229"/>
      <c r="J162" s="176" t="s">
        <v>5</v>
      </c>
      <c r="K162" s="163"/>
      <c r="L162" s="230"/>
      <c r="M162" s="231"/>
      <c r="N162" s="231">
        <f t="shared" si="25"/>
        <v>0</v>
      </c>
      <c r="O162" s="231"/>
      <c r="P162" s="231"/>
      <c r="Q162" s="231"/>
      <c r="R162" s="35"/>
      <c r="T162" s="164" t="s">
        <v>5</v>
      </c>
      <c r="U162" s="177" t="s">
        <v>40</v>
      </c>
      <c r="V162" s="54"/>
      <c r="W162" s="54"/>
      <c r="X162" s="54"/>
      <c r="Y162" s="54"/>
      <c r="Z162" s="54"/>
      <c r="AA162" s="56"/>
      <c r="AT162" s="18" t="s">
        <v>975</v>
      </c>
      <c r="AU162" s="18" t="s">
        <v>79</v>
      </c>
      <c r="AY162" s="18" t="s">
        <v>975</v>
      </c>
      <c r="BE162" s="104">
        <f>IF(U162="základná",N162,0)</f>
        <v>0</v>
      </c>
      <c r="BF162" s="104">
        <f>IF(U162="znížená",N162,0)</f>
        <v>0</v>
      </c>
      <c r="BG162" s="104">
        <f>IF(U162="zákl. prenesená",N162,0)</f>
        <v>0</v>
      </c>
      <c r="BH162" s="104">
        <f>IF(U162="zníž. prenesená",N162,0)</f>
        <v>0</v>
      </c>
      <c r="BI162" s="104">
        <f>IF(U162="nulová",N162,0)</f>
        <v>0</v>
      </c>
      <c r="BJ162" s="18" t="s">
        <v>82</v>
      </c>
      <c r="BK162" s="167">
        <f>L162*K162</f>
        <v>0</v>
      </c>
    </row>
    <row r="163" spans="2:63" s="1" customFormat="1" ht="7" customHeight="1" x14ac:dyDescent="0.15"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9"/>
    </row>
  </sheetData>
  <mergeCells count="18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N153:Q153"/>
    <mergeCell ref="F154:I154"/>
    <mergeCell ref="L154:M154"/>
    <mergeCell ref="N154:Q154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H1:K1"/>
    <mergeCell ref="S2:AC2"/>
    <mergeCell ref="F161:I161"/>
    <mergeCell ref="L161:M161"/>
    <mergeCell ref="N161:Q161"/>
    <mergeCell ref="F162:I162"/>
    <mergeCell ref="L162:M162"/>
    <mergeCell ref="N162:Q162"/>
    <mergeCell ref="N119:Q119"/>
    <mergeCell ref="N120:Q120"/>
    <mergeCell ref="N134:Q134"/>
    <mergeCell ref="N155:Q155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L153:M153"/>
  </mergeCells>
  <dataValidations count="2">
    <dataValidation type="list" allowBlank="1" showInputMessage="1" showErrorMessage="1" error="Povolené sú hodnoty K, M." sqref="D158:D163" xr:uid="{00000000-0002-0000-0600-000000000000}">
      <formula1>"K, M"</formula1>
    </dataValidation>
    <dataValidation type="list" allowBlank="1" showInputMessage="1" showErrorMessage="1" error="Povolené sú hodnoty základná, znížená, nulová." sqref="U158:U163" xr:uid="{00000000-0002-0000-0600-000001000000}">
      <formula1>"základná, znížená, nulová"</formula1>
    </dataValidation>
  </dataValidations>
  <hyperlinks>
    <hyperlink ref="F1:G1" location="C2" display="1) Krycí list rozpočtu" xr:uid="{00000000-0004-0000-0600-000000000000}"/>
    <hyperlink ref="H1:K1" location="C86" display="2) Rekapitulácia rozpočtu" xr:uid="{00000000-0004-0000-0600-000001000000}"/>
    <hyperlink ref="L1" location="C118" display="3) Rozpočet" xr:uid="{00000000-0004-0000-0600-000002000000}"/>
    <hyperlink ref="S1:T1" location="'Rekapitulácia stavby'!C2" display="Rekapitulácia stavby" xr:uid="{00000000-0004-0000-06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217"/>
  <sheetViews>
    <sheetView showGridLines="0" workbookViewId="0">
      <pane ySplit="1" topLeftCell="A2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99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1270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N98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ROUND((((SUM(BE98:BE105)+SUM(BE123:BE210))+SUM(BE212:BE216))),2)</f>
        <v>0</v>
      </c>
      <c r="I32" s="245"/>
      <c r="J32" s="245"/>
      <c r="K32" s="34"/>
      <c r="L32" s="34"/>
      <c r="M32" s="260">
        <f>ROUND(((ROUND((SUM(BE98:BE105)+SUM(BE123:BE210)), 2)*F32)+SUM(BE212:BE216)*F32),2)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ROUND((((SUM(BF98:BF105)+SUM(BF123:BF210))+SUM(BF212:BF216))),2)</f>
        <v>0</v>
      </c>
      <c r="I33" s="245"/>
      <c r="J33" s="245"/>
      <c r="K33" s="34"/>
      <c r="L33" s="34"/>
      <c r="M33" s="260">
        <f>ROUND(((ROUND((SUM(BF98:BF105)+SUM(BF123:BF210)), 2)*F33)+SUM(BF212:BF216)*F33),2)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ROUND((((SUM(BG98:BG105)+SUM(BG123:BG210))+SUM(BG212:BG216))),2)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ROUND((((SUM(BH98:BH105)+SUM(BH123:BH210))+SUM(BH212:BH216))),2)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ROUND((((SUM(BI98:BI105)+SUM(BI123:BI210))+SUM(BI212:BI216))),2)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7 - Silnoprúd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N123</f>
        <v>0</v>
      </c>
      <c r="O88" s="255"/>
      <c r="P88" s="255"/>
      <c r="Q88" s="255"/>
      <c r="R88" s="35"/>
      <c r="AU88" s="18" t="s">
        <v>125</v>
      </c>
    </row>
    <row r="89" spans="2:47" s="6" customFormat="1" ht="25" customHeight="1" x14ac:dyDescent="0.15">
      <c r="B89" s="121"/>
      <c r="C89" s="122"/>
      <c r="D89" s="123" t="s">
        <v>1194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N124</f>
        <v>0</v>
      </c>
      <c r="O89" s="254"/>
      <c r="P89" s="254"/>
      <c r="Q89" s="254"/>
      <c r="R89" s="124"/>
    </row>
    <row r="90" spans="2:47" s="6" customFormat="1" ht="25" customHeight="1" x14ac:dyDescent="0.15">
      <c r="B90" s="121"/>
      <c r="C90" s="122"/>
      <c r="D90" s="123" t="s">
        <v>1195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57">
        <f>N153</f>
        <v>0</v>
      </c>
      <c r="O90" s="254"/>
      <c r="P90" s="254"/>
      <c r="Q90" s="254"/>
      <c r="R90" s="124"/>
    </row>
    <row r="91" spans="2:47" s="6" customFormat="1" ht="25" customHeight="1" x14ac:dyDescent="0.15">
      <c r="B91" s="121"/>
      <c r="C91" s="122"/>
      <c r="D91" s="123" t="s">
        <v>1271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57">
        <f>N181</f>
        <v>0</v>
      </c>
      <c r="O91" s="254"/>
      <c r="P91" s="254"/>
      <c r="Q91" s="254"/>
      <c r="R91" s="124"/>
    </row>
    <row r="92" spans="2:47" s="7" customFormat="1" ht="20" customHeight="1" x14ac:dyDescent="0.15">
      <c r="B92" s="125"/>
      <c r="C92" s="126"/>
      <c r="D92" s="100" t="s">
        <v>1272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85">
        <f>N182</f>
        <v>0</v>
      </c>
      <c r="O92" s="253"/>
      <c r="P92" s="253"/>
      <c r="Q92" s="253"/>
      <c r="R92" s="127"/>
    </row>
    <row r="93" spans="2:47" s="6" customFormat="1" ht="25" customHeight="1" x14ac:dyDescent="0.15">
      <c r="B93" s="121"/>
      <c r="C93" s="122"/>
      <c r="D93" s="123" t="s">
        <v>1273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57">
        <f>N202</f>
        <v>0</v>
      </c>
      <c r="O93" s="254"/>
      <c r="P93" s="254"/>
      <c r="Q93" s="254"/>
      <c r="R93" s="124"/>
    </row>
    <row r="94" spans="2:47" s="6" customFormat="1" ht="25" customHeight="1" x14ac:dyDescent="0.15">
      <c r="B94" s="121"/>
      <c r="C94" s="122"/>
      <c r="D94" s="123" t="s">
        <v>1274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57">
        <f>N206</f>
        <v>0</v>
      </c>
      <c r="O94" s="254"/>
      <c r="P94" s="254"/>
      <c r="Q94" s="254"/>
      <c r="R94" s="124"/>
    </row>
    <row r="95" spans="2:47" s="6" customFormat="1" ht="25" customHeight="1" x14ac:dyDescent="0.15">
      <c r="B95" s="121"/>
      <c r="C95" s="122"/>
      <c r="D95" s="123" t="s">
        <v>1275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57">
        <f>N208</f>
        <v>0</v>
      </c>
      <c r="O95" s="254"/>
      <c r="P95" s="254"/>
      <c r="Q95" s="254"/>
      <c r="R95" s="124"/>
    </row>
    <row r="96" spans="2:47" s="6" customFormat="1" ht="21.75" customHeight="1" x14ac:dyDescent="0.2">
      <c r="B96" s="121"/>
      <c r="C96" s="122"/>
      <c r="D96" s="123" t="s">
        <v>150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34">
        <f>N211</f>
        <v>0</v>
      </c>
      <c r="O96" s="254"/>
      <c r="P96" s="254"/>
      <c r="Q96" s="254"/>
      <c r="R96" s="124"/>
    </row>
    <row r="97" spans="2:65" s="1" customFormat="1" ht="21.75" customHeight="1" x14ac:dyDescent="0.15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</row>
    <row r="98" spans="2:65" s="1" customFormat="1" ht="29.25" customHeight="1" x14ac:dyDescent="0.15">
      <c r="B98" s="33"/>
      <c r="C98" s="120" t="s">
        <v>151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255">
        <f>ROUND(N99+N100+N101+N102+N103+N104,2)</f>
        <v>0</v>
      </c>
      <c r="O98" s="256"/>
      <c r="P98" s="256"/>
      <c r="Q98" s="256"/>
      <c r="R98" s="35"/>
      <c r="T98" s="128"/>
      <c r="U98" s="129" t="s">
        <v>37</v>
      </c>
    </row>
    <row r="99" spans="2:65" s="1" customFormat="1" ht="18" customHeight="1" x14ac:dyDescent="0.15">
      <c r="B99" s="130"/>
      <c r="C99" s="131"/>
      <c r="D99" s="182" t="s">
        <v>152</v>
      </c>
      <c r="E99" s="251"/>
      <c r="F99" s="251"/>
      <c r="G99" s="251"/>
      <c r="H99" s="251"/>
      <c r="I99" s="131"/>
      <c r="J99" s="131"/>
      <c r="K99" s="131"/>
      <c r="L99" s="131"/>
      <c r="M99" s="131"/>
      <c r="N99" s="184">
        <f>ROUND(N88*T99,2)</f>
        <v>0</v>
      </c>
      <c r="O99" s="252"/>
      <c r="P99" s="252"/>
      <c r="Q99" s="252"/>
      <c r="R99" s="133"/>
      <c r="S99" s="134"/>
      <c r="T99" s="135"/>
      <c r="U99" s="136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153</v>
      </c>
      <c r="AZ99" s="134"/>
      <c r="BA99" s="134"/>
      <c r="BB99" s="134"/>
      <c r="BC99" s="134"/>
      <c r="BD99" s="134"/>
      <c r="BE99" s="138">
        <f t="shared" ref="BE99:BE104" si="0">IF(U99="základná",N99,0)</f>
        <v>0</v>
      </c>
      <c r="BF99" s="138">
        <f t="shared" ref="BF99:BF104" si="1">IF(U99="znížená",N99,0)</f>
        <v>0</v>
      </c>
      <c r="BG99" s="138">
        <f t="shared" ref="BG99:BG104" si="2">IF(U99="zákl. prenesená",N99,0)</f>
        <v>0</v>
      </c>
      <c r="BH99" s="138">
        <f t="shared" ref="BH99:BH104" si="3">IF(U99="zníž. prenesená",N99,0)</f>
        <v>0</v>
      </c>
      <c r="BI99" s="138">
        <f t="shared" ref="BI99:BI104" si="4">IF(U99="nulová",N99,0)</f>
        <v>0</v>
      </c>
      <c r="BJ99" s="137" t="s">
        <v>82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82" t="s">
        <v>154</v>
      </c>
      <c r="E100" s="251"/>
      <c r="F100" s="251"/>
      <c r="G100" s="251"/>
      <c r="H100" s="251"/>
      <c r="I100" s="131"/>
      <c r="J100" s="131"/>
      <c r="K100" s="131"/>
      <c r="L100" s="131"/>
      <c r="M100" s="131"/>
      <c r="N100" s="184">
        <f>ROUND(N88*T100,2)</f>
        <v>0</v>
      </c>
      <c r="O100" s="252"/>
      <c r="P100" s="252"/>
      <c r="Q100" s="252"/>
      <c r="R100" s="133"/>
      <c r="S100" s="134"/>
      <c r="T100" s="135"/>
      <c r="U100" s="136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153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82</v>
      </c>
      <c r="BK100" s="134"/>
      <c r="BL100" s="134"/>
      <c r="BM100" s="134"/>
    </row>
    <row r="101" spans="2:65" s="1" customFormat="1" ht="18" customHeight="1" x14ac:dyDescent="0.15">
      <c r="B101" s="130"/>
      <c r="C101" s="131"/>
      <c r="D101" s="182" t="s">
        <v>155</v>
      </c>
      <c r="E101" s="251"/>
      <c r="F101" s="251"/>
      <c r="G101" s="251"/>
      <c r="H101" s="251"/>
      <c r="I101" s="131"/>
      <c r="J101" s="131"/>
      <c r="K101" s="131"/>
      <c r="L101" s="131"/>
      <c r="M101" s="131"/>
      <c r="N101" s="184">
        <f>ROUND(N88*T101,2)</f>
        <v>0</v>
      </c>
      <c r="O101" s="252"/>
      <c r="P101" s="252"/>
      <c r="Q101" s="252"/>
      <c r="R101" s="133"/>
      <c r="S101" s="134"/>
      <c r="T101" s="135"/>
      <c r="U101" s="136" t="s">
        <v>40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153</v>
      </c>
      <c r="AZ101" s="134"/>
      <c r="BA101" s="134"/>
      <c r="BB101" s="134"/>
      <c r="BC101" s="134"/>
      <c r="BD101" s="134"/>
      <c r="BE101" s="138">
        <f t="shared" si="0"/>
        <v>0</v>
      </c>
      <c r="BF101" s="138">
        <f t="shared" si="1"/>
        <v>0</v>
      </c>
      <c r="BG101" s="138">
        <f t="shared" si="2"/>
        <v>0</v>
      </c>
      <c r="BH101" s="138">
        <f t="shared" si="3"/>
        <v>0</v>
      </c>
      <c r="BI101" s="138">
        <f t="shared" si="4"/>
        <v>0</v>
      </c>
      <c r="BJ101" s="137" t="s">
        <v>82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82" t="s">
        <v>156</v>
      </c>
      <c r="E102" s="251"/>
      <c r="F102" s="251"/>
      <c r="G102" s="251"/>
      <c r="H102" s="251"/>
      <c r="I102" s="131"/>
      <c r="J102" s="131"/>
      <c r="K102" s="131"/>
      <c r="L102" s="131"/>
      <c r="M102" s="131"/>
      <c r="N102" s="184">
        <f>ROUND(N88*T102,2)</f>
        <v>0</v>
      </c>
      <c r="O102" s="252"/>
      <c r="P102" s="252"/>
      <c r="Q102" s="252"/>
      <c r="R102" s="133"/>
      <c r="S102" s="134"/>
      <c r="T102" s="135"/>
      <c r="U102" s="136" t="s">
        <v>40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153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82</v>
      </c>
      <c r="BK102" s="134"/>
      <c r="BL102" s="134"/>
      <c r="BM102" s="134"/>
    </row>
    <row r="103" spans="2:65" s="1" customFormat="1" ht="18" customHeight="1" x14ac:dyDescent="0.15">
      <c r="B103" s="130"/>
      <c r="C103" s="131"/>
      <c r="D103" s="182" t="s">
        <v>157</v>
      </c>
      <c r="E103" s="251"/>
      <c r="F103" s="251"/>
      <c r="G103" s="251"/>
      <c r="H103" s="251"/>
      <c r="I103" s="131"/>
      <c r="J103" s="131"/>
      <c r="K103" s="131"/>
      <c r="L103" s="131"/>
      <c r="M103" s="131"/>
      <c r="N103" s="184">
        <f>ROUND(N88*T103,2)</f>
        <v>0</v>
      </c>
      <c r="O103" s="252"/>
      <c r="P103" s="252"/>
      <c r="Q103" s="252"/>
      <c r="R103" s="133"/>
      <c r="S103" s="134"/>
      <c r="T103" s="135"/>
      <c r="U103" s="136" t="s">
        <v>40</v>
      </c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7" t="s">
        <v>153</v>
      </c>
      <c r="AZ103" s="134"/>
      <c r="BA103" s="134"/>
      <c r="BB103" s="134"/>
      <c r="BC103" s="134"/>
      <c r="BD103" s="134"/>
      <c r="BE103" s="138">
        <f t="shared" si="0"/>
        <v>0</v>
      </c>
      <c r="BF103" s="138">
        <f t="shared" si="1"/>
        <v>0</v>
      </c>
      <c r="BG103" s="138">
        <f t="shared" si="2"/>
        <v>0</v>
      </c>
      <c r="BH103" s="138">
        <f t="shared" si="3"/>
        <v>0</v>
      </c>
      <c r="BI103" s="138">
        <f t="shared" si="4"/>
        <v>0</v>
      </c>
      <c r="BJ103" s="137" t="s">
        <v>82</v>
      </c>
      <c r="BK103" s="134"/>
      <c r="BL103" s="134"/>
      <c r="BM103" s="134"/>
    </row>
    <row r="104" spans="2:65" s="1" customFormat="1" ht="18" customHeight="1" x14ac:dyDescent="0.15">
      <c r="B104" s="130"/>
      <c r="C104" s="131"/>
      <c r="D104" s="132" t="s">
        <v>158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84">
        <f>ROUND(N88*T104,2)</f>
        <v>0</v>
      </c>
      <c r="O104" s="252"/>
      <c r="P104" s="252"/>
      <c r="Q104" s="252"/>
      <c r="R104" s="133"/>
      <c r="S104" s="134"/>
      <c r="T104" s="139"/>
      <c r="U104" s="140" t="s">
        <v>40</v>
      </c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7" t="s">
        <v>159</v>
      </c>
      <c r="AZ104" s="134"/>
      <c r="BA104" s="134"/>
      <c r="BB104" s="134"/>
      <c r="BC104" s="134"/>
      <c r="BD104" s="134"/>
      <c r="BE104" s="138">
        <f t="shared" si="0"/>
        <v>0</v>
      </c>
      <c r="BF104" s="138">
        <f t="shared" si="1"/>
        <v>0</v>
      </c>
      <c r="BG104" s="138">
        <f t="shared" si="2"/>
        <v>0</v>
      </c>
      <c r="BH104" s="138">
        <f t="shared" si="3"/>
        <v>0</v>
      </c>
      <c r="BI104" s="138">
        <f t="shared" si="4"/>
        <v>0</v>
      </c>
      <c r="BJ104" s="137" t="s">
        <v>82</v>
      </c>
      <c r="BK104" s="134"/>
      <c r="BL104" s="134"/>
      <c r="BM104" s="134"/>
    </row>
    <row r="105" spans="2:65" s="1" customFormat="1" x14ac:dyDescent="0.15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65" s="1" customFormat="1" ht="29.25" customHeight="1" x14ac:dyDescent="0.15">
      <c r="B106" s="33"/>
      <c r="C106" s="111" t="s">
        <v>111</v>
      </c>
      <c r="D106" s="112"/>
      <c r="E106" s="112"/>
      <c r="F106" s="112"/>
      <c r="G106" s="112"/>
      <c r="H106" s="112"/>
      <c r="I106" s="112"/>
      <c r="J106" s="112"/>
      <c r="K106" s="112"/>
      <c r="L106" s="179">
        <f>ROUND(SUM(N88+N98),2)</f>
        <v>0</v>
      </c>
      <c r="M106" s="179"/>
      <c r="N106" s="179"/>
      <c r="O106" s="179"/>
      <c r="P106" s="179"/>
      <c r="Q106" s="179"/>
      <c r="R106" s="35"/>
    </row>
    <row r="107" spans="2:65" s="1" customFormat="1" ht="7" customHeight="1" x14ac:dyDescent="0.15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</row>
    <row r="111" spans="2:65" s="1" customFormat="1" ht="7" customHeight="1" x14ac:dyDescent="0.15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</row>
    <row r="112" spans="2:65" s="1" customFormat="1" ht="37" customHeight="1" x14ac:dyDescent="0.15">
      <c r="B112" s="33"/>
      <c r="C112" s="195" t="s">
        <v>160</v>
      </c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35"/>
    </row>
    <row r="113" spans="2:65" s="1" customFormat="1" ht="7" customHeight="1" x14ac:dyDescent="0.15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30" customHeight="1" x14ac:dyDescent="0.15">
      <c r="B114" s="33"/>
      <c r="C114" s="29" t="s">
        <v>16</v>
      </c>
      <c r="D114" s="34"/>
      <c r="E114" s="34"/>
      <c r="F114" s="246" t="str">
        <f>F6</f>
        <v>RD Biwa</v>
      </c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34"/>
      <c r="R114" s="35"/>
    </row>
    <row r="115" spans="2:65" s="1" customFormat="1" ht="37" customHeight="1" x14ac:dyDescent="0.15">
      <c r="B115" s="33"/>
      <c r="C115" s="67" t="s">
        <v>118</v>
      </c>
      <c r="D115" s="34"/>
      <c r="E115" s="34"/>
      <c r="F115" s="197" t="str">
        <f>F7</f>
        <v>7 - Silnoprúd</v>
      </c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34"/>
      <c r="R115" s="35"/>
    </row>
    <row r="116" spans="2:65" s="1" customFormat="1" ht="7" customHeight="1" x14ac:dyDescent="0.15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8" customHeight="1" x14ac:dyDescent="0.15">
      <c r="B117" s="33"/>
      <c r="C117" s="29" t="s">
        <v>19</v>
      </c>
      <c r="D117" s="34"/>
      <c r="E117" s="34"/>
      <c r="F117" s="27" t="str">
        <f>F9</f>
        <v>Chorvátsky Grob - Čierna Voda</v>
      </c>
      <c r="G117" s="34"/>
      <c r="H117" s="34"/>
      <c r="I117" s="34"/>
      <c r="J117" s="34"/>
      <c r="K117" s="29" t="s">
        <v>21</v>
      </c>
      <c r="L117" s="34"/>
      <c r="M117" s="248">
        <f>IF(O9="","",O9)</f>
        <v>43961</v>
      </c>
      <c r="N117" s="248"/>
      <c r="O117" s="248"/>
      <c r="P117" s="248"/>
      <c r="Q117" s="34"/>
      <c r="R117" s="35"/>
    </row>
    <row r="118" spans="2:65" s="1" customFormat="1" ht="7" customHeight="1" x14ac:dyDescent="0.15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1" customFormat="1" ht="12" x14ac:dyDescent="0.15">
      <c r="B119" s="33"/>
      <c r="C119" s="29" t="s">
        <v>22</v>
      </c>
      <c r="D119" s="34"/>
      <c r="E119" s="34"/>
      <c r="F119" s="27" t="str">
        <f>E12</f>
        <v>Mgr. Marcela Mišíková Guzmická</v>
      </c>
      <c r="G119" s="34"/>
      <c r="H119" s="34"/>
      <c r="I119" s="34"/>
      <c r="J119" s="34"/>
      <c r="K119" s="29" t="s">
        <v>27</v>
      </c>
      <c r="L119" s="34"/>
      <c r="M119" s="215" t="str">
        <f>E18</f>
        <v>aphaus s.r.o.</v>
      </c>
      <c r="N119" s="215"/>
      <c r="O119" s="215"/>
      <c r="P119" s="215"/>
      <c r="Q119" s="215"/>
      <c r="R119" s="35"/>
    </row>
    <row r="120" spans="2:65" s="1" customFormat="1" ht="14.5" customHeight="1" x14ac:dyDescent="0.15">
      <c r="B120" s="33"/>
      <c r="C120" s="29" t="s">
        <v>25</v>
      </c>
      <c r="D120" s="34"/>
      <c r="E120" s="34"/>
      <c r="F120" s="27" t="str">
        <f>IF(E15="","",E15)</f>
        <v>Vyplň údaj</v>
      </c>
      <c r="G120" s="34"/>
      <c r="H120" s="34"/>
      <c r="I120" s="34"/>
      <c r="J120" s="34"/>
      <c r="K120" s="29" t="s">
        <v>31</v>
      </c>
      <c r="L120" s="34"/>
      <c r="M120" s="215" t="str">
        <f>E21</f>
        <v xml:space="preserve"> </v>
      </c>
      <c r="N120" s="215"/>
      <c r="O120" s="215"/>
      <c r="P120" s="215"/>
      <c r="Q120" s="215"/>
      <c r="R120" s="35"/>
    </row>
    <row r="121" spans="2:65" s="1" customFormat="1" ht="10.25" customHeight="1" x14ac:dyDescent="0.15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5" s="8" customFormat="1" ht="29.25" customHeight="1" x14ac:dyDescent="0.15">
      <c r="B122" s="141"/>
      <c r="C122" s="142" t="s">
        <v>161</v>
      </c>
      <c r="D122" s="143" t="s">
        <v>162</v>
      </c>
      <c r="E122" s="143" t="s">
        <v>55</v>
      </c>
      <c r="F122" s="249" t="s">
        <v>163</v>
      </c>
      <c r="G122" s="249"/>
      <c r="H122" s="249"/>
      <c r="I122" s="249"/>
      <c r="J122" s="143" t="s">
        <v>164</v>
      </c>
      <c r="K122" s="143" t="s">
        <v>165</v>
      </c>
      <c r="L122" s="249" t="s">
        <v>166</v>
      </c>
      <c r="M122" s="249"/>
      <c r="N122" s="249" t="s">
        <v>123</v>
      </c>
      <c r="O122" s="249"/>
      <c r="P122" s="249"/>
      <c r="Q122" s="250"/>
      <c r="R122" s="144"/>
      <c r="T122" s="74" t="s">
        <v>167</v>
      </c>
      <c r="U122" s="75" t="s">
        <v>37</v>
      </c>
      <c r="V122" s="75" t="s">
        <v>168</v>
      </c>
      <c r="W122" s="75" t="s">
        <v>169</v>
      </c>
      <c r="X122" s="75" t="s">
        <v>170</v>
      </c>
      <c r="Y122" s="75" t="s">
        <v>171</v>
      </c>
      <c r="Z122" s="75" t="s">
        <v>172</v>
      </c>
      <c r="AA122" s="76" t="s">
        <v>173</v>
      </c>
    </row>
    <row r="123" spans="2:65" s="1" customFormat="1" ht="29.25" customHeight="1" x14ac:dyDescent="0.2">
      <c r="B123" s="33"/>
      <c r="C123" s="78" t="s">
        <v>120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232">
        <f>BK123</f>
        <v>0</v>
      </c>
      <c r="O123" s="233"/>
      <c r="P123" s="233"/>
      <c r="Q123" s="233"/>
      <c r="R123" s="35"/>
      <c r="T123" s="77"/>
      <c r="U123" s="49"/>
      <c r="V123" s="49"/>
      <c r="W123" s="145">
        <f>W124+W153+W181+W202+W206+W208+W211</f>
        <v>0</v>
      </c>
      <c r="X123" s="49"/>
      <c r="Y123" s="145">
        <f>Y124+Y153+Y181+Y202+Y206+Y208+Y211</f>
        <v>0</v>
      </c>
      <c r="Z123" s="49"/>
      <c r="AA123" s="146">
        <f>AA124+AA153+AA181+AA202+AA206+AA208+AA211</f>
        <v>0</v>
      </c>
      <c r="AT123" s="18" t="s">
        <v>72</v>
      </c>
      <c r="AU123" s="18" t="s">
        <v>125</v>
      </c>
      <c r="BK123" s="147">
        <f>BK124+BK153+BK181+BK202+BK206+BK208+BK211</f>
        <v>0</v>
      </c>
    </row>
    <row r="124" spans="2:65" s="9" customFormat="1" ht="37.5" customHeight="1" x14ac:dyDescent="0.2">
      <c r="B124" s="148"/>
      <c r="C124" s="149"/>
      <c r="D124" s="150" t="s">
        <v>1194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267">
        <f>BK124</f>
        <v>0</v>
      </c>
      <c r="O124" s="268"/>
      <c r="P124" s="268"/>
      <c r="Q124" s="268"/>
      <c r="R124" s="151"/>
      <c r="T124" s="152"/>
      <c r="U124" s="149"/>
      <c r="V124" s="149"/>
      <c r="W124" s="153">
        <f>SUM(W125:W152)</f>
        <v>0</v>
      </c>
      <c r="X124" s="149"/>
      <c r="Y124" s="153">
        <f>SUM(Y125:Y152)</f>
        <v>0</v>
      </c>
      <c r="Z124" s="149"/>
      <c r="AA124" s="154">
        <f>SUM(AA125:AA152)</f>
        <v>0</v>
      </c>
      <c r="AR124" s="155" t="s">
        <v>85</v>
      </c>
      <c r="AT124" s="156" t="s">
        <v>72</v>
      </c>
      <c r="AU124" s="156" t="s">
        <v>73</v>
      </c>
      <c r="AY124" s="155" t="s">
        <v>174</v>
      </c>
      <c r="BK124" s="157">
        <f>SUM(BK125:BK152)</f>
        <v>0</v>
      </c>
    </row>
    <row r="125" spans="2:65" s="1" customFormat="1" ht="25.5" customHeight="1" x14ac:dyDescent="0.15">
      <c r="B125" s="130"/>
      <c r="C125" s="159" t="s">
        <v>79</v>
      </c>
      <c r="D125" s="159" t="s">
        <v>175</v>
      </c>
      <c r="E125" s="160" t="s">
        <v>1276</v>
      </c>
      <c r="F125" s="240" t="s">
        <v>1277</v>
      </c>
      <c r="G125" s="240"/>
      <c r="H125" s="240"/>
      <c r="I125" s="240"/>
      <c r="J125" s="161" t="s">
        <v>399</v>
      </c>
      <c r="K125" s="162">
        <v>20</v>
      </c>
      <c r="L125" s="230">
        <v>0</v>
      </c>
      <c r="M125" s="230"/>
      <c r="N125" s="241">
        <f t="shared" ref="N125:N152" si="5">ROUND(L125*K125,3)</f>
        <v>0</v>
      </c>
      <c r="O125" s="241"/>
      <c r="P125" s="241"/>
      <c r="Q125" s="241"/>
      <c r="R125" s="133"/>
      <c r="T125" s="164" t="s">
        <v>5</v>
      </c>
      <c r="U125" s="42" t="s">
        <v>40</v>
      </c>
      <c r="V125" s="34"/>
      <c r="W125" s="165">
        <f t="shared" ref="W125:W152" si="6">V125*K125</f>
        <v>0</v>
      </c>
      <c r="X125" s="165">
        <v>0</v>
      </c>
      <c r="Y125" s="165">
        <f t="shared" ref="Y125:Y152" si="7">X125*K125</f>
        <v>0</v>
      </c>
      <c r="Z125" s="165">
        <v>0</v>
      </c>
      <c r="AA125" s="166">
        <f t="shared" ref="AA125:AA152" si="8">Z125*K125</f>
        <v>0</v>
      </c>
      <c r="AR125" s="18" t="s">
        <v>425</v>
      </c>
      <c r="AT125" s="18" t="s">
        <v>175</v>
      </c>
      <c r="AU125" s="18" t="s">
        <v>79</v>
      </c>
      <c r="AY125" s="18" t="s">
        <v>174</v>
      </c>
      <c r="BE125" s="104">
        <f t="shared" ref="BE125:BE152" si="9">IF(U125="základná",N125,0)</f>
        <v>0</v>
      </c>
      <c r="BF125" s="104">
        <f t="shared" ref="BF125:BF152" si="10">IF(U125="znížená",N125,0)</f>
        <v>0</v>
      </c>
      <c r="BG125" s="104">
        <f t="shared" ref="BG125:BG152" si="11">IF(U125="zákl. prenesená",N125,0)</f>
        <v>0</v>
      </c>
      <c r="BH125" s="104">
        <f t="shared" ref="BH125:BH152" si="12">IF(U125="zníž. prenesená",N125,0)</f>
        <v>0</v>
      </c>
      <c r="BI125" s="104">
        <f t="shared" ref="BI125:BI152" si="13">IF(U125="nulová",N125,0)</f>
        <v>0</v>
      </c>
      <c r="BJ125" s="18" t="s">
        <v>82</v>
      </c>
      <c r="BK125" s="167">
        <f t="shared" ref="BK125:BK152" si="14">ROUND(L125*K125,3)</f>
        <v>0</v>
      </c>
      <c r="BL125" s="18" t="s">
        <v>425</v>
      </c>
      <c r="BM125" s="18" t="s">
        <v>82</v>
      </c>
    </row>
    <row r="126" spans="2:65" s="1" customFormat="1" ht="25.5" customHeight="1" x14ac:dyDescent="0.15">
      <c r="B126" s="130"/>
      <c r="C126" s="159" t="s">
        <v>82</v>
      </c>
      <c r="D126" s="159" t="s">
        <v>175</v>
      </c>
      <c r="E126" s="160" t="s">
        <v>1278</v>
      </c>
      <c r="F126" s="240" t="s">
        <v>1279</v>
      </c>
      <c r="G126" s="240"/>
      <c r="H126" s="240"/>
      <c r="I126" s="240"/>
      <c r="J126" s="161" t="s">
        <v>399</v>
      </c>
      <c r="K126" s="162">
        <v>20</v>
      </c>
      <c r="L126" s="230">
        <v>0</v>
      </c>
      <c r="M126" s="230"/>
      <c r="N126" s="241">
        <f t="shared" si="5"/>
        <v>0</v>
      </c>
      <c r="O126" s="241"/>
      <c r="P126" s="241"/>
      <c r="Q126" s="241"/>
      <c r="R126" s="133"/>
      <c r="T126" s="164" t="s">
        <v>5</v>
      </c>
      <c r="U126" s="42" t="s">
        <v>40</v>
      </c>
      <c r="V126" s="34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425</v>
      </c>
      <c r="AT126" s="18" t="s">
        <v>175</v>
      </c>
      <c r="AU126" s="18" t="s">
        <v>79</v>
      </c>
      <c r="AY126" s="18" t="s">
        <v>174</v>
      </c>
      <c r="BE126" s="104">
        <f t="shared" si="9"/>
        <v>0</v>
      </c>
      <c r="BF126" s="104">
        <f t="shared" si="10"/>
        <v>0</v>
      </c>
      <c r="BG126" s="104">
        <f t="shared" si="11"/>
        <v>0</v>
      </c>
      <c r="BH126" s="104">
        <f t="shared" si="12"/>
        <v>0</v>
      </c>
      <c r="BI126" s="104">
        <f t="shared" si="13"/>
        <v>0</v>
      </c>
      <c r="BJ126" s="18" t="s">
        <v>82</v>
      </c>
      <c r="BK126" s="167">
        <f t="shared" si="14"/>
        <v>0</v>
      </c>
      <c r="BL126" s="18" t="s">
        <v>425</v>
      </c>
      <c r="BM126" s="18" t="s">
        <v>88</v>
      </c>
    </row>
    <row r="127" spans="2:65" s="1" customFormat="1" ht="25.5" customHeight="1" x14ac:dyDescent="0.15">
      <c r="B127" s="130"/>
      <c r="C127" s="159" t="s">
        <v>85</v>
      </c>
      <c r="D127" s="159" t="s">
        <v>175</v>
      </c>
      <c r="E127" s="160" t="s">
        <v>1280</v>
      </c>
      <c r="F127" s="240" t="s">
        <v>1281</v>
      </c>
      <c r="G127" s="240"/>
      <c r="H127" s="240"/>
      <c r="I127" s="240"/>
      <c r="J127" s="161" t="s">
        <v>257</v>
      </c>
      <c r="K127" s="162">
        <v>115</v>
      </c>
      <c r="L127" s="230">
        <v>0</v>
      </c>
      <c r="M127" s="230"/>
      <c r="N127" s="241">
        <f t="shared" si="5"/>
        <v>0</v>
      </c>
      <c r="O127" s="241"/>
      <c r="P127" s="241"/>
      <c r="Q127" s="241"/>
      <c r="R127" s="133"/>
      <c r="T127" s="164" t="s">
        <v>5</v>
      </c>
      <c r="U127" s="42" t="s">
        <v>40</v>
      </c>
      <c r="V127" s="34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425</v>
      </c>
      <c r="AT127" s="18" t="s">
        <v>175</v>
      </c>
      <c r="AU127" s="18" t="s">
        <v>79</v>
      </c>
      <c r="AY127" s="18" t="s">
        <v>174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82</v>
      </c>
      <c r="BK127" s="167">
        <f t="shared" si="14"/>
        <v>0</v>
      </c>
      <c r="BL127" s="18" t="s">
        <v>425</v>
      </c>
      <c r="BM127" s="18" t="s">
        <v>94</v>
      </c>
    </row>
    <row r="128" spans="2:65" s="1" customFormat="1" ht="25.5" customHeight="1" x14ac:dyDescent="0.15">
      <c r="B128" s="130"/>
      <c r="C128" s="159" t="s">
        <v>88</v>
      </c>
      <c r="D128" s="159" t="s">
        <v>175</v>
      </c>
      <c r="E128" s="160" t="s">
        <v>1282</v>
      </c>
      <c r="F128" s="240" t="s">
        <v>1283</v>
      </c>
      <c r="G128" s="240"/>
      <c r="H128" s="240"/>
      <c r="I128" s="240"/>
      <c r="J128" s="161" t="s">
        <v>257</v>
      </c>
      <c r="K128" s="162">
        <v>35</v>
      </c>
      <c r="L128" s="230">
        <v>0</v>
      </c>
      <c r="M128" s="230"/>
      <c r="N128" s="241">
        <f t="shared" si="5"/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425</v>
      </c>
      <c r="AT128" s="18" t="s">
        <v>175</v>
      </c>
      <c r="AU128" s="18" t="s">
        <v>79</v>
      </c>
      <c r="AY128" s="18" t="s">
        <v>174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82</v>
      </c>
      <c r="BK128" s="167">
        <f t="shared" si="14"/>
        <v>0</v>
      </c>
      <c r="BL128" s="18" t="s">
        <v>425</v>
      </c>
      <c r="BM128" s="18" t="s">
        <v>100</v>
      </c>
    </row>
    <row r="129" spans="2:65" s="1" customFormat="1" ht="25.5" customHeight="1" x14ac:dyDescent="0.15">
      <c r="B129" s="130"/>
      <c r="C129" s="159" t="s">
        <v>91</v>
      </c>
      <c r="D129" s="159" t="s">
        <v>175</v>
      </c>
      <c r="E129" s="160" t="s">
        <v>1284</v>
      </c>
      <c r="F129" s="240" t="s">
        <v>1285</v>
      </c>
      <c r="G129" s="240"/>
      <c r="H129" s="240"/>
      <c r="I129" s="240"/>
      <c r="J129" s="161" t="s">
        <v>399</v>
      </c>
      <c r="K129" s="162">
        <v>25</v>
      </c>
      <c r="L129" s="230">
        <v>0</v>
      </c>
      <c r="M129" s="230"/>
      <c r="N129" s="241">
        <f t="shared" si="5"/>
        <v>0</v>
      </c>
      <c r="O129" s="241"/>
      <c r="P129" s="241"/>
      <c r="Q129" s="241"/>
      <c r="R129" s="133"/>
      <c r="T129" s="164" t="s">
        <v>5</v>
      </c>
      <c r="U129" s="42" t="s">
        <v>40</v>
      </c>
      <c r="V129" s="34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425</v>
      </c>
      <c r="AT129" s="18" t="s">
        <v>175</v>
      </c>
      <c r="AU129" s="18" t="s">
        <v>79</v>
      </c>
      <c r="AY129" s="18" t="s">
        <v>174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82</v>
      </c>
      <c r="BK129" s="167">
        <f t="shared" si="14"/>
        <v>0</v>
      </c>
      <c r="BL129" s="18" t="s">
        <v>425</v>
      </c>
      <c r="BM129" s="18" t="s">
        <v>206</v>
      </c>
    </row>
    <row r="130" spans="2:65" s="1" customFormat="1" ht="25.5" customHeight="1" x14ac:dyDescent="0.15">
      <c r="B130" s="130"/>
      <c r="C130" s="159" t="s">
        <v>94</v>
      </c>
      <c r="D130" s="159" t="s">
        <v>175</v>
      </c>
      <c r="E130" s="160" t="s">
        <v>1286</v>
      </c>
      <c r="F130" s="240" t="s">
        <v>1287</v>
      </c>
      <c r="G130" s="240"/>
      <c r="H130" s="240"/>
      <c r="I130" s="240"/>
      <c r="J130" s="161" t="s">
        <v>399</v>
      </c>
      <c r="K130" s="162">
        <v>90</v>
      </c>
      <c r="L130" s="230">
        <v>0</v>
      </c>
      <c r="M130" s="230"/>
      <c r="N130" s="241">
        <f t="shared" si="5"/>
        <v>0</v>
      </c>
      <c r="O130" s="241"/>
      <c r="P130" s="241"/>
      <c r="Q130" s="241"/>
      <c r="R130" s="133"/>
      <c r="T130" s="164" t="s">
        <v>5</v>
      </c>
      <c r="U130" s="42" t="s">
        <v>40</v>
      </c>
      <c r="V130" s="34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425</v>
      </c>
      <c r="AT130" s="18" t="s">
        <v>175</v>
      </c>
      <c r="AU130" s="18" t="s">
        <v>79</v>
      </c>
      <c r="AY130" s="18" t="s">
        <v>174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82</v>
      </c>
      <c r="BK130" s="167">
        <f t="shared" si="14"/>
        <v>0</v>
      </c>
      <c r="BL130" s="18" t="s">
        <v>425</v>
      </c>
      <c r="BM130" s="18" t="s">
        <v>214</v>
      </c>
    </row>
    <row r="131" spans="2:65" s="1" customFormat="1" ht="25.5" customHeight="1" x14ac:dyDescent="0.15">
      <c r="B131" s="130"/>
      <c r="C131" s="159" t="s">
        <v>97</v>
      </c>
      <c r="D131" s="159" t="s">
        <v>175</v>
      </c>
      <c r="E131" s="160" t="s">
        <v>1288</v>
      </c>
      <c r="F131" s="240" t="s">
        <v>1289</v>
      </c>
      <c r="G131" s="240"/>
      <c r="H131" s="240"/>
      <c r="I131" s="240"/>
      <c r="J131" s="161" t="s">
        <v>399</v>
      </c>
      <c r="K131" s="162">
        <v>200</v>
      </c>
      <c r="L131" s="230">
        <v>0</v>
      </c>
      <c r="M131" s="230"/>
      <c r="N131" s="241">
        <f t="shared" si="5"/>
        <v>0</v>
      </c>
      <c r="O131" s="241"/>
      <c r="P131" s="241"/>
      <c r="Q131" s="241"/>
      <c r="R131" s="133"/>
      <c r="T131" s="164" t="s">
        <v>5</v>
      </c>
      <c r="U131" s="42" t="s">
        <v>40</v>
      </c>
      <c r="V131" s="34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425</v>
      </c>
      <c r="AT131" s="18" t="s">
        <v>175</v>
      </c>
      <c r="AU131" s="18" t="s">
        <v>79</v>
      </c>
      <c r="AY131" s="18" t="s">
        <v>174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82</v>
      </c>
      <c r="BK131" s="167">
        <f t="shared" si="14"/>
        <v>0</v>
      </c>
      <c r="BL131" s="18" t="s">
        <v>425</v>
      </c>
      <c r="BM131" s="18" t="s">
        <v>222</v>
      </c>
    </row>
    <row r="132" spans="2:65" s="1" customFormat="1" ht="25.5" customHeight="1" x14ac:dyDescent="0.15">
      <c r="B132" s="130"/>
      <c r="C132" s="159" t="s">
        <v>100</v>
      </c>
      <c r="D132" s="159" t="s">
        <v>175</v>
      </c>
      <c r="E132" s="160" t="s">
        <v>1290</v>
      </c>
      <c r="F132" s="240" t="s">
        <v>1291</v>
      </c>
      <c r="G132" s="240"/>
      <c r="H132" s="240"/>
      <c r="I132" s="240"/>
      <c r="J132" s="161" t="s">
        <v>399</v>
      </c>
      <c r="K132" s="162">
        <v>250</v>
      </c>
      <c r="L132" s="230">
        <v>0</v>
      </c>
      <c r="M132" s="230"/>
      <c r="N132" s="241">
        <f t="shared" si="5"/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425</v>
      </c>
      <c r="AT132" s="18" t="s">
        <v>175</v>
      </c>
      <c r="AU132" s="18" t="s">
        <v>79</v>
      </c>
      <c r="AY132" s="18" t="s">
        <v>174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82</v>
      </c>
      <c r="BK132" s="167">
        <f t="shared" si="14"/>
        <v>0</v>
      </c>
      <c r="BL132" s="18" t="s">
        <v>425</v>
      </c>
      <c r="BM132" s="18" t="s">
        <v>230</v>
      </c>
    </row>
    <row r="133" spans="2:65" s="1" customFormat="1" ht="25.5" customHeight="1" x14ac:dyDescent="0.15">
      <c r="B133" s="130"/>
      <c r="C133" s="159" t="s">
        <v>202</v>
      </c>
      <c r="D133" s="159" t="s">
        <v>175</v>
      </c>
      <c r="E133" s="160" t="s">
        <v>1292</v>
      </c>
      <c r="F133" s="240" t="s">
        <v>1293</v>
      </c>
      <c r="G133" s="240"/>
      <c r="H133" s="240"/>
      <c r="I133" s="240"/>
      <c r="J133" s="161" t="s">
        <v>399</v>
      </c>
      <c r="K133" s="162">
        <v>23</v>
      </c>
      <c r="L133" s="230">
        <v>0</v>
      </c>
      <c r="M133" s="230"/>
      <c r="N133" s="241">
        <f t="shared" si="5"/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425</v>
      </c>
      <c r="AT133" s="18" t="s">
        <v>175</v>
      </c>
      <c r="AU133" s="18" t="s">
        <v>79</v>
      </c>
      <c r="AY133" s="18" t="s">
        <v>174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82</v>
      </c>
      <c r="BK133" s="167">
        <f t="shared" si="14"/>
        <v>0</v>
      </c>
      <c r="BL133" s="18" t="s">
        <v>425</v>
      </c>
      <c r="BM133" s="18" t="s">
        <v>239</v>
      </c>
    </row>
    <row r="134" spans="2:65" s="1" customFormat="1" ht="25.5" customHeight="1" x14ac:dyDescent="0.15">
      <c r="B134" s="130"/>
      <c r="C134" s="159" t="s">
        <v>206</v>
      </c>
      <c r="D134" s="159" t="s">
        <v>175</v>
      </c>
      <c r="E134" s="160" t="s">
        <v>1294</v>
      </c>
      <c r="F134" s="240" t="s">
        <v>1295</v>
      </c>
      <c r="G134" s="240"/>
      <c r="H134" s="240"/>
      <c r="I134" s="240"/>
      <c r="J134" s="161" t="s">
        <v>399</v>
      </c>
      <c r="K134" s="162">
        <v>30</v>
      </c>
      <c r="L134" s="230">
        <v>0</v>
      </c>
      <c r="M134" s="230"/>
      <c r="N134" s="241">
        <f t="shared" si="5"/>
        <v>0</v>
      </c>
      <c r="O134" s="241"/>
      <c r="P134" s="241"/>
      <c r="Q134" s="241"/>
      <c r="R134" s="133"/>
      <c r="T134" s="164" t="s">
        <v>5</v>
      </c>
      <c r="U134" s="42" t="s">
        <v>40</v>
      </c>
      <c r="V134" s="34"/>
      <c r="W134" s="165">
        <f t="shared" si="6"/>
        <v>0</v>
      </c>
      <c r="X134" s="165">
        <v>0</v>
      </c>
      <c r="Y134" s="165">
        <f t="shared" si="7"/>
        <v>0</v>
      </c>
      <c r="Z134" s="165">
        <v>0</v>
      </c>
      <c r="AA134" s="166">
        <f t="shared" si="8"/>
        <v>0</v>
      </c>
      <c r="AR134" s="18" t="s">
        <v>425</v>
      </c>
      <c r="AT134" s="18" t="s">
        <v>175</v>
      </c>
      <c r="AU134" s="18" t="s">
        <v>79</v>
      </c>
      <c r="AY134" s="18" t="s">
        <v>174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82</v>
      </c>
      <c r="BK134" s="167">
        <f t="shared" si="14"/>
        <v>0</v>
      </c>
      <c r="BL134" s="18" t="s">
        <v>425</v>
      </c>
      <c r="BM134" s="18" t="s">
        <v>10</v>
      </c>
    </row>
    <row r="135" spans="2:65" s="1" customFormat="1" ht="25.5" customHeight="1" x14ac:dyDescent="0.15">
      <c r="B135" s="130"/>
      <c r="C135" s="159" t="s">
        <v>210</v>
      </c>
      <c r="D135" s="159" t="s">
        <v>175</v>
      </c>
      <c r="E135" s="160" t="s">
        <v>1296</v>
      </c>
      <c r="F135" s="240" t="s">
        <v>1297</v>
      </c>
      <c r="G135" s="240"/>
      <c r="H135" s="240"/>
      <c r="I135" s="240"/>
      <c r="J135" s="161" t="s">
        <v>399</v>
      </c>
      <c r="K135" s="162">
        <v>40</v>
      </c>
      <c r="L135" s="230">
        <v>0</v>
      </c>
      <c r="M135" s="230"/>
      <c r="N135" s="241">
        <f t="shared" si="5"/>
        <v>0</v>
      </c>
      <c r="O135" s="241"/>
      <c r="P135" s="241"/>
      <c r="Q135" s="241"/>
      <c r="R135" s="133"/>
      <c r="T135" s="164" t="s">
        <v>5</v>
      </c>
      <c r="U135" s="42" t="s">
        <v>40</v>
      </c>
      <c r="V135" s="34"/>
      <c r="W135" s="165">
        <f t="shared" si="6"/>
        <v>0</v>
      </c>
      <c r="X135" s="165">
        <v>0</v>
      </c>
      <c r="Y135" s="165">
        <f t="shared" si="7"/>
        <v>0</v>
      </c>
      <c r="Z135" s="165">
        <v>0</v>
      </c>
      <c r="AA135" s="166">
        <f t="shared" si="8"/>
        <v>0</v>
      </c>
      <c r="AR135" s="18" t="s">
        <v>425</v>
      </c>
      <c r="AT135" s="18" t="s">
        <v>175</v>
      </c>
      <c r="AU135" s="18" t="s">
        <v>79</v>
      </c>
      <c r="AY135" s="18" t="s">
        <v>174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82</v>
      </c>
      <c r="BK135" s="167">
        <f t="shared" si="14"/>
        <v>0</v>
      </c>
      <c r="BL135" s="18" t="s">
        <v>425</v>
      </c>
      <c r="BM135" s="18" t="s">
        <v>254</v>
      </c>
    </row>
    <row r="136" spans="2:65" s="1" customFormat="1" ht="25.5" customHeight="1" x14ac:dyDescent="0.15">
      <c r="B136" s="130"/>
      <c r="C136" s="159" t="s">
        <v>214</v>
      </c>
      <c r="D136" s="159" t="s">
        <v>175</v>
      </c>
      <c r="E136" s="160" t="s">
        <v>1298</v>
      </c>
      <c r="F136" s="240" t="s">
        <v>1299</v>
      </c>
      <c r="G136" s="240"/>
      <c r="H136" s="240"/>
      <c r="I136" s="240"/>
      <c r="J136" s="161" t="s">
        <v>257</v>
      </c>
      <c r="K136" s="162">
        <v>30</v>
      </c>
      <c r="L136" s="230">
        <v>0</v>
      </c>
      <c r="M136" s="230"/>
      <c r="N136" s="241">
        <f t="shared" si="5"/>
        <v>0</v>
      </c>
      <c r="O136" s="241"/>
      <c r="P136" s="241"/>
      <c r="Q136" s="241"/>
      <c r="R136" s="133"/>
      <c r="T136" s="164" t="s">
        <v>5</v>
      </c>
      <c r="U136" s="42" t="s">
        <v>40</v>
      </c>
      <c r="V136" s="34"/>
      <c r="W136" s="165">
        <f t="shared" si="6"/>
        <v>0</v>
      </c>
      <c r="X136" s="165">
        <v>0</v>
      </c>
      <c r="Y136" s="165">
        <f t="shared" si="7"/>
        <v>0</v>
      </c>
      <c r="Z136" s="165">
        <v>0</v>
      </c>
      <c r="AA136" s="166">
        <f t="shared" si="8"/>
        <v>0</v>
      </c>
      <c r="AR136" s="18" t="s">
        <v>425</v>
      </c>
      <c r="AT136" s="18" t="s">
        <v>175</v>
      </c>
      <c r="AU136" s="18" t="s">
        <v>79</v>
      </c>
      <c r="AY136" s="18" t="s">
        <v>174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82</v>
      </c>
      <c r="BK136" s="167">
        <f t="shared" si="14"/>
        <v>0</v>
      </c>
      <c r="BL136" s="18" t="s">
        <v>425</v>
      </c>
      <c r="BM136" s="18" t="s">
        <v>263</v>
      </c>
    </row>
    <row r="137" spans="2:65" s="1" customFormat="1" ht="25.5" customHeight="1" x14ac:dyDescent="0.15">
      <c r="B137" s="130"/>
      <c r="C137" s="159" t="s">
        <v>218</v>
      </c>
      <c r="D137" s="159" t="s">
        <v>175</v>
      </c>
      <c r="E137" s="160" t="s">
        <v>1300</v>
      </c>
      <c r="F137" s="240" t="s">
        <v>1301</v>
      </c>
      <c r="G137" s="240"/>
      <c r="H137" s="240"/>
      <c r="I137" s="240"/>
      <c r="J137" s="161" t="s">
        <v>257</v>
      </c>
      <c r="K137" s="162">
        <v>3</v>
      </c>
      <c r="L137" s="230">
        <v>0</v>
      </c>
      <c r="M137" s="230"/>
      <c r="N137" s="241">
        <f t="shared" si="5"/>
        <v>0</v>
      </c>
      <c r="O137" s="241"/>
      <c r="P137" s="241"/>
      <c r="Q137" s="241"/>
      <c r="R137" s="133"/>
      <c r="T137" s="164" t="s">
        <v>5</v>
      </c>
      <c r="U137" s="42" t="s">
        <v>40</v>
      </c>
      <c r="V137" s="34"/>
      <c r="W137" s="165">
        <f t="shared" si="6"/>
        <v>0</v>
      </c>
      <c r="X137" s="165">
        <v>0</v>
      </c>
      <c r="Y137" s="165">
        <f t="shared" si="7"/>
        <v>0</v>
      </c>
      <c r="Z137" s="165">
        <v>0</v>
      </c>
      <c r="AA137" s="166">
        <f t="shared" si="8"/>
        <v>0</v>
      </c>
      <c r="AR137" s="18" t="s">
        <v>425</v>
      </c>
      <c r="AT137" s="18" t="s">
        <v>175</v>
      </c>
      <c r="AU137" s="18" t="s">
        <v>79</v>
      </c>
      <c r="AY137" s="18" t="s">
        <v>174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82</v>
      </c>
      <c r="BK137" s="167">
        <f t="shared" si="14"/>
        <v>0</v>
      </c>
      <c r="BL137" s="18" t="s">
        <v>425</v>
      </c>
      <c r="BM137" s="18" t="s">
        <v>271</v>
      </c>
    </row>
    <row r="138" spans="2:65" s="1" customFormat="1" ht="16.5" customHeight="1" x14ac:dyDescent="0.15">
      <c r="B138" s="130"/>
      <c r="C138" s="159" t="s">
        <v>222</v>
      </c>
      <c r="D138" s="159" t="s">
        <v>175</v>
      </c>
      <c r="E138" s="160" t="s">
        <v>1302</v>
      </c>
      <c r="F138" s="240" t="s">
        <v>1303</v>
      </c>
      <c r="G138" s="240"/>
      <c r="H138" s="240"/>
      <c r="I138" s="240"/>
      <c r="J138" s="161" t="s">
        <v>257</v>
      </c>
      <c r="K138" s="162">
        <v>36</v>
      </c>
      <c r="L138" s="230">
        <v>0</v>
      </c>
      <c r="M138" s="230"/>
      <c r="N138" s="241">
        <f t="shared" si="5"/>
        <v>0</v>
      </c>
      <c r="O138" s="241"/>
      <c r="P138" s="241"/>
      <c r="Q138" s="241"/>
      <c r="R138" s="133"/>
      <c r="T138" s="164" t="s">
        <v>5</v>
      </c>
      <c r="U138" s="42" t="s">
        <v>40</v>
      </c>
      <c r="V138" s="34"/>
      <c r="W138" s="165">
        <f t="shared" si="6"/>
        <v>0</v>
      </c>
      <c r="X138" s="165">
        <v>0</v>
      </c>
      <c r="Y138" s="165">
        <f t="shared" si="7"/>
        <v>0</v>
      </c>
      <c r="Z138" s="165">
        <v>0</v>
      </c>
      <c r="AA138" s="166">
        <f t="shared" si="8"/>
        <v>0</v>
      </c>
      <c r="AR138" s="18" t="s">
        <v>425</v>
      </c>
      <c r="AT138" s="18" t="s">
        <v>175</v>
      </c>
      <c r="AU138" s="18" t="s">
        <v>79</v>
      </c>
      <c r="AY138" s="18" t="s">
        <v>174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8" t="s">
        <v>82</v>
      </c>
      <c r="BK138" s="167">
        <f t="shared" si="14"/>
        <v>0</v>
      </c>
      <c r="BL138" s="18" t="s">
        <v>425</v>
      </c>
      <c r="BM138" s="18" t="s">
        <v>279</v>
      </c>
    </row>
    <row r="139" spans="2:65" s="1" customFormat="1" ht="16.5" customHeight="1" x14ac:dyDescent="0.15">
      <c r="B139" s="130"/>
      <c r="C139" s="159" t="s">
        <v>226</v>
      </c>
      <c r="D139" s="159" t="s">
        <v>175</v>
      </c>
      <c r="E139" s="160" t="s">
        <v>1304</v>
      </c>
      <c r="F139" s="240" t="s">
        <v>1305</v>
      </c>
      <c r="G139" s="240"/>
      <c r="H139" s="240"/>
      <c r="I139" s="240"/>
      <c r="J139" s="161" t="s">
        <v>257</v>
      </c>
      <c r="K139" s="162">
        <v>2</v>
      </c>
      <c r="L139" s="230">
        <v>0</v>
      </c>
      <c r="M139" s="230"/>
      <c r="N139" s="241">
        <f t="shared" si="5"/>
        <v>0</v>
      </c>
      <c r="O139" s="241"/>
      <c r="P139" s="241"/>
      <c r="Q139" s="241"/>
      <c r="R139" s="133"/>
      <c r="T139" s="164" t="s">
        <v>5</v>
      </c>
      <c r="U139" s="42" t="s">
        <v>40</v>
      </c>
      <c r="V139" s="34"/>
      <c r="W139" s="165">
        <f t="shared" si="6"/>
        <v>0</v>
      </c>
      <c r="X139" s="165">
        <v>0</v>
      </c>
      <c r="Y139" s="165">
        <f t="shared" si="7"/>
        <v>0</v>
      </c>
      <c r="Z139" s="165">
        <v>0</v>
      </c>
      <c r="AA139" s="166">
        <f t="shared" si="8"/>
        <v>0</v>
      </c>
      <c r="AR139" s="18" t="s">
        <v>425</v>
      </c>
      <c r="AT139" s="18" t="s">
        <v>175</v>
      </c>
      <c r="AU139" s="18" t="s">
        <v>79</v>
      </c>
      <c r="AY139" s="18" t="s">
        <v>174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82</v>
      </c>
      <c r="BK139" s="167">
        <f t="shared" si="14"/>
        <v>0</v>
      </c>
      <c r="BL139" s="18" t="s">
        <v>425</v>
      </c>
      <c r="BM139" s="18" t="s">
        <v>287</v>
      </c>
    </row>
    <row r="140" spans="2:65" s="1" customFormat="1" ht="25.5" customHeight="1" x14ac:dyDescent="0.15">
      <c r="B140" s="130"/>
      <c r="C140" s="159" t="s">
        <v>230</v>
      </c>
      <c r="D140" s="159" t="s">
        <v>175</v>
      </c>
      <c r="E140" s="160" t="s">
        <v>1306</v>
      </c>
      <c r="F140" s="240" t="s">
        <v>1307</v>
      </c>
      <c r="G140" s="240"/>
      <c r="H140" s="240"/>
      <c r="I140" s="240"/>
      <c r="J140" s="161" t="s">
        <v>257</v>
      </c>
      <c r="K140" s="162">
        <v>12</v>
      </c>
      <c r="L140" s="230">
        <v>0</v>
      </c>
      <c r="M140" s="230"/>
      <c r="N140" s="241">
        <f t="shared" si="5"/>
        <v>0</v>
      </c>
      <c r="O140" s="241"/>
      <c r="P140" s="241"/>
      <c r="Q140" s="241"/>
      <c r="R140" s="133"/>
      <c r="T140" s="164" t="s">
        <v>5</v>
      </c>
      <c r="U140" s="42" t="s">
        <v>40</v>
      </c>
      <c r="V140" s="34"/>
      <c r="W140" s="165">
        <f t="shared" si="6"/>
        <v>0</v>
      </c>
      <c r="X140" s="165">
        <v>0</v>
      </c>
      <c r="Y140" s="165">
        <f t="shared" si="7"/>
        <v>0</v>
      </c>
      <c r="Z140" s="165">
        <v>0</v>
      </c>
      <c r="AA140" s="166">
        <f t="shared" si="8"/>
        <v>0</v>
      </c>
      <c r="AR140" s="18" t="s">
        <v>425</v>
      </c>
      <c r="AT140" s="18" t="s">
        <v>175</v>
      </c>
      <c r="AU140" s="18" t="s">
        <v>79</v>
      </c>
      <c r="AY140" s="18" t="s">
        <v>174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82</v>
      </c>
      <c r="BK140" s="167">
        <f t="shared" si="14"/>
        <v>0</v>
      </c>
      <c r="BL140" s="18" t="s">
        <v>425</v>
      </c>
      <c r="BM140" s="18" t="s">
        <v>295</v>
      </c>
    </row>
    <row r="141" spans="2:65" s="1" customFormat="1" ht="25.5" customHeight="1" x14ac:dyDescent="0.15">
      <c r="B141" s="130"/>
      <c r="C141" s="159" t="s">
        <v>235</v>
      </c>
      <c r="D141" s="159" t="s">
        <v>175</v>
      </c>
      <c r="E141" s="160" t="s">
        <v>1308</v>
      </c>
      <c r="F141" s="240" t="s">
        <v>1309</v>
      </c>
      <c r="G141" s="240"/>
      <c r="H141" s="240"/>
      <c r="I141" s="240"/>
      <c r="J141" s="161" t="s">
        <v>257</v>
      </c>
      <c r="K141" s="162">
        <v>6</v>
      </c>
      <c r="L141" s="230">
        <v>0</v>
      </c>
      <c r="M141" s="230"/>
      <c r="N141" s="241">
        <f t="shared" si="5"/>
        <v>0</v>
      </c>
      <c r="O141" s="241"/>
      <c r="P141" s="241"/>
      <c r="Q141" s="241"/>
      <c r="R141" s="133"/>
      <c r="T141" s="164" t="s">
        <v>5</v>
      </c>
      <c r="U141" s="42" t="s">
        <v>40</v>
      </c>
      <c r="V141" s="34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425</v>
      </c>
      <c r="AT141" s="18" t="s">
        <v>175</v>
      </c>
      <c r="AU141" s="18" t="s">
        <v>79</v>
      </c>
      <c r="AY141" s="18" t="s">
        <v>174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82</v>
      </c>
      <c r="BK141" s="167">
        <f t="shared" si="14"/>
        <v>0</v>
      </c>
      <c r="BL141" s="18" t="s">
        <v>425</v>
      </c>
      <c r="BM141" s="18" t="s">
        <v>303</v>
      </c>
    </row>
    <row r="142" spans="2:65" s="1" customFormat="1" ht="25.5" customHeight="1" x14ac:dyDescent="0.15">
      <c r="B142" s="130"/>
      <c r="C142" s="159" t="s">
        <v>239</v>
      </c>
      <c r="D142" s="159" t="s">
        <v>175</v>
      </c>
      <c r="E142" s="160" t="s">
        <v>1310</v>
      </c>
      <c r="F142" s="240" t="s">
        <v>1311</v>
      </c>
      <c r="G142" s="240"/>
      <c r="H142" s="240"/>
      <c r="I142" s="240"/>
      <c r="J142" s="161" t="s">
        <v>257</v>
      </c>
      <c r="K142" s="162">
        <v>5</v>
      </c>
      <c r="L142" s="230">
        <v>0</v>
      </c>
      <c r="M142" s="230"/>
      <c r="N142" s="241">
        <f t="shared" si="5"/>
        <v>0</v>
      </c>
      <c r="O142" s="241"/>
      <c r="P142" s="241"/>
      <c r="Q142" s="241"/>
      <c r="R142" s="133"/>
      <c r="T142" s="164" t="s">
        <v>5</v>
      </c>
      <c r="U142" s="42" t="s">
        <v>40</v>
      </c>
      <c r="V142" s="34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425</v>
      </c>
      <c r="AT142" s="18" t="s">
        <v>175</v>
      </c>
      <c r="AU142" s="18" t="s">
        <v>79</v>
      </c>
      <c r="AY142" s="18" t="s">
        <v>174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82</v>
      </c>
      <c r="BK142" s="167">
        <f t="shared" si="14"/>
        <v>0</v>
      </c>
      <c r="BL142" s="18" t="s">
        <v>425</v>
      </c>
      <c r="BM142" s="18" t="s">
        <v>311</v>
      </c>
    </row>
    <row r="143" spans="2:65" s="1" customFormat="1" ht="25.5" customHeight="1" x14ac:dyDescent="0.15">
      <c r="B143" s="130"/>
      <c r="C143" s="159" t="s">
        <v>243</v>
      </c>
      <c r="D143" s="159" t="s">
        <v>175</v>
      </c>
      <c r="E143" s="160" t="s">
        <v>1312</v>
      </c>
      <c r="F143" s="240" t="s">
        <v>1313</v>
      </c>
      <c r="G143" s="240"/>
      <c r="H143" s="240"/>
      <c r="I143" s="240"/>
      <c r="J143" s="161" t="s">
        <v>257</v>
      </c>
      <c r="K143" s="162">
        <v>8</v>
      </c>
      <c r="L143" s="230">
        <v>0</v>
      </c>
      <c r="M143" s="230"/>
      <c r="N143" s="241">
        <f t="shared" si="5"/>
        <v>0</v>
      </c>
      <c r="O143" s="241"/>
      <c r="P143" s="241"/>
      <c r="Q143" s="241"/>
      <c r="R143" s="133"/>
      <c r="T143" s="164" t="s">
        <v>5</v>
      </c>
      <c r="U143" s="42" t="s">
        <v>40</v>
      </c>
      <c r="V143" s="34"/>
      <c r="W143" s="165">
        <f t="shared" si="6"/>
        <v>0</v>
      </c>
      <c r="X143" s="165">
        <v>0</v>
      </c>
      <c r="Y143" s="165">
        <f t="shared" si="7"/>
        <v>0</v>
      </c>
      <c r="Z143" s="165">
        <v>0</v>
      </c>
      <c r="AA143" s="166">
        <f t="shared" si="8"/>
        <v>0</v>
      </c>
      <c r="AR143" s="18" t="s">
        <v>425</v>
      </c>
      <c r="AT143" s="18" t="s">
        <v>175</v>
      </c>
      <c r="AU143" s="18" t="s">
        <v>79</v>
      </c>
      <c r="AY143" s="18" t="s">
        <v>174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8" t="s">
        <v>82</v>
      </c>
      <c r="BK143" s="167">
        <f t="shared" si="14"/>
        <v>0</v>
      </c>
      <c r="BL143" s="18" t="s">
        <v>425</v>
      </c>
      <c r="BM143" s="18" t="s">
        <v>319</v>
      </c>
    </row>
    <row r="144" spans="2:65" s="1" customFormat="1" ht="25.5" customHeight="1" x14ac:dyDescent="0.15">
      <c r="B144" s="130"/>
      <c r="C144" s="159" t="s">
        <v>10</v>
      </c>
      <c r="D144" s="159" t="s">
        <v>175</v>
      </c>
      <c r="E144" s="160" t="s">
        <v>1314</v>
      </c>
      <c r="F144" s="240" t="s">
        <v>1315</v>
      </c>
      <c r="G144" s="240"/>
      <c r="H144" s="240"/>
      <c r="I144" s="240"/>
      <c r="J144" s="161" t="s">
        <v>257</v>
      </c>
      <c r="K144" s="162">
        <v>4</v>
      </c>
      <c r="L144" s="230">
        <v>0</v>
      </c>
      <c r="M144" s="230"/>
      <c r="N144" s="241">
        <f t="shared" si="5"/>
        <v>0</v>
      </c>
      <c r="O144" s="241"/>
      <c r="P144" s="241"/>
      <c r="Q144" s="241"/>
      <c r="R144" s="133"/>
      <c r="T144" s="164" t="s">
        <v>5</v>
      </c>
      <c r="U144" s="42" t="s">
        <v>40</v>
      </c>
      <c r="V144" s="34"/>
      <c r="W144" s="165">
        <f t="shared" si="6"/>
        <v>0</v>
      </c>
      <c r="X144" s="165">
        <v>0</v>
      </c>
      <c r="Y144" s="165">
        <f t="shared" si="7"/>
        <v>0</v>
      </c>
      <c r="Z144" s="165">
        <v>0</v>
      </c>
      <c r="AA144" s="166">
        <f t="shared" si="8"/>
        <v>0</v>
      </c>
      <c r="AR144" s="18" t="s">
        <v>425</v>
      </c>
      <c r="AT144" s="18" t="s">
        <v>175</v>
      </c>
      <c r="AU144" s="18" t="s">
        <v>79</v>
      </c>
      <c r="AY144" s="18" t="s">
        <v>174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8" t="s">
        <v>82</v>
      </c>
      <c r="BK144" s="167">
        <f t="shared" si="14"/>
        <v>0</v>
      </c>
      <c r="BL144" s="18" t="s">
        <v>425</v>
      </c>
      <c r="BM144" s="18" t="s">
        <v>327</v>
      </c>
    </row>
    <row r="145" spans="2:65" s="1" customFormat="1" ht="25.5" customHeight="1" x14ac:dyDescent="0.15">
      <c r="B145" s="130"/>
      <c r="C145" s="159" t="s">
        <v>250</v>
      </c>
      <c r="D145" s="159" t="s">
        <v>175</v>
      </c>
      <c r="E145" s="160" t="s">
        <v>1316</v>
      </c>
      <c r="F145" s="240" t="s">
        <v>1317</v>
      </c>
      <c r="G145" s="240"/>
      <c r="H145" s="240"/>
      <c r="I145" s="240"/>
      <c r="J145" s="161" t="s">
        <v>257</v>
      </c>
      <c r="K145" s="162">
        <v>1</v>
      </c>
      <c r="L145" s="230">
        <v>0</v>
      </c>
      <c r="M145" s="230"/>
      <c r="N145" s="241">
        <f t="shared" si="5"/>
        <v>0</v>
      </c>
      <c r="O145" s="241"/>
      <c r="P145" s="241"/>
      <c r="Q145" s="241"/>
      <c r="R145" s="133"/>
      <c r="T145" s="164" t="s">
        <v>5</v>
      </c>
      <c r="U145" s="42" t="s">
        <v>40</v>
      </c>
      <c r="V145" s="34"/>
      <c r="W145" s="165">
        <f t="shared" si="6"/>
        <v>0</v>
      </c>
      <c r="X145" s="165">
        <v>0</v>
      </c>
      <c r="Y145" s="165">
        <f t="shared" si="7"/>
        <v>0</v>
      </c>
      <c r="Z145" s="165">
        <v>0</v>
      </c>
      <c r="AA145" s="166">
        <f t="shared" si="8"/>
        <v>0</v>
      </c>
      <c r="AR145" s="18" t="s">
        <v>425</v>
      </c>
      <c r="AT145" s="18" t="s">
        <v>175</v>
      </c>
      <c r="AU145" s="18" t="s">
        <v>79</v>
      </c>
      <c r="AY145" s="18" t="s">
        <v>174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8" t="s">
        <v>82</v>
      </c>
      <c r="BK145" s="167">
        <f t="shared" si="14"/>
        <v>0</v>
      </c>
      <c r="BL145" s="18" t="s">
        <v>425</v>
      </c>
      <c r="BM145" s="18" t="s">
        <v>335</v>
      </c>
    </row>
    <row r="146" spans="2:65" s="1" customFormat="1" ht="25.5" customHeight="1" x14ac:dyDescent="0.15">
      <c r="B146" s="130"/>
      <c r="C146" s="159" t="s">
        <v>254</v>
      </c>
      <c r="D146" s="159" t="s">
        <v>175</v>
      </c>
      <c r="E146" s="160" t="s">
        <v>1318</v>
      </c>
      <c r="F146" s="240" t="s">
        <v>1319</v>
      </c>
      <c r="G146" s="240"/>
      <c r="H146" s="240"/>
      <c r="I146" s="240"/>
      <c r="J146" s="161" t="s">
        <v>257</v>
      </c>
      <c r="K146" s="162">
        <v>35</v>
      </c>
      <c r="L146" s="230">
        <v>0</v>
      </c>
      <c r="M146" s="230"/>
      <c r="N146" s="241">
        <f t="shared" si="5"/>
        <v>0</v>
      </c>
      <c r="O146" s="241"/>
      <c r="P146" s="241"/>
      <c r="Q146" s="241"/>
      <c r="R146" s="133"/>
      <c r="T146" s="164" t="s">
        <v>5</v>
      </c>
      <c r="U146" s="42" t="s">
        <v>40</v>
      </c>
      <c r="V146" s="34"/>
      <c r="W146" s="165">
        <f t="shared" si="6"/>
        <v>0</v>
      </c>
      <c r="X146" s="165">
        <v>0</v>
      </c>
      <c r="Y146" s="165">
        <f t="shared" si="7"/>
        <v>0</v>
      </c>
      <c r="Z146" s="165">
        <v>0</v>
      </c>
      <c r="AA146" s="166">
        <f t="shared" si="8"/>
        <v>0</v>
      </c>
      <c r="AR146" s="18" t="s">
        <v>425</v>
      </c>
      <c r="AT146" s="18" t="s">
        <v>175</v>
      </c>
      <c r="AU146" s="18" t="s">
        <v>79</v>
      </c>
      <c r="AY146" s="18" t="s">
        <v>174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8" t="s">
        <v>82</v>
      </c>
      <c r="BK146" s="167">
        <f t="shared" si="14"/>
        <v>0</v>
      </c>
      <c r="BL146" s="18" t="s">
        <v>425</v>
      </c>
      <c r="BM146" s="18" t="s">
        <v>351</v>
      </c>
    </row>
    <row r="147" spans="2:65" s="1" customFormat="1" ht="25.5" customHeight="1" x14ac:dyDescent="0.15">
      <c r="B147" s="130"/>
      <c r="C147" s="159" t="s">
        <v>259</v>
      </c>
      <c r="D147" s="159" t="s">
        <v>175</v>
      </c>
      <c r="E147" s="160" t="s">
        <v>1320</v>
      </c>
      <c r="F147" s="240" t="s">
        <v>1321</v>
      </c>
      <c r="G147" s="240"/>
      <c r="H147" s="240"/>
      <c r="I147" s="240"/>
      <c r="J147" s="161" t="s">
        <v>257</v>
      </c>
      <c r="K147" s="162">
        <v>12</v>
      </c>
      <c r="L147" s="230">
        <v>0</v>
      </c>
      <c r="M147" s="230"/>
      <c r="N147" s="241">
        <f t="shared" si="5"/>
        <v>0</v>
      </c>
      <c r="O147" s="241"/>
      <c r="P147" s="241"/>
      <c r="Q147" s="241"/>
      <c r="R147" s="133"/>
      <c r="T147" s="164" t="s">
        <v>5</v>
      </c>
      <c r="U147" s="42" t="s">
        <v>40</v>
      </c>
      <c r="V147" s="34"/>
      <c r="W147" s="165">
        <f t="shared" si="6"/>
        <v>0</v>
      </c>
      <c r="X147" s="165">
        <v>0</v>
      </c>
      <c r="Y147" s="165">
        <f t="shared" si="7"/>
        <v>0</v>
      </c>
      <c r="Z147" s="165">
        <v>0</v>
      </c>
      <c r="AA147" s="166">
        <f t="shared" si="8"/>
        <v>0</v>
      </c>
      <c r="AR147" s="18" t="s">
        <v>425</v>
      </c>
      <c r="AT147" s="18" t="s">
        <v>175</v>
      </c>
      <c r="AU147" s="18" t="s">
        <v>79</v>
      </c>
      <c r="AY147" s="18" t="s">
        <v>174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8" t="s">
        <v>82</v>
      </c>
      <c r="BK147" s="167">
        <f t="shared" si="14"/>
        <v>0</v>
      </c>
      <c r="BL147" s="18" t="s">
        <v>425</v>
      </c>
      <c r="BM147" s="18" t="s">
        <v>360</v>
      </c>
    </row>
    <row r="148" spans="2:65" s="1" customFormat="1" ht="25.5" customHeight="1" x14ac:dyDescent="0.15">
      <c r="B148" s="130"/>
      <c r="C148" s="159" t="s">
        <v>263</v>
      </c>
      <c r="D148" s="159" t="s">
        <v>175</v>
      </c>
      <c r="E148" s="160" t="s">
        <v>1322</v>
      </c>
      <c r="F148" s="240" t="s">
        <v>1323</v>
      </c>
      <c r="G148" s="240"/>
      <c r="H148" s="240"/>
      <c r="I148" s="240"/>
      <c r="J148" s="161" t="s">
        <v>257</v>
      </c>
      <c r="K148" s="162">
        <v>1</v>
      </c>
      <c r="L148" s="230">
        <v>0</v>
      </c>
      <c r="M148" s="230"/>
      <c r="N148" s="241">
        <f t="shared" si="5"/>
        <v>0</v>
      </c>
      <c r="O148" s="241"/>
      <c r="P148" s="241"/>
      <c r="Q148" s="241"/>
      <c r="R148" s="133"/>
      <c r="T148" s="164" t="s">
        <v>5</v>
      </c>
      <c r="U148" s="42" t="s">
        <v>40</v>
      </c>
      <c r="V148" s="34"/>
      <c r="W148" s="165">
        <f t="shared" si="6"/>
        <v>0</v>
      </c>
      <c r="X148" s="165">
        <v>0</v>
      </c>
      <c r="Y148" s="165">
        <f t="shared" si="7"/>
        <v>0</v>
      </c>
      <c r="Z148" s="165">
        <v>0</v>
      </c>
      <c r="AA148" s="166">
        <f t="shared" si="8"/>
        <v>0</v>
      </c>
      <c r="AR148" s="18" t="s">
        <v>425</v>
      </c>
      <c r="AT148" s="18" t="s">
        <v>175</v>
      </c>
      <c r="AU148" s="18" t="s">
        <v>79</v>
      </c>
      <c r="AY148" s="18" t="s">
        <v>174</v>
      </c>
      <c r="BE148" s="104">
        <f t="shared" si="9"/>
        <v>0</v>
      </c>
      <c r="BF148" s="104">
        <f t="shared" si="10"/>
        <v>0</v>
      </c>
      <c r="BG148" s="104">
        <f t="shared" si="11"/>
        <v>0</v>
      </c>
      <c r="BH148" s="104">
        <f t="shared" si="12"/>
        <v>0</v>
      </c>
      <c r="BI148" s="104">
        <f t="shared" si="13"/>
        <v>0</v>
      </c>
      <c r="BJ148" s="18" t="s">
        <v>82</v>
      </c>
      <c r="BK148" s="167">
        <f t="shared" si="14"/>
        <v>0</v>
      </c>
      <c r="BL148" s="18" t="s">
        <v>425</v>
      </c>
      <c r="BM148" s="18" t="s">
        <v>368</v>
      </c>
    </row>
    <row r="149" spans="2:65" s="1" customFormat="1" ht="25.5" customHeight="1" x14ac:dyDescent="0.15">
      <c r="B149" s="130"/>
      <c r="C149" s="159" t="s">
        <v>267</v>
      </c>
      <c r="D149" s="159" t="s">
        <v>175</v>
      </c>
      <c r="E149" s="160" t="s">
        <v>1324</v>
      </c>
      <c r="F149" s="240" t="s">
        <v>1325</v>
      </c>
      <c r="G149" s="240"/>
      <c r="H149" s="240"/>
      <c r="I149" s="240"/>
      <c r="J149" s="161" t="s">
        <v>257</v>
      </c>
      <c r="K149" s="162">
        <v>20</v>
      </c>
      <c r="L149" s="230">
        <v>0</v>
      </c>
      <c r="M149" s="230"/>
      <c r="N149" s="241">
        <f t="shared" si="5"/>
        <v>0</v>
      </c>
      <c r="O149" s="241"/>
      <c r="P149" s="241"/>
      <c r="Q149" s="241"/>
      <c r="R149" s="133"/>
      <c r="T149" s="164" t="s">
        <v>5</v>
      </c>
      <c r="U149" s="42" t="s">
        <v>40</v>
      </c>
      <c r="V149" s="34"/>
      <c r="W149" s="165">
        <f t="shared" si="6"/>
        <v>0</v>
      </c>
      <c r="X149" s="165">
        <v>0</v>
      </c>
      <c r="Y149" s="165">
        <f t="shared" si="7"/>
        <v>0</v>
      </c>
      <c r="Z149" s="165">
        <v>0</v>
      </c>
      <c r="AA149" s="166">
        <f t="shared" si="8"/>
        <v>0</v>
      </c>
      <c r="AR149" s="18" t="s">
        <v>425</v>
      </c>
      <c r="AT149" s="18" t="s">
        <v>175</v>
      </c>
      <c r="AU149" s="18" t="s">
        <v>79</v>
      </c>
      <c r="AY149" s="18" t="s">
        <v>174</v>
      </c>
      <c r="BE149" s="104">
        <f t="shared" si="9"/>
        <v>0</v>
      </c>
      <c r="BF149" s="104">
        <f t="shared" si="10"/>
        <v>0</v>
      </c>
      <c r="BG149" s="104">
        <f t="shared" si="11"/>
        <v>0</v>
      </c>
      <c r="BH149" s="104">
        <f t="shared" si="12"/>
        <v>0</v>
      </c>
      <c r="BI149" s="104">
        <f t="shared" si="13"/>
        <v>0</v>
      </c>
      <c r="BJ149" s="18" t="s">
        <v>82</v>
      </c>
      <c r="BK149" s="167">
        <f t="shared" si="14"/>
        <v>0</v>
      </c>
      <c r="BL149" s="18" t="s">
        <v>425</v>
      </c>
      <c r="BM149" s="18" t="s">
        <v>376</v>
      </c>
    </row>
    <row r="150" spans="2:65" s="1" customFormat="1" ht="25.5" customHeight="1" x14ac:dyDescent="0.15">
      <c r="B150" s="130"/>
      <c r="C150" s="159" t="s">
        <v>271</v>
      </c>
      <c r="D150" s="159" t="s">
        <v>175</v>
      </c>
      <c r="E150" s="160" t="s">
        <v>1326</v>
      </c>
      <c r="F150" s="240" t="s">
        <v>1327</v>
      </c>
      <c r="G150" s="240"/>
      <c r="H150" s="240"/>
      <c r="I150" s="240"/>
      <c r="J150" s="161" t="s">
        <v>257</v>
      </c>
      <c r="K150" s="162">
        <v>1</v>
      </c>
      <c r="L150" s="230">
        <v>0</v>
      </c>
      <c r="M150" s="230"/>
      <c r="N150" s="241">
        <f t="shared" si="5"/>
        <v>0</v>
      </c>
      <c r="O150" s="241"/>
      <c r="P150" s="241"/>
      <c r="Q150" s="241"/>
      <c r="R150" s="133"/>
      <c r="T150" s="164" t="s">
        <v>5</v>
      </c>
      <c r="U150" s="42" t="s">
        <v>40</v>
      </c>
      <c r="V150" s="34"/>
      <c r="W150" s="165">
        <f t="shared" si="6"/>
        <v>0</v>
      </c>
      <c r="X150" s="165">
        <v>0</v>
      </c>
      <c r="Y150" s="165">
        <f t="shared" si="7"/>
        <v>0</v>
      </c>
      <c r="Z150" s="165">
        <v>0</v>
      </c>
      <c r="AA150" s="166">
        <f t="shared" si="8"/>
        <v>0</v>
      </c>
      <c r="AR150" s="18" t="s">
        <v>425</v>
      </c>
      <c r="AT150" s="18" t="s">
        <v>175</v>
      </c>
      <c r="AU150" s="18" t="s">
        <v>79</v>
      </c>
      <c r="AY150" s="18" t="s">
        <v>174</v>
      </c>
      <c r="BE150" s="104">
        <f t="shared" si="9"/>
        <v>0</v>
      </c>
      <c r="BF150" s="104">
        <f t="shared" si="10"/>
        <v>0</v>
      </c>
      <c r="BG150" s="104">
        <f t="shared" si="11"/>
        <v>0</v>
      </c>
      <c r="BH150" s="104">
        <f t="shared" si="12"/>
        <v>0</v>
      </c>
      <c r="BI150" s="104">
        <f t="shared" si="13"/>
        <v>0</v>
      </c>
      <c r="BJ150" s="18" t="s">
        <v>82</v>
      </c>
      <c r="BK150" s="167">
        <f t="shared" si="14"/>
        <v>0</v>
      </c>
      <c r="BL150" s="18" t="s">
        <v>425</v>
      </c>
      <c r="BM150" s="18" t="s">
        <v>384</v>
      </c>
    </row>
    <row r="151" spans="2:65" s="1" customFormat="1" ht="25.5" customHeight="1" x14ac:dyDescent="0.15">
      <c r="B151" s="130"/>
      <c r="C151" s="159" t="s">
        <v>275</v>
      </c>
      <c r="D151" s="159" t="s">
        <v>175</v>
      </c>
      <c r="E151" s="160" t="s">
        <v>1328</v>
      </c>
      <c r="F151" s="240" t="s">
        <v>1329</v>
      </c>
      <c r="G151" s="240"/>
      <c r="H151" s="240"/>
      <c r="I151" s="240"/>
      <c r="J151" s="161" t="s">
        <v>399</v>
      </c>
      <c r="K151" s="162">
        <v>40</v>
      </c>
      <c r="L151" s="230">
        <v>0</v>
      </c>
      <c r="M151" s="230"/>
      <c r="N151" s="241">
        <f t="shared" si="5"/>
        <v>0</v>
      </c>
      <c r="O151" s="241"/>
      <c r="P151" s="241"/>
      <c r="Q151" s="241"/>
      <c r="R151" s="133"/>
      <c r="T151" s="164" t="s">
        <v>5</v>
      </c>
      <c r="U151" s="42" t="s">
        <v>40</v>
      </c>
      <c r="V151" s="34"/>
      <c r="W151" s="165">
        <f t="shared" si="6"/>
        <v>0</v>
      </c>
      <c r="X151" s="165">
        <v>0</v>
      </c>
      <c r="Y151" s="165">
        <f t="shared" si="7"/>
        <v>0</v>
      </c>
      <c r="Z151" s="165">
        <v>0</v>
      </c>
      <c r="AA151" s="166">
        <f t="shared" si="8"/>
        <v>0</v>
      </c>
      <c r="AR151" s="18" t="s">
        <v>425</v>
      </c>
      <c r="AT151" s="18" t="s">
        <v>175</v>
      </c>
      <c r="AU151" s="18" t="s">
        <v>79</v>
      </c>
      <c r="AY151" s="18" t="s">
        <v>174</v>
      </c>
      <c r="BE151" s="104">
        <f t="shared" si="9"/>
        <v>0</v>
      </c>
      <c r="BF151" s="104">
        <f t="shared" si="10"/>
        <v>0</v>
      </c>
      <c r="BG151" s="104">
        <f t="shared" si="11"/>
        <v>0</v>
      </c>
      <c r="BH151" s="104">
        <f t="shared" si="12"/>
        <v>0</v>
      </c>
      <c r="BI151" s="104">
        <f t="shared" si="13"/>
        <v>0</v>
      </c>
      <c r="BJ151" s="18" t="s">
        <v>82</v>
      </c>
      <c r="BK151" s="167">
        <f t="shared" si="14"/>
        <v>0</v>
      </c>
      <c r="BL151" s="18" t="s">
        <v>425</v>
      </c>
      <c r="BM151" s="18" t="s">
        <v>392</v>
      </c>
    </row>
    <row r="152" spans="2:65" s="1" customFormat="1" ht="16.5" customHeight="1" x14ac:dyDescent="0.15">
      <c r="B152" s="130"/>
      <c r="C152" s="159" t="s">
        <v>279</v>
      </c>
      <c r="D152" s="159" t="s">
        <v>175</v>
      </c>
      <c r="E152" s="160" t="s">
        <v>1330</v>
      </c>
      <c r="F152" s="240" t="s">
        <v>1331</v>
      </c>
      <c r="G152" s="240"/>
      <c r="H152" s="240"/>
      <c r="I152" s="240"/>
      <c r="J152" s="161" t="s">
        <v>1223</v>
      </c>
      <c r="K152" s="163">
        <v>0</v>
      </c>
      <c r="L152" s="230">
        <v>0</v>
      </c>
      <c r="M152" s="230"/>
      <c r="N152" s="241">
        <f t="shared" si="5"/>
        <v>0</v>
      </c>
      <c r="O152" s="241"/>
      <c r="P152" s="241"/>
      <c r="Q152" s="241"/>
      <c r="R152" s="133"/>
      <c r="T152" s="164" t="s">
        <v>5</v>
      </c>
      <c r="U152" s="42" t="s">
        <v>40</v>
      </c>
      <c r="V152" s="34"/>
      <c r="W152" s="165">
        <f t="shared" si="6"/>
        <v>0</v>
      </c>
      <c r="X152" s="165">
        <v>0</v>
      </c>
      <c r="Y152" s="165">
        <f t="shared" si="7"/>
        <v>0</v>
      </c>
      <c r="Z152" s="165">
        <v>0</v>
      </c>
      <c r="AA152" s="166">
        <f t="shared" si="8"/>
        <v>0</v>
      </c>
      <c r="AR152" s="18" t="s">
        <v>425</v>
      </c>
      <c r="AT152" s="18" t="s">
        <v>175</v>
      </c>
      <c r="AU152" s="18" t="s">
        <v>79</v>
      </c>
      <c r="AY152" s="18" t="s">
        <v>174</v>
      </c>
      <c r="BE152" s="104">
        <f t="shared" si="9"/>
        <v>0</v>
      </c>
      <c r="BF152" s="104">
        <f t="shared" si="10"/>
        <v>0</v>
      </c>
      <c r="BG152" s="104">
        <f t="shared" si="11"/>
        <v>0</v>
      </c>
      <c r="BH152" s="104">
        <f t="shared" si="12"/>
        <v>0</v>
      </c>
      <c r="BI152" s="104">
        <f t="shared" si="13"/>
        <v>0</v>
      </c>
      <c r="BJ152" s="18" t="s">
        <v>82</v>
      </c>
      <c r="BK152" s="167">
        <f t="shared" si="14"/>
        <v>0</v>
      </c>
      <c r="BL152" s="18" t="s">
        <v>425</v>
      </c>
      <c r="BM152" s="18" t="s">
        <v>1332</v>
      </c>
    </row>
    <row r="153" spans="2:65" s="9" customFormat="1" ht="37.5" customHeight="1" x14ac:dyDescent="0.2">
      <c r="B153" s="148"/>
      <c r="C153" s="149"/>
      <c r="D153" s="150" t="s">
        <v>1195</v>
      </c>
      <c r="E153" s="150"/>
      <c r="F153" s="150"/>
      <c r="G153" s="150"/>
      <c r="H153" s="150"/>
      <c r="I153" s="150"/>
      <c r="J153" s="150"/>
      <c r="K153" s="150"/>
      <c r="L153" s="150"/>
      <c r="M153" s="150"/>
      <c r="N153" s="226">
        <f>BK153</f>
        <v>0</v>
      </c>
      <c r="O153" s="227"/>
      <c r="P153" s="227"/>
      <c r="Q153" s="227"/>
      <c r="R153" s="151"/>
      <c r="T153" s="152"/>
      <c r="U153" s="149"/>
      <c r="V153" s="149"/>
      <c r="W153" s="153">
        <f>SUM(W154:W180)</f>
        <v>0</v>
      </c>
      <c r="X153" s="149"/>
      <c r="Y153" s="153">
        <f>SUM(Y154:Y180)</f>
        <v>0</v>
      </c>
      <c r="Z153" s="149"/>
      <c r="AA153" s="154">
        <f>SUM(AA154:AA180)</f>
        <v>0</v>
      </c>
      <c r="AR153" s="155" t="s">
        <v>85</v>
      </c>
      <c r="AT153" s="156" t="s">
        <v>72</v>
      </c>
      <c r="AU153" s="156" t="s">
        <v>73</v>
      </c>
      <c r="AY153" s="155" t="s">
        <v>174</v>
      </c>
      <c r="BK153" s="157">
        <f>SUM(BK154:BK180)</f>
        <v>0</v>
      </c>
    </row>
    <row r="154" spans="2:65" s="1" customFormat="1" ht="25.5" customHeight="1" x14ac:dyDescent="0.15">
      <c r="B154" s="130"/>
      <c r="C154" s="168" t="s">
        <v>283</v>
      </c>
      <c r="D154" s="168" t="s">
        <v>352</v>
      </c>
      <c r="E154" s="169" t="s">
        <v>1230</v>
      </c>
      <c r="F154" s="242" t="s">
        <v>1333</v>
      </c>
      <c r="G154" s="242"/>
      <c r="H154" s="242"/>
      <c r="I154" s="242"/>
      <c r="J154" s="170" t="s">
        <v>399</v>
      </c>
      <c r="K154" s="171">
        <v>20</v>
      </c>
      <c r="L154" s="243">
        <v>0</v>
      </c>
      <c r="M154" s="243"/>
      <c r="N154" s="244">
        <f t="shared" ref="N154:N180" si="15">ROUND(L154*K154,3)</f>
        <v>0</v>
      </c>
      <c r="O154" s="241"/>
      <c r="P154" s="241"/>
      <c r="Q154" s="241"/>
      <c r="R154" s="133"/>
      <c r="T154" s="164" t="s">
        <v>5</v>
      </c>
      <c r="U154" s="42" t="s">
        <v>40</v>
      </c>
      <c r="V154" s="34"/>
      <c r="W154" s="165">
        <f t="shared" ref="W154:W180" si="16">V154*K154</f>
        <v>0</v>
      </c>
      <c r="X154" s="165">
        <v>0</v>
      </c>
      <c r="Y154" s="165">
        <f t="shared" ref="Y154:Y180" si="17">X154*K154</f>
        <v>0</v>
      </c>
      <c r="Z154" s="165">
        <v>0</v>
      </c>
      <c r="AA154" s="166">
        <f t="shared" ref="AA154:AA180" si="18">Z154*K154</f>
        <v>0</v>
      </c>
      <c r="AR154" s="18" t="s">
        <v>1227</v>
      </c>
      <c r="AT154" s="18" t="s">
        <v>352</v>
      </c>
      <c r="AU154" s="18" t="s">
        <v>79</v>
      </c>
      <c r="AY154" s="18" t="s">
        <v>174</v>
      </c>
      <c r="BE154" s="104">
        <f t="shared" ref="BE154:BE180" si="19">IF(U154="základná",N154,0)</f>
        <v>0</v>
      </c>
      <c r="BF154" s="104">
        <f t="shared" ref="BF154:BF180" si="20">IF(U154="znížená",N154,0)</f>
        <v>0</v>
      </c>
      <c r="BG154" s="104">
        <f t="shared" ref="BG154:BG180" si="21">IF(U154="zákl. prenesená",N154,0)</f>
        <v>0</v>
      </c>
      <c r="BH154" s="104">
        <f t="shared" ref="BH154:BH180" si="22">IF(U154="zníž. prenesená",N154,0)</f>
        <v>0</v>
      </c>
      <c r="BI154" s="104">
        <f t="shared" ref="BI154:BI180" si="23">IF(U154="nulová",N154,0)</f>
        <v>0</v>
      </c>
      <c r="BJ154" s="18" t="s">
        <v>82</v>
      </c>
      <c r="BK154" s="167">
        <f t="shared" ref="BK154:BK180" si="24">ROUND(L154*K154,3)</f>
        <v>0</v>
      </c>
      <c r="BL154" s="18" t="s">
        <v>425</v>
      </c>
      <c r="BM154" s="18" t="s">
        <v>401</v>
      </c>
    </row>
    <row r="155" spans="2:65" s="1" customFormat="1" ht="25.5" customHeight="1" x14ac:dyDescent="0.15">
      <c r="B155" s="130"/>
      <c r="C155" s="168" t="s">
        <v>287</v>
      </c>
      <c r="D155" s="168" t="s">
        <v>352</v>
      </c>
      <c r="E155" s="169" t="s">
        <v>1232</v>
      </c>
      <c r="F155" s="242" t="s">
        <v>1334</v>
      </c>
      <c r="G155" s="242"/>
      <c r="H155" s="242"/>
      <c r="I155" s="242"/>
      <c r="J155" s="170" t="s">
        <v>399</v>
      </c>
      <c r="K155" s="171">
        <v>20</v>
      </c>
      <c r="L155" s="243">
        <v>0</v>
      </c>
      <c r="M155" s="243"/>
      <c r="N155" s="244">
        <f t="shared" si="15"/>
        <v>0</v>
      </c>
      <c r="O155" s="241"/>
      <c r="P155" s="241"/>
      <c r="Q155" s="241"/>
      <c r="R155" s="133"/>
      <c r="T155" s="164" t="s">
        <v>5</v>
      </c>
      <c r="U155" s="42" t="s">
        <v>40</v>
      </c>
      <c r="V155" s="34"/>
      <c r="W155" s="165">
        <f t="shared" si="16"/>
        <v>0</v>
      </c>
      <c r="X155" s="165">
        <v>0</v>
      </c>
      <c r="Y155" s="165">
        <f t="shared" si="17"/>
        <v>0</v>
      </c>
      <c r="Z155" s="165">
        <v>0</v>
      </c>
      <c r="AA155" s="166">
        <f t="shared" si="18"/>
        <v>0</v>
      </c>
      <c r="AR155" s="18" t="s">
        <v>1227</v>
      </c>
      <c r="AT155" s="18" t="s">
        <v>352</v>
      </c>
      <c r="AU155" s="18" t="s">
        <v>79</v>
      </c>
      <c r="AY155" s="18" t="s">
        <v>174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8" t="s">
        <v>82</v>
      </c>
      <c r="BK155" s="167">
        <f t="shared" si="24"/>
        <v>0</v>
      </c>
      <c r="BL155" s="18" t="s">
        <v>425</v>
      </c>
      <c r="BM155" s="18" t="s">
        <v>409</v>
      </c>
    </row>
    <row r="156" spans="2:65" s="1" customFormat="1" ht="25.5" customHeight="1" x14ac:dyDescent="0.15">
      <c r="B156" s="130"/>
      <c r="C156" s="168" t="s">
        <v>291</v>
      </c>
      <c r="D156" s="168" t="s">
        <v>352</v>
      </c>
      <c r="E156" s="169" t="s">
        <v>1234</v>
      </c>
      <c r="F156" s="242" t="s">
        <v>1335</v>
      </c>
      <c r="G156" s="242"/>
      <c r="H156" s="242"/>
      <c r="I156" s="242"/>
      <c r="J156" s="170" t="s">
        <v>257</v>
      </c>
      <c r="K156" s="171">
        <v>115</v>
      </c>
      <c r="L156" s="243">
        <v>0</v>
      </c>
      <c r="M156" s="243"/>
      <c r="N156" s="244">
        <f t="shared" si="15"/>
        <v>0</v>
      </c>
      <c r="O156" s="241"/>
      <c r="P156" s="241"/>
      <c r="Q156" s="241"/>
      <c r="R156" s="133"/>
      <c r="T156" s="164" t="s">
        <v>5</v>
      </c>
      <c r="U156" s="42" t="s">
        <v>40</v>
      </c>
      <c r="V156" s="34"/>
      <c r="W156" s="165">
        <f t="shared" si="16"/>
        <v>0</v>
      </c>
      <c r="X156" s="165">
        <v>0</v>
      </c>
      <c r="Y156" s="165">
        <f t="shared" si="17"/>
        <v>0</v>
      </c>
      <c r="Z156" s="165">
        <v>0</v>
      </c>
      <c r="AA156" s="166">
        <f t="shared" si="18"/>
        <v>0</v>
      </c>
      <c r="AR156" s="18" t="s">
        <v>1227</v>
      </c>
      <c r="AT156" s="18" t="s">
        <v>352</v>
      </c>
      <c r="AU156" s="18" t="s">
        <v>79</v>
      </c>
      <c r="AY156" s="18" t="s">
        <v>174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8" t="s">
        <v>82</v>
      </c>
      <c r="BK156" s="167">
        <f t="shared" si="24"/>
        <v>0</v>
      </c>
      <c r="BL156" s="18" t="s">
        <v>425</v>
      </c>
      <c r="BM156" s="18" t="s">
        <v>417</v>
      </c>
    </row>
    <row r="157" spans="2:65" s="1" customFormat="1" ht="16.5" customHeight="1" x14ac:dyDescent="0.15">
      <c r="B157" s="130"/>
      <c r="C157" s="168" t="s">
        <v>295</v>
      </c>
      <c r="D157" s="168" t="s">
        <v>352</v>
      </c>
      <c r="E157" s="169" t="s">
        <v>1236</v>
      </c>
      <c r="F157" s="242" t="s">
        <v>1336</v>
      </c>
      <c r="G157" s="242"/>
      <c r="H157" s="242"/>
      <c r="I157" s="242"/>
      <c r="J157" s="170" t="s">
        <v>257</v>
      </c>
      <c r="K157" s="171">
        <v>60</v>
      </c>
      <c r="L157" s="243">
        <v>0</v>
      </c>
      <c r="M157" s="243"/>
      <c r="N157" s="244">
        <f t="shared" si="15"/>
        <v>0</v>
      </c>
      <c r="O157" s="241"/>
      <c r="P157" s="241"/>
      <c r="Q157" s="241"/>
      <c r="R157" s="133"/>
      <c r="T157" s="164" t="s">
        <v>5</v>
      </c>
      <c r="U157" s="42" t="s">
        <v>40</v>
      </c>
      <c r="V157" s="34"/>
      <c r="W157" s="165">
        <f t="shared" si="16"/>
        <v>0</v>
      </c>
      <c r="X157" s="165">
        <v>0</v>
      </c>
      <c r="Y157" s="165">
        <f t="shared" si="17"/>
        <v>0</v>
      </c>
      <c r="Z157" s="165">
        <v>0</v>
      </c>
      <c r="AA157" s="166">
        <f t="shared" si="18"/>
        <v>0</v>
      </c>
      <c r="AR157" s="18" t="s">
        <v>1227</v>
      </c>
      <c r="AT157" s="18" t="s">
        <v>352</v>
      </c>
      <c r="AU157" s="18" t="s">
        <v>79</v>
      </c>
      <c r="AY157" s="18" t="s">
        <v>174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8" t="s">
        <v>82</v>
      </c>
      <c r="BK157" s="167">
        <f t="shared" si="24"/>
        <v>0</v>
      </c>
      <c r="BL157" s="18" t="s">
        <v>425</v>
      </c>
      <c r="BM157" s="18" t="s">
        <v>425</v>
      </c>
    </row>
    <row r="158" spans="2:65" s="1" customFormat="1" ht="25.5" customHeight="1" x14ac:dyDescent="0.15">
      <c r="B158" s="130"/>
      <c r="C158" s="168" t="s">
        <v>299</v>
      </c>
      <c r="D158" s="168" t="s">
        <v>352</v>
      </c>
      <c r="E158" s="169" t="s">
        <v>1238</v>
      </c>
      <c r="F158" s="242" t="s">
        <v>1337</v>
      </c>
      <c r="G158" s="242"/>
      <c r="H158" s="242"/>
      <c r="I158" s="242"/>
      <c r="J158" s="170" t="s">
        <v>257</v>
      </c>
      <c r="K158" s="171">
        <v>30</v>
      </c>
      <c r="L158" s="243">
        <v>0</v>
      </c>
      <c r="M158" s="243"/>
      <c r="N158" s="244">
        <f t="shared" si="15"/>
        <v>0</v>
      </c>
      <c r="O158" s="241"/>
      <c r="P158" s="241"/>
      <c r="Q158" s="241"/>
      <c r="R158" s="133"/>
      <c r="T158" s="164" t="s">
        <v>5</v>
      </c>
      <c r="U158" s="42" t="s">
        <v>40</v>
      </c>
      <c r="V158" s="34"/>
      <c r="W158" s="165">
        <f t="shared" si="16"/>
        <v>0</v>
      </c>
      <c r="X158" s="165">
        <v>0</v>
      </c>
      <c r="Y158" s="165">
        <f t="shared" si="17"/>
        <v>0</v>
      </c>
      <c r="Z158" s="165">
        <v>0</v>
      </c>
      <c r="AA158" s="166">
        <f t="shared" si="18"/>
        <v>0</v>
      </c>
      <c r="AR158" s="18" t="s">
        <v>1227</v>
      </c>
      <c r="AT158" s="18" t="s">
        <v>352</v>
      </c>
      <c r="AU158" s="18" t="s">
        <v>79</v>
      </c>
      <c r="AY158" s="18" t="s">
        <v>174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8" t="s">
        <v>82</v>
      </c>
      <c r="BK158" s="167">
        <f t="shared" si="24"/>
        <v>0</v>
      </c>
      <c r="BL158" s="18" t="s">
        <v>425</v>
      </c>
      <c r="BM158" s="18" t="s">
        <v>433</v>
      </c>
    </row>
    <row r="159" spans="2:65" s="1" customFormat="1" ht="16.5" customHeight="1" x14ac:dyDescent="0.15">
      <c r="B159" s="130"/>
      <c r="C159" s="168" t="s">
        <v>303</v>
      </c>
      <c r="D159" s="168" t="s">
        <v>352</v>
      </c>
      <c r="E159" s="169" t="s">
        <v>1338</v>
      </c>
      <c r="F159" s="242" t="s">
        <v>1339</v>
      </c>
      <c r="G159" s="242"/>
      <c r="H159" s="242"/>
      <c r="I159" s="242"/>
      <c r="J159" s="170" t="s">
        <v>399</v>
      </c>
      <c r="K159" s="171">
        <v>20</v>
      </c>
      <c r="L159" s="243">
        <v>0</v>
      </c>
      <c r="M159" s="243"/>
      <c r="N159" s="244">
        <f t="shared" si="15"/>
        <v>0</v>
      </c>
      <c r="O159" s="241"/>
      <c r="P159" s="241"/>
      <c r="Q159" s="241"/>
      <c r="R159" s="133"/>
      <c r="T159" s="164" t="s">
        <v>5</v>
      </c>
      <c r="U159" s="42" t="s">
        <v>40</v>
      </c>
      <c r="V159" s="34"/>
      <c r="W159" s="165">
        <f t="shared" si="16"/>
        <v>0</v>
      </c>
      <c r="X159" s="165">
        <v>0</v>
      </c>
      <c r="Y159" s="165">
        <f t="shared" si="17"/>
        <v>0</v>
      </c>
      <c r="Z159" s="165">
        <v>0</v>
      </c>
      <c r="AA159" s="166">
        <f t="shared" si="18"/>
        <v>0</v>
      </c>
      <c r="AR159" s="18" t="s">
        <v>1227</v>
      </c>
      <c r="AT159" s="18" t="s">
        <v>352</v>
      </c>
      <c r="AU159" s="18" t="s">
        <v>79</v>
      </c>
      <c r="AY159" s="18" t="s">
        <v>174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8" t="s">
        <v>82</v>
      </c>
      <c r="BK159" s="167">
        <f t="shared" si="24"/>
        <v>0</v>
      </c>
      <c r="BL159" s="18" t="s">
        <v>425</v>
      </c>
      <c r="BM159" s="18" t="s">
        <v>441</v>
      </c>
    </row>
    <row r="160" spans="2:65" s="1" customFormat="1" ht="16.5" customHeight="1" x14ac:dyDescent="0.15">
      <c r="B160" s="130"/>
      <c r="C160" s="168" t="s">
        <v>307</v>
      </c>
      <c r="D160" s="168" t="s">
        <v>352</v>
      </c>
      <c r="E160" s="169" t="s">
        <v>1340</v>
      </c>
      <c r="F160" s="242" t="s">
        <v>1341</v>
      </c>
      <c r="G160" s="242"/>
      <c r="H160" s="242"/>
      <c r="I160" s="242"/>
      <c r="J160" s="170" t="s">
        <v>399</v>
      </c>
      <c r="K160" s="171">
        <v>20</v>
      </c>
      <c r="L160" s="243">
        <v>0</v>
      </c>
      <c r="M160" s="243"/>
      <c r="N160" s="244">
        <f t="shared" si="15"/>
        <v>0</v>
      </c>
      <c r="O160" s="241"/>
      <c r="P160" s="241"/>
      <c r="Q160" s="241"/>
      <c r="R160" s="133"/>
      <c r="T160" s="164" t="s">
        <v>5</v>
      </c>
      <c r="U160" s="42" t="s">
        <v>40</v>
      </c>
      <c r="V160" s="34"/>
      <c r="W160" s="165">
        <f t="shared" si="16"/>
        <v>0</v>
      </c>
      <c r="X160" s="165">
        <v>0</v>
      </c>
      <c r="Y160" s="165">
        <f t="shared" si="17"/>
        <v>0</v>
      </c>
      <c r="Z160" s="165">
        <v>0</v>
      </c>
      <c r="AA160" s="166">
        <f t="shared" si="18"/>
        <v>0</v>
      </c>
      <c r="AR160" s="18" t="s">
        <v>1227</v>
      </c>
      <c r="AT160" s="18" t="s">
        <v>352</v>
      </c>
      <c r="AU160" s="18" t="s">
        <v>79</v>
      </c>
      <c r="AY160" s="18" t="s">
        <v>174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8" t="s">
        <v>82</v>
      </c>
      <c r="BK160" s="167">
        <f t="shared" si="24"/>
        <v>0</v>
      </c>
      <c r="BL160" s="18" t="s">
        <v>425</v>
      </c>
      <c r="BM160" s="18" t="s">
        <v>449</v>
      </c>
    </row>
    <row r="161" spans="2:65" s="1" customFormat="1" ht="16.5" customHeight="1" x14ac:dyDescent="0.15">
      <c r="B161" s="130"/>
      <c r="C161" s="168" t="s">
        <v>311</v>
      </c>
      <c r="D161" s="168" t="s">
        <v>352</v>
      </c>
      <c r="E161" s="169" t="s">
        <v>1342</v>
      </c>
      <c r="F161" s="242" t="s">
        <v>1343</v>
      </c>
      <c r="G161" s="242"/>
      <c r="H161" s="242"/>
      <c r="I161" s="242"/>
      <c r="J161" s="170" t="s">
        <v>399</v>
      </c>
      <c r="K161" s="171">
        <v>25</v>
      </c>
      <c r="L161" s="243">
        <v>0</v>
      </c>
      <c r="M161" s="243"/>
      <c r="N161" s="244">
        <f t="shared" si="15"/>
        <v>0</v>
      </c>
      <c r="O161" s="241"/>
      <c r="P161" s="241"/>
      <c r="Q161" s="241"/>
      <c r="R161" s="133"/>
      <c r="T161" s="164" t="s">
        <v>5</v>
      </c>
      <c r="U161" s="42" t="s">
        <v>40</v>
      </c>
      <c r="V161" s="34"/>
      <c r="W161" s="165">
        <f t="shared" si="16"/>
        <v>0</v>
      </c>
      <c r="X161" s="165">
        <v>0</v>
      </c>
      <c r="Y161" s="165">
        <f t="shared" si="17"/>
        <v>0</v>
      </c>
      <c r="Z161" s="165">
        <v>0</v>
      </c>
      <c r="AA161" s="166">
        <f t="shared" si="18"/>
        <v>0</v>
      </c>
      <c r="AR161" s="18" t="s">
        <v>1227</v>
      </c>
      <c r="AT161" s="18" t="s">
        <v>352</v>
      </c>
      <c r="AU161" s="18" t="s">
        <v>79</v>
      </c>
      <c r="AY161" s="18" t="s">
        <v>174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8" t="s">
        <v>82</v>
      </c>
      <c r="BK161" s="167">
        <f t="shared" si="24"/>
        <v>0</v>
      </c>
      <c r="BL161" s="18" t="s">
        <v>425</v>
      </c>
      <c r="BM161" s="18" t="s">
        <v>457</v>
      </c>
    </row>
    <row r="162" spans="2:65" s="1" customFormat="1" ht="16.5" customHeight="1" x14ac:dyDescent="0.15">
      <c r="B162" s="130"/>
      <c r="C162" s="168" t="s">
        <v>315</v>
      </c>
      <c r="D162" s="168" t="s">
        <v>352</v>
      </c>
      <c r="E162" s="169" t="s">
        <v>1344</v>
      </c>
      <c r="F162" s="242" t="s">
        <v>1345</v>
      </c>
      <c r="G162" s="242"/>
      <c r="H162" s="242"/>
      <c r="I162" s="242"/>
      <c r="J162" s="170" t="s">
        <v>399</v>
      </c>
      <c r="K162" s="171">
        <v>90</v>
      </c>
      <c r="L162" s="243">
        <v>0</v>
      </c>
      <c r="M162" s="243"/>
      <c r="N162" s="244">
        <f t="shared" si="15"/>
        <v>0</v>
      </c>
      <c r="O162" s="241"/>
      <c r="P162" s="241"/>
      <c r="Q162" s="241"/>
      <c r="R162" s="133"/>
      <c r="T162" s="164" t="s">
        <v>5</v>
      </c>
      <c r="U162" s="42" t="s">
        <v>40</v>
      </c>
      <c r="V162" s="34"/>
      <c r="W162" s="165">
        <f t="shared" si="16"/>
        <v>0</v>
      </c>
      <c r="X162" s="165">
        <v>0</v>
      </c>
      <c r="Y162" s="165">
        <f t="shared" si="17"/>
        <v>0</v>
      </c>
      <c r="Z162" s="165">
        <v>0</v>
      </c>
      <c r="AA162" s="166">
        <f t="shared" si="18"/>
        <v>0</v>
      </c>
      <c r="AR162" s="18" t="s">
        <v>1227</v>
      </c>
      <c r="AT162" s="18" t="s">
        <v>352</v>
      </c>
      <c r="AU162" s="18" t="s">
        <v>79</v>
      </c>
      <c r="AY162" s="18" t="s">
        <v>174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8" t="s">
        <v>82</v>
      </c>
      <c r="BK162" s="167">
        <f t="shared" si="24"/>
        <v>0</v>
      </c>
      <c r="BL162" s="18" t="s">
        <v>425</v>
      </c>
      <c r="BM162" s="18" t="s">
        <v>465</v>
      </c>
    </row>
    <row r="163" spans="2:65" s="1" customFormat="1" ht="16.5" customHeight="1" x14ac:dyDescent="0.15">
      <c r="B163" s="130"/>
      <c r="C163" s="168" t="s">
        <v>319</v>
      </c>
      <c r="D163" s="168" t="s">
        <v>352</v>
      </c>
      <c r="E163" s="169" t="s">
        <v>1346</v>
      </c>
      <c r="F163" s="242" t="s">
        <v>1347</v>
      </c>
      <c r="G163" s="242"/>
      <c r="H163" s="242"/>
      <c r="I163" s="242"/>
      <c r="J163" s="170" t="s">
        <v>399</v>
      </c>
      <c r="K163" s="171">
        <v>200</v>
      </c>
      <c r="L163" s="243">
        <v>0</v>
      </c>
      <c r="M163" s="243"/>
      <c r="N163" s="244">
        <f t="shared" si="15"/>
        <v>0</v>
      </c>
      <c r="O163" s="241"/>
      <c r="P163" s="241"/>
      <c r="Q163" s="241"/>
      <c r="R163" s="133"/>
      <c r="T163" s="164" t="s">
        <v>5</v>
      </c>
      <c r="U163" s="42" t="s">
        <v>40</v>
      </c>
      <c r="V163" s="34"/>
      <c r="W163" s="165">
        <f t="shared" si="16"/>
        <v>0</v>
      </c>
      <c r="X163" s="165">
        <v>0</v>
      </c>
      <c r="Y163" s="165">
        <f t="shared" si="17"/>
        <v>0</v>
      </c>
      <c r="Z163" s="165">
        <v>0</v>
      </c>
      <c r="AA163" s="166">
        <f t="shared" si="18"/>
        <v>0</v>
      </c>
      <c r="AR163" s="18" t="s">
        <v>1227</v>
      </c>
      <c r="AT163" s="18" t="s">
        <v>352</v>
      </c>
      <c r="AU163" s="18" t="s">
        <v>79</v>
      </c>
      <c r="AY163" s="18" t="s">
        <v>174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8" t="s">
        <v>82</v>
      </c>
      <c r="BK163" s="167">
        <f t="shared" si="24"/>
        <v>0</v>
      </c>
      <c r="BL163" s="18" t="s">
        <v>425</v>
      </c>
      <c r="BM163" s="18" t="s">
        <v>473</v>
      </c>
    </row>
    <row r="164" spans="2:65" s="1" customFormat="1" ht="16.5" customHeight="1" x14ac:dyDescent="0.15">
      <c r="B164" s="130"/>
      <c r="C164" s="168" t="s">
        <v>323</v>
      </c>
      <c r="D164" s="168" t="s">
        <v>352</v>
      </c>
      <c r="E164" s="169" t="s">
        <v>1348</v>
      </c>
      <c r="F164" s="242" t="s">
        <v>1349</v>
      </c>
      <c r="G164" s="242"/>
      <c r="H164" s="242"/>
      <c r="I164" s="242"/>
      <c r="J164" s="170" t="s">
        <v>399</v>
      </c>
      <c r="K164" s="171">
        <v>250</v>
      </c>
      <c r="L164" s="243">
        <v>0</v>
      </c>
      <c r="M164" s="243"/>
      <c r="N164" s="244">
        <f t="shared" si="15"/>
        <v>0</v>
      </c>
      <c r="O164" s="241"/>
      <c r="P164" s="241"/>
      <c r="Q164" s="241"/>
      <c r="R164" s="133"/>
      <c r="T164" s="164" t="s">
        <v>5</v>
      </c>
      <c r="U164" s="42" t="s">
        <v>40</v>
      </c>
      <c r="V164" s="34"/>
      <c r="W164" s="165">
        <f t="shared" si="16"/>
        <v>0</v>
      </c>
      <c r="X164" s="165">
        <v>0</v>
      </c>
      <c r="Y164" s="165">
        <f t="shared" si="17"/>
        <v>0</v>
      </c>
      <c r="Z164" s="165">
        <v>0</v>
      </c>
      <c r="AA164" s="166">
        <f t="shared" si="18"/>
        <v>0</v>
      </c>
      <c r="AR164" s="18" t="s">
        <v>1227</v>
      </c>
      <c r="AT164" s="18" t="s">
        <v>352</v>
      </c>
      <c r="AU164" s="18" t="s">
        <v>79</v>
      </c>
      <c r="AY164" s="18" t="s">
        <v>174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8" t="s">
        <v>82</v>
      </c>
      <c r="BK164" s="167">
        <f t="shared" si="24"/>
        <v>0</v>
      </c>
      <c r="BL164" s="18" t="s">
        <v>425</v>
      </c>
      <c r="BM164" s="18" t="s">
        <v>481</v>
      </c>
    </row>
    <row r="165" spans="2:65" s="1" customFormat="1" ht="16.5" customHeight="1" x14ac:dyDescent="0.15">
      <c r="B165" s="130"/>
      <c r="C165" s="168" t="s">
        <v>327</v>
      </c>
      <c r="D165" s="168" t="s">
        <v>352</v>
      </c>
      <c r="E165" s="169" t="s">
        <v>1350</v>
      </c>
      <c r="F165" s="242" t="s">
        <v>1351</v>
      </c>
      <c r="G165" s="242"/>
      <c r="H165" s="242"/>
      <c r="I165" s="242"/>
      <c r="J165" s="170" t="s">
        <v>399</v>
      </c>
      <c r="K165" s="171">
        <v>23</v>
      </c>
      <c r="L165" s="243">
        <v>0</v>
      </c>
      <c r="M165" s="243"/>
      <c r="N165" s="244">
        <f t="shared" si="15"/>
        <v>0</v>
      </c>
      <c r="O165" s="241"/>
      <c r="P165" s="241"/>
      <c r="Q165" s="241"/>
      <c r="R165" s="133"/>
      <c r="T165" s="164" t="s">
        <v>5</v>
      </c>
      <c r="U165" s="42" t="s">
        <v>40</v>
      </c>
      <c r="V165" s="34"/>
      <c r="W165" s="165">
        <f t="shared" si="16"/>
        <v>0</v>
      </c>
      <c r="X165" s="165">
        <v>0</v>
      </c>
      <c r="Y165" s="165">
        <f t="shared" si="17"/>
        <v>0</v>
      </c>
      <c r="Z165" s="165">
        <v>0</v>
      </c>
      <c r="AA165" s="166">
        <f t="shared" si="18"/>
        <v>0</v>
      </c>
      <c r="AR165" s="18" t="s">
        <v>1227</v>
      </c>
      <c r="AT165" s="18" t="s">
        <v>352</v>
      </c>
      <c r="AU165" s="18" t="s">
        <v>79</v>
      </c>
      <c r="AY165" s="18" t="s">
        <v>174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8" t="s">
        <v>82</v>
      </c>
      <c r="BK165" s="167">
        <f t="shared" si="24"/>
        <v>0</v>
      </c>
      <c r="BL165" s="18" t="s">
        <v>425</v>
      </c>
      <c r="BM165" s="18" t="s">
        <v>489</v>
      </c>
    </row>
    <row r="166" spans="2:65" s="1" customFormat="1" ht="16.5" customHeight="1" x14ac:dyDescent="0.15">
      <c r="B166" s="130"/>
      <c r="C166" s="168" t="s">
        <v>331</v>
      </c>
      <c r="D166" s="168" t="s">
        <v>352</v>
      </c>
      <c r="E166" s="169" t="s">
        <v>1352</v>
      </c>
      <c r="F166" s="242" t="s">
        <v>1353</v>
      </c>
      <c r="G166" s="242"/>
      <c r="H166" s="242"/>
      <c r="I166" s="242"/>
      <c r="J166" s="170" t="s">
        <v>399</v>
      </c>
      <c r="K166" s="171">
        <v>30</v>
      </c>
      <c r="L166" s="243">
        <v>0</v>
      </c>
      <c r="M166" s="243"/>
      <c r="N166" s="244">
        <f t="shared" si="15"/>
        <v>0</v>
      </c>
      <c r="O166" s="241"/>
      <c r="P166" s="241"/>
      <c r="Q166" s="241"/>
      <c r="R166" s="133"/>
      <c r="T166" s="164" t="s">
        <v>5</v>
      </c>
      <c r="U166" s="42" t="s">
        <v>40</v>
      </c>
      <c r="V166" s="34"/>
      <c r="W166" s="165">
        <f t="shared" si="16"/>
        <v>0</v>
      </c>
      <c r="X166" s="165">
        <v>0</v>
      </c>
      <c r="Y166" s="165">
        <f t="shared" si="17"/>
        <v>0</v>
      </c>
      <c r="Z166" s="165">
        <v>0</v>
      </c>
      <c r="AA166" s="166">
        <f t="shared" si="18"/>
        <v>0</v>
      </c>
      <c r="AR166" s="18" t="s">
        <v>1227</v>
      </c>
      <c r="AT166" s="18" t="s">
        <v>352</v>
      </c>
      <c r="AU166" s="18" t="s">
        <v>79</v>
      </c>
      <c r="AY166" s="18" t="s">
        <v>174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8" t="s">
        <v>82</v>
      </c>
      <c r="BK166" s="167">
        <f t="shared" si="24"/>
        <v>0</v>
      </c>
      <c r="BL166" s="18" t="s">
        <v>425</v>
      </c>
      <c r="BM166" s="18" t="s">
        <v>497</v>
      </c>
    </row>
    <row r="167" spans="2:65" s="1" customFormat="1" ht="25.5" customHeight="1" x14ac:dyDescent="0.15">
      <c r="B167" s="130"/>
      <c r="C167" s="168" t="s">
        <v>335</v>
      </c>
      <c r="D167" s="168" t="s">
        <v>352</v>
      </c>
      <c r="E167" s="169" t="s">
        <v>1354</v>
      </c>
      <c r="F167" s="242" t="s">
        <v>1355</v>
      </c>
      <c r="G167" s="242"/>
      <c r="H167" s="242"/>
      <c r="I167" s="242"/>
      <c r="J167" s="170" t="s">
        <v>257</v>
      </c>
      <c r="K167" s="171">
        <v>12</v>
      </c>
      <c r="L167" s="243">
        <v>0</v>
      </c>
      <c r="M167" s="243"/>
      <c r="N167" s="244">
        <f t="shared" si="15"/>
        <v>0</v>
      </c>
      <c r="O167" s="241"/>
      <c r="P167" s="241"/>
      <c r="Q167" s="241"/>
      <c r="R167" s="133"/>
      <c r="T167" s="164" t="s">
        <v>5</v>
      </c>
      <c r="U167" s="42" t="s">
        <v>40</v>
      </c>
      <c r="V167" s="34"/>
      <c r="W167" s="165">
        <f t="shared" si="16"/>
        <v>0</v>
      </c>
      <c r="X167" s="165">
        <v>0</v>
      </c>
      <c r="Y167" s="165">
        <f t="shared" si="17"/>
        <v>0</v>
      </c>
      <c r="Z167" s="165">
        <v>0</v>
      </c>
      <c r="AA167" s="166">
        <f t="shared" si="18"/>
        <v>0</v>
      </c>
      <c r="AR167" s="18" t="s">
        <v>1227</v>
      </c>
      <c r="AT167" s="18" t="s">
        <v>352</v>
      </c>
      <c r="AU167" s="18" t="s">
        <v>79</v>
      </c>
      <c r="AY167" s="18" t="s">
        <v>174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8" t="s">
        <v>82</v>
      </c>
      <c r="BK167" s="167">
        <f t="shared" si="24"/>
        <v>0</v>
      </c>
      <c r="BL167" s="18" t="s">
        <v>425</v>
      </c>
      <c r="BM167" s="18" t="s">
        <v>503</v>
      </c>
    </row>
    <row r="168" spans="2:65" s="1" customFormat="1" ht="25.5" customHeight="1" x14ac:dyDescent="0.15">
      <c r="B168" s="130"/>
      <c r="C168" s="168" t="s">
        <v>339</v>
      </c>
      <c r="D168" s="168" t="s">
        <v>352</v>
      </c>
      <c r="E168" s="169" t="s">
        <v>1356</v>
      </c>
      <c r="F168" s="242" t="s">
        <v>1357</v>
      </c>
      <c r="G168" s="242"/>
      <c r="H168" s="242"/>
      <c r="I168" s="242"/>
      <c r="J168" s="170" t="s">
        <v>257</v>
      </c>
      <c r="K168" s="171">
        <v>20</v>
      </c>
      <c r="L168" s="243">
        <v>0</v>
      </c>
      <c r="M168" s="243"/>
      <c r="N168" s="244">
        <f t="shared" si="15"/>
        <v>0</v>
      </c>
      <c r="O168" s="241"/>
      <c r="P168" s="241"/>
      <c r="Q168" s="241"/>
      <c r="R168" s="133"/>
      <c r="T168" s="164" t="s">
        <v>5</v>
      </c>
      <c r="U168" s="42" t="s">
        <v>40</v>
      </c>
      <c r="V168" s="34"/>
      <c r="W168" s="165">
        <f t="shared" si="16"/>
        <v>0</v>
      </c>
      <c r="X168" s="165">
        <v>0</v>
      </c>
      <c r="Y168" s="165">
        <f t="shared" si="17"/>
        <v>0</v>
      </c>
      <c r="Z168" s="165">
        <v>0</v>
      </c>
      <c r="AA168" s="166">
        <f t="shared" si="18"/>
        <v>0</v>
      </c>
      <c r="AR168" s="18" t="s">
        <v>1227</v>
      </c>
      <c r="AT168" s="18" t="s">
        <v>352</v>
      </c>
      <c r="AU168" s="18" t="s">
        <v>79</v>
      </c>
      <c r="AY168" s="18" t="s">
        <v>174</v>
      </c>
      <c r="BE168" s="104">
        <f t="shared" si="19"/>
        <v>0</v>
      </c>
      <c r="BF168" s="104">
        <f t="shared" si="20"/>
        <v>0</v>
      </c>
      <c r="BG168" s="104">
        <f t="shared" si="21"/>
        <v>0</v>
      </c>
      <c r="BH168" s="104">
        <f t="shared" si="22"/>
        <v>0</v>
      </c>
      <c r="BI168" s="104">
        <f t="shared" si="23"/>
        <v>0</v>
      </c>
      <c r="BJ168" s="18" t="s">
        <v>82</v>
      </c>
      <c r="BK168" s="167">
        <f t="shared" si="24"/>
        <v>0</v>
      </c>
      <c r="BL168" s="18" t="s">
        <v>425</v>
      </c>
      <c r="BM168" s="18" t="s">
        <v>511</v>
      </c>
    </row>
    <row r="169" spans="2:65" s="1" customFormat="1" ht="25.5" customHeight="1" x14ac:dyDescent="0.15">
      <c r="B169" s="130"/>
      <c r="C169" s="168" t="s">
        <v>343</v>
      </c>
      <c r="D169" s="168" t="s">
        <v>352</v>
      </c>
      <c r="E169" s="169" t="s">
        <v>1240</v>
      </c>
      <c r="F169" s="242" t="s">
        <v>1327</v>
      </c>
      <c r="G169" s="242"/>
      <c r="H169" s="242"/>
      <c r="I169" s="242"/>
      <c r="J169" s="170" t="s">
        <v>257</v>
      </c>
      <c r="K169" s="171">
        <v>1</v>
      </c>
      <c r="L169" s="243">
        <v>0</v>
      </c>
      <c r="M169" s="243"/>
      <c r="N169" s="244">
        <f t="shared" si="15"/>
        <v>0</v>
      </c>
      <c r="O169" s="241"/>
      <c r="P169" s="241"/>
      <c r="Q169" s="241"/>
      <c r="R169" s="133"/>
      <c r="T169" s="164" t="s">
        <v>5</v>
      </c>
      <c r="U169" s="42" t="s">
        <v>40</v>
      </c>
      <c r="V169" s="34"/>
      <c r="W169" s="165">
        <f t="shared" si="16"/>
        <v>0</v>
      </c>
      <c r="X169" s="165">
        <v>0</v>
      </c>
      <c r="Y169" s="165">
        <f t="shared" si="17"/>
        <v>0</v>
      </c>
      <c r="Z169" s="165">
        <v>0</v>
      </c>
      <c r="AA169" s="166">
        <f t="shared" si="18"/>
        <v>0</v>
      </c>
      <c r="AR169" s="18" t="s">
        <v>1227</v>
      </c>
      <c r="AT169" s="18" t="s">
        <v>352</v>
      </c>
      <c r="AU169" s="18" t="s">
        <v>79</v>
      </c>
      <c r="AY169" s="18" t="s">
        <v>174</v>
      </c>
      <c r="BE169" s="104">
        <f t="shared" si="19"/>
        <v>0</v>
      </c>
      <c r="BF169" s="104">
        <f t="shared" si="20"/>
        <v>0</v>
      </c>
      <c r="BG169" s="104">
        <f t="shared" si="21"/>
        <v>0</v>
      </c>
      <c r="BH169" s="104">
        <f t="shared" si="22"/>
        <v>0</v>
      </c>
      <c r="BI169" s="104">
        <f t="shared" si="23"/>
        <v>0</v>
      </c>
      <c r="BJ169" s="18" t="s">
        <v>82</v>
      </c>
      <c r="BK169" s="167">
        <f t="shared" si="24"/>
        <v>0</v>
      </c>
      <c r="BL169" s="18" t="s">
        <v>425</v>
      </c>
      <c r="BM169" s="18" t="s">
        <v>519</v>
      </c>
    </row>
    <row r="170" spans="2:65" s="1" customFormat="1" ht="16.5" customHeight="1" x14ac:dyDescent="0.15">
      <c r="B170" s="130"/>
      <c r="C170" s="168" t="s">
        <v>347</v>
      </c>
      <c r="D170" s="168" t="s">
        <v>352</v>
      </c>
      <c r="E170" s="169" t="s">
        <v>1358</v>
      </c>
      <c r="F170" s="242" t="s">
        <v>1359</v>
      </c>
      <c r="G170" s="242"/>
      <c r="H170" s="242"/>
      <c r="I170" s="242"/>
      <c r="J170" s="170" t="s">
        <v>5</v>
      </c>
      <c r="K170" s="171">
        <v>0</v>
      </c>
      <c r="L170" s="243">
        <v>0</v>
      </c>
      <c r="M170" s="243"/>
      <c r="N170" s="244">
        <f t="shared" si="15"/>
        <v>0</v>
      </c>
      <c r="O170" s="241"/>
      <c r="P170" s="241"/>
      <c r="Q170" s="241"/>
      <c r="R170" s="133"/>
      <c r="T170" s="164" t="s">
        <v>5</v>
      </c>
      <c r="U170" s="42" t="s">
        <v>40</v>
      </c>
      <c r="V170" s="34"/>
      <c r="W170" s="165">
        <f t="shared" si="16"/>
        <v>0</v>
      </c>
      <c r="X170" s="165">
        <v>0</v>
      </c>
      <c r="Y170" s="165">
        <f t="shared" si="17"/>
        <v>0</v>
      </c>
      <c r="Z170" s="165">
        <v>0</v>
      </c>
      <c r="AA170" s="166">
        <f t="shared" si="18"/>
        <v>0</v>
      </c>
      <c r="AR170" s="18" t="s">
        <v>1227</v>
      </c>
      <c r="AT170" s="18" t="s">
        <v>352</v>
      </c>
      <c r="AU170" s="18" t="s">
        <v>79</v>
      </c>
      <c r="AY170" s="18" t="s">
        <v>174</v>
      </c>
      <c r="BE170" s="104">
        <f t="shared" si="19"/>
        <v>0</v>
      </c>
      <c r="BF170" s="104">
        <f t="shared" si="20"/>
        <v>0</v>
      </c>
      <c r="BG170" s="104">
        <f t="shared" si="21"/>
        <v>0</v>
      </c>
      <c r="BH170" s="104">
        <f t="shared" si="22"/>
        <v>0</v>
      </c>
      <c r="BI170" s="104">
        <f t="shared" si="23"/>
        <v>0</v>
      </c>
      <c r="BJ170" s="18" t="s">
        <v>82</v>
      </c>
      <c r="BK170" s="167">
        <f t="shared" si="24"/>
        <v>0</v>
      </c>
      <c r="BL170" s="18" t="s">
        <v>425</v>
      </c>
      <c r="BM170" s="18" t="s">
        <v>525</v>
      </c>
    </row>
    <row r="171" spans="2:65" s="1" customFormat="1" ht="38.25" customHeight="1" x14ac:dyDescent="0.15">
      <c r="B171" s="130"/>
      <c r="C171" s="168" t="s">
        <v>351</v>
      </c>
      <c r="D171" s="168" t="s">
        <v>352</v>
      </c>
      <c r="E171" s="169" t="s">
        <v>1360</v>
      </c>
      <c r="F171" s="242" t="s">
        <v>1361</v>
      </c>
      <c r="G171" s="242"/>
      <c r="H171" s="242"/>
      <c r="I171" s="242"/>
      <c r="J171" s="170" t="s">
        <v>257</v>
      </c>
      <c r="K171" s="171">
        <v>12</v>
      </c>
      <c r="L171" s="243">
        <v>0</v>
      </c>
      <c r="M171" s="243"/>
      <c r="N171" s="244">
        <f t="shared" si="15"/>
        <v>0</v>
      </c>
      <c r="O171" s="241"/>
      <c r="P171" s="241"/>
      <c r="Q171" s="241"/>
      <c r="R171" s="133"/>
      <c r="T171" s="164" t="s">
        <v>5</v>
      </c>
      <c r="U171" s="42" t="s">
        <v>40</v>
      </c>
      <c r="V171" s="34"/>
      <c r="W171" s="165">
        <f t="shared" si="16"/>
        <v>0</v>
      </c>
      <c r="X171" s="165">
        <v>0</v>
      </c>
      <c r="Y171" s="165">
        <f t="shared" si="17"/>
        <v>0</v>
      </c>
      <c r="Z171" s="165">
        <v>0</v>
      </c>
      <c r="AA171" s="166">
        <f t="shared" si="18"/>
        <v>0</v>
      </c>
      <c r="AR171" s="18" t="s">
        <v>1227</v>
      </c>
      <c r="AT171" s="18" t="s">
        <v>352</v>
      </c>
      <c r="AU171" s="18" t="s">
        <v>79</v>
      </c>
      <c r="AY171" s="18" t="s">
        <v>174</v>
      </c>
      <c r="BE171" s="104">
        <f t="shared" si="19"/>
        <v>0</v>
      </c>
      <c r="BF171" s="104">
        <f t="shared" si="20"/>
        <v>0</v>
      </c>
      <c r="BG171" s="104">
        <f t="shared" si="21"/>
        <v>0</v>
      </c>
      <c r="BH171" s="104">
        <f t="shared" si="22"/>
        <v>0</v>
      </c>
      <c r="BI171" s="104">
        <f t="shared" si="23"/>
        <v>0</v>
      </c>
      <c r="BJ171" s="18" t="s">
        <v>82</v>
      </c>
      <c r="BK171" s="167">
        <f t="shared" si="24"/>
        <v>0</v>
      </c>
      <c r="BL171" s="18" t="s">
        <v>425</v>
      </c>
      <c r="BM171" s="18" t="s">
        <v>534</v>
      </c>
    </row>
    <row r="172" spans="2:65" s="1" customFormat="1" ht="38.25" customHeight="1" x14ac:dyDescent="0.15">
      <c r="B172" s="130"/>
      <c r="C172" s="168" t="s">
        <v>356</v>
      </c>
      <c r="D172" s="168" t="s">
        <v>352</v>
      </c>
      <c r="E172" s="169" t="s">
        <v>1362</v>
      </c>
      <c r="F172" s="242" t="s">
        <v>1363</v>
      </c>
      <c r="G172" s="242"/>
      <c r="H172" s="242"/>
      <c r="I172" s="242"/>
      <c r="J172" s="170" t="s">
        <v>257</v>
      </c>
      <c r="K172" s="171">
        <v>6</v>
      </c>
      <c r="L172" s="243">
        <v>0</v>
      </c>
      <c r="M172" s="243"/>
      <c r="N172" s="244">
        <f t="shared" si="15"/>
        <v>0</v>
      </c>
      <c r="O172" s="241"/>
      <c r="P172" s="241"/>
      <c r="Q172" s="241"/>
      <c r="R172" s="133"/>
      <c r="T172" s="164" t="s">
        <v>5</v>
      </c>
      <c r="U172" s="42" t="s">
        <v>40</v>
      </c>
      <c r="V172" s="34"/>
      <c r="W172" s="165">
        <f t="shared" si="16"/>
        <v>0</v>
      </c>
      <c r="X172" s="165">
        <v>0</v>
      </c>
      <c r="Y172" s="165">
        <f t="shared" si="17"/>
        <v>0</v>
      </c>
      <c r="Z172" s="165">
        <v>0</v>
      </c>
      <c r="AA172" s="166">
        <f t="shared" si="18"/>
        <v>0</v>
      </c>
      <c r="AR172" s="18" t="s">
        <v>1227</v>
      </c>
      <c r="AT172" s="18" t="s">
        <v>352</v>
      </c>
      <c r="AU172" s="18" t="s">
        <v>79</v>
      </c>
      <c r="AY172" s="18" t="s">
        <v>174</v>
      </c>
      <c r="BE172" s="104">
        <f t="shared" si="19"/>
        <v>0</v>
      </c>
      <c r="BF172" s="104">
        <f t="shared" si="20"/>
        <v>0</v>
      </c>
      <c r="BG172" s="104">
        <f t="shared" si="21"/>
        <v>0</v>
      </c>
      <c r="BH172" s="104">
        <f t="shared" si="22"/>
        <v>0</v>
      </c>
      <c r="BI172" s="104">
        <f t="shared" si="23"/>
        <v>0</v>
      </c>
      <c r="BJ172" s="18" t="s">
        <v>82</v>
      </c>
      <c r="BK172" s="167">
        <f t="shared" si="24"/>
        <v>0</v>
      </c>
      <c r="BL172" s="18" t="s">
        <v>425</v>
      </c>
      <c r="BM172" s="18" t="s">
        <v>542</v>
      </c>
    </row>
    <row r="173" spans="2:65" s="1" customFormat="1" ht="38.25" customHeight="1" x14ac:dyDescent="0.15">
      <c r="B173" s="130"/>
      <c r="C173" s="168" t="s">
        <v>360</v>
      </c>
      <c r="D173" s="168" t="s">
        <v>352</v>
      </c>
      <c r="E173" s="169" t="s">
        <v>1364</v>
      </c>
      <c r="F173" s="242" t="s">
        <v>1365</v>
      </c>
      <c r="G173" s="242"/>
      <c r="H173" s="242"/>
      <c r="I173" s="242"/>
      <c r="J173" s="170" t="s">
        <v>257</v>
      </c>
      <c r="K173" s="171">
        <v>8</v>
      </c>
      <c r="L173" s="243">
        <v>0</v>
      </c>
      <c r="M173" s="243"/>
      <c r="N173" s="244">
        <f t="shared" si="15"/>
        <v>0</v>
      </c>
      <c r="O173" s="241"/>
      <c r="P173" s="241"/>
      <c r="Q173" s="241"/>
      <c r="R173" s="133"/>
      <c r="T173" s="164" t="s">
        <v>5</v>
      </c>
      <c r="U173" s="42" t="s">
        <v>40</v>
      </c>
      <c r="V173" s="34"/>
      <c r="W173" s="165">
        <f t="shared" si="16"/>
        <v>0</v>
      </c>
      <c r="X173" s="165">
        <v>0</v>
      </c>
      <c r="Y173" s="165">
        <f t="shared" si="17"/>
        <v>0</v>
      </c>
      <c r="Z173" s="165">
        <v>0</v>
      </c>
      <c r="AA173" s="166">
        <f t="shared" si="18"/>
        <v>0</v>
      </c>
      <c r="AR173" s="18" t="s">
        <v>1227</v>
      </c>
      <c r="AT173" s="18" t="s">
        <v>352</v>
      </c>
      <c r="AU173" s="18" t="s">
        <v>79</v>
      </c>
      <c r="AY173" s="18" t="s">
        <v>174</v>
      </c>
      <c r="BE173" s="104">
        <f t="shared" si="19"/>
        <v>0</v>
      </c>
      <c r="BF173" s="104">
        <f t="shared" si="20"/>
        <v>0</v>
      </c>
      <c r="BG173" s="104">
        <f t="shared" si="21"/>
        <v>0</v>
      </c>
      <c r="BH173" s="104">
        <f t="shared" si="22"/>
        <v>0</v>
      </c>
      <c r="BI173" s="104">
        <f t="shared" si="23"/>
        <v>0</v>
      </c>
      <c r="BJ173" s="18" t="s">
        <v>82</v>
      </c>
      <c r="BK173" s="167">
        <f t="shared" si="24"/>
        <v>0</v>
      </c>
      <c r="BL173" s="18" t="s">
        <v>425</v>
      </c>
      <c r="BM173" s="18" t="s">
        <v>546</v>
      </c>
    </row>
    <row r="174" spans="2:65" s="1" customFormat="1" ht="38.25" customHeight="1" x14ac:dyDescent="0.15">
      <c r="B174" s="130"/>
      <c r="C174" s="168" t="s">
        <v>364</v>
      </c>
      <c r="D174" s="168" t="s">
        <v>352</v>
      </c>
      <c r="E174" s="169" t="s">
        <v>1366</v>
      </c>
      <c r="F174" s="242" t="s">
        <v>1367</v>
      </c>
      <c r="G174" s="242"/>
      <c r="H174" s="242"/>
      <c r="I174" s="242"/>
      <c r="J174" s="170" t="s">
        <v>257</v>
      </c>
      <c r="K174" s="171">
        <v>5</v>
      </c>
      <c r="L174" s="243">
        <v>0</v>
      </c>
      <c r="M174" s="243"/>
      <c r="N174" s="244">
        <f t="shared" si="15"/>
        <v>0</v>
      </c>
      <c r="O174" s="241"/>
      <c r="P174" s="241"/>
      <c r="Q174" s="241"/>
      <c r="R174" s="133"/>
      <c r="T174" s="164" t="s">
        <v>5</v>
      </c>
      <c r="U174" s="42" t="s">
        <v>40</v>
      </c>
      <c r="V174" s="34"/>
      <c r="W174" s="165">
        <f t="shared" si="16"/>
        <v>0</v>
      </c>
      <c r="X174" s="165">
        <v>0</v>
      </c>
      <c r="Y174" s="165">
        <f t="shared" si="17"/>
        <v>0</v>
      </c>
      <c r="Z174" s="165">
        <v>0</v>
      </c>
      <c r="AA174" s="166">
        <f t="shared" si="18"/>
        <v>0</v>
      </c>
      <c r="AR174" s="18" t="s">
        <v>1227</v>
      </c>
      <c r="AT174" s="18" t="s">
        <v>352</v>
      </c>
      <c r="AU174" s="18" t="s">
        <v>79</v>
      </c>
      <c r="AY174" s="18" t="s">
        <v>174</v>
      </c>
      <c r="BE174" s="104">
        <f t="shared" si="19"/>
        <v>0</v>
      </c>
      <c r="BF174" s="104">
        <f t="shared" si="20"/>
        <v>0</v>
      </c>
      <c r="BG174" s="104">
        <f t="shared" si="21"/>
        <v>0</v>
      </c>
      <c r="BH174" s="104">
        <f t="shared" si="22"/>
        <v>0</v>
      </c>
      <c r="BI174" s="104">
        <f t="shared" si="23"/>
        <v>0</v>
      </c>
      <c r="BJ174" s="18" t="s">
        <v>82</v>
      </c>
      <c r="BK174" s="167">
        <f t="shared" si="24"/>
        <v>0</v>
      </c>
      <c r="BL174" s="18" t="s">
        <v>425</v>
      </c>
      <c r="BM174" s="18" t="s">
        <v>554</v>
      </c>
    </row>
    <row r="175" spans="2:65" s="1" customFormat="1" ht="25.5" customHeight="1" x14ac:dyDescent="0.15">
      <c r="B175" s="130"/>
      <c r="C175" s="168" t="s">
        <v>368</v>
      </c>
      <c r="D175" s="168" t="s">
        <v>352</v>
      </c>
      <c r="E175" s="169" t="s">
        <v>1253</v>
      </c>
      <c r="F175" s="242" t="s">
        <v>1368</v>
      </c>
      <c r="G175" s="242"/>
      <c r="H175" s="242"/>
      <c r="I175" s="242"/>
      <c r="J175" s="170" t="s">
        <v>257</v>
      </c>
      <c r="K175" s="171">
        <v>4</v>
      </c>
      <c r="L175" s="243">
        <v>0</v>
      </c>
      <c r="M175" s="243"/>
      <c r="N175" s="244">
        <f t="shared" si="15"/>
        <v>0</v>
      </c>
      <c r="O175" s="241"/>
      <c r="P175" s="241"/>
      <c r="Q175" s="241"/>
      <c r="R175" s="133"/>
      <c r="T175" s="164" t="s">
        <v>5</v>
      </c>
      <c r="U175" s="42" t="s">
        <v>40</v>
      </c>
      <c r="V175" s="34"/>
      <c r="W175" s="165">
        <f t="shared" si="16"/>
        <v>0</v>
      </c>
      <c r="X175" s="165">
        <v>0</v>
      </c>
      <c r="Y175" s="165">
        <f t="shared" si="17"/>
        <v>0</v>
      </c>
      <c r="Z175" s="165">
        <v>0</v>
      </c>
      <c r="AA175" s="166">
        <f t="shared" si="18"/>
        <v>0</v>
      </c>
      <c r="AR175" s="18" t="s">
        <v>1227</v>
      </c>
      <c r="AT175" s="18" t="s">
        <v>352</v>
      </c>
      <c r="AU175" s="18" t="s">
        <v>79</v>
      </c>
      <c r="AY175" s="18" t="s">
        <v>174</v>
      </c>
      <c r="BE175" s="104">
        <f t="shared" si="19"/>
        <v>0</v>
      </c>
      <c r="BF175" s="104">
        <f t="shared" si="20"/>
        <v>0</v>
      </c>
      <c r="BG175" s="104">
        <f t="shared" si="21"/>
        <v>0</v>
      </c>
      <c r="BH175" s="104">
        <f t="shared" si="22"/>
        <v>0</v>
      </c>
      <c r="BI175" s="104">
        <f t="shared" si="23"/>
        <v>0</v>
      </c>
      <c r="BJ175" s="18" t="s">
        <v>82</v>
      </c>
      <c r="BK175" s="167">
        <f t="shared" si="24"/>
        <v>0</v>
      </c>
      <c r="BL175" s="18" t="s">
        <v>425</v>
      </c>
      <c r="BM175" s="18" t="s">
        <v>562</v>
      </c>
    </row>
    <row r="176" spans="2:65" s="1" customFormat="1" ht="25.5" customHeight="1" x14ac:dyDescent="0.15">
      <c r="B176" s="130"/>
      <c r="C176" s="168" t="s">
        <v>372</v>
      </c>
      <c r="D176" s="168" t="s">
        <v>352</v>
      </c>
      <c r="E176" s="169" t="s">
        <v>1259</v>
      </c>
      <c r="F176" s="242" t="s">
        <v>1369</v>
      </c>
      <c r="G176" s="242"/>
      <c r="H176" s="242"/>
      <c r="I176" s="242"/>
      <c r="J176" s="170" t="s">
        <v>257</v>
      </c>
      <c r="K176" s="171">
        <v>35</v>
      </c>
      <c r="L176" s="243">
        <v>0</v>
      </c>
      <c r="M176" s="243"/>
      <c r="N176" s="244">
        <f t="shared" si="15"/>
        <v>0</v>
      </c>
      <c r="O176" s="241"/>
      <c r="P176" s="241"/>
      <c r="Q176" s="241"/>
      <c r="R176" s="133"/>
      <c r="T176" s="164" t="s">
        <v>5</v>
      </c>
      <c r="U176" s="42" t="s">
        <v>40</v>
      </c>
      <c r="V176" s="34"/>
      <c r="W176" s="165">
        <f t="shared" si="16"/>
        <v>0</v>
      </c>
      <c r="X176" s="165">
        <v>0</v>
      </c>
      <c r="Y176" s="165">
        <f t="shared" si="17"/>
        <v>0</v>
      </c>
      <c r="Z176" s="165">
        <v>0</v>
      </c>
      <c r="AA176" s="166">
        <f t="shared" si="18"/>
        <v>0</v>
      </c>
      <c r="AR176" s="18" t="s">
        <v>1227</v>
      </c>
      <c r="AT176" s="18" t="s">
        <v>352</v>
      </c>
      <c r="AU176" s="18" t="s">
        <v>79</v>
      </c>
      <c r="AY176" s="18" t="s">
        <v>174</v>
      </c>
      <c r="BE176" s="104">
        <f t="shared" si="19"/>
        <v>0</v>
      </c>
      <c r="BF176" s="104">
        <f t="shared" si="20"/>
        <v>0</v>
      </c>
      <c r="BG176" s="104">
        <f t="shared" si="21"/>
        <v>0</v>
      </c>
      <c r="BH176" s="104">
        <f t="shared" si="22"/>
        <v>0</v>
      </c>
      <c r="BI176" s="104">
        <f t="shared" si="23"/>
        <v>0</v>
      </c>
      <c r="BJ176" s="18" t="s">
        <v>82</v>
      </c>
      <c r="BK176" s="167">
        <f t="shared" si="24"/>
        <v>0</v>
      </c>
      <c r="BL176" s="18" t="s">
        <v>425</v>
      </c>
      <c r="BM176" s="18" t="s">
        <v>578</v>
      </c>
    </row>
    <row r="177" spans="2:65" s="1" customFormat="1" ht="25.5" customHeight="1" x14ac:dyDescent="0.15">
      <c r="B177" s="130"/>
      <c r="C177" s="168" t="s">
        <v>376</v>
      </c>
      <c r="D177" s="168" t="s">
        <v>352</v>
      </c>
      <c r="E177" s="169" t="s">
        <v>1370</v>
      </c>
      <c r="F177" s="242" t="s">
        <v>1371</v>
      </c>
      <c r="G177" s="242"/>
      <c r="H177" s="242"/>
      <c r="I177" s="242"/>
      <c r="J177" s="170" t="s">
        <v>257</v>
      </c>
      <c r="K177" s="171">
        <v>12</v>
      </c>
      <c r="L177" s="243">
        <v>0</v>
      </c>
      <c r="M177" s="243"/>
      <c r="N177" s="244">
        <f t="shared" si="15"/>
        <v>0</v>
      </c>
      <c r="O177" s="241"/>
      <c r="P177" s="241"/>
      <c r="Q177" s="241"/>
      <c r="R177" s="133"/>
      <c r="T177" s="164" t="s">
        <v>5</v>
      </c>
      <c r="U177" s="42" t="s">
        <v>40</v>
      </c>
      <c r="V177" s="34"/>
      <c r="W177" s="165">
        <f t="shared" si="16"/>
        <v>0</v>
      </c>
      <c r="X177" s="165">
        <v>0</v>
      </c>
      <c r="Y177" s="165">
        <f t="shared" si="17"/>
        <v>0</v>
      </c>
      <c r="Z177" s="165">
        <v>0</v>
      </c>
      <c r="AA177" s="166">
        <f t="shared" si="18"/>
        <v>0</v>
      </c>
      <c r="AR177" s="18" t="s">
        <v>1227</v>
      </c>
      <c r="AT177" s="18" t="s">
        <v>352</v>
      </c>
      <c r="AU177" s="18" t="s">
        <v>79</v>
      </c>
      <c r="AY177" s="18" t="s">
        <v>174</v>
      </c>
      <c r="BE177" s="104">
        <f t="shared" si="19"/>
        <v>0</v>
      </c>
      <c r="BF177" s="104">
        <f t="shared" si="20"/>
        <v>0</v>
      </c>
      <c r="BG177" s="104">
        <f t="shared" si="21"/>
        <v>0</v>
      </c>
      <c r="BH177" s="104">
        <f t="shared" si="22"/>
        <v>0</v>
      </c>
      <c r="BI177" s="104">
        <f t="shared" si="23"/>
        <v>0</v>
      </c>
      <c r="BJ177" s="18" t="s">
        <v>82</v>
      </c>
      <c r="BK177" s="167">
        <f t="shared" si="24"/>
        <v>0</v>
      </c>
      <c r="BL177" s="18" t="s">
        <v>425</v>
      </c>
      <c r="BM177" s="18" t="s">
        <v>586</v>
      </c>
    </row>
    <row r="178" spans="2:65" s="1" customFormat="1" ht="16.5" customHeight="1" x14ac:dyDescent="0.15">
      <c r="B178" s="130"/>
      <c r="C178" s="168" t="s">
        <v>380</v>
      </c>
      <c r="D178" s="168" t="s">
        <v>352</v>
      </c>
      <c r="E178" s="169" t="s">
        <v>1372</v>
      </c>
      <c r="F178" s="242" t="s">
        <v>1373</v>
      </c>
      <c r="G178" s="242"/>
      <c r="H178" s="242"/>
      <c r="I178" s="242"/>
      <c r="J178" s="170" t="s">
        <v>257</v>
      </c>
      <c r="K178" s="171">
        <v>1</v>
      </c>
      <c r="L178" s="243">
        <v>0</v>
      </c>
      <c r="M178" s="243"/>
      <c r="N178" s="244">
        <f t="shared" si="15"/>
        <v>0</v>
      </c>
      <c r="O178" s="241"/>
      <c r="P178" s="241"/>
      <c r="Q178" s="241"/>
      <c r="R178" s="133"/>
      <c r="T178" s="164" t="s">
        <v>5</v>
      </c>
      <c r="U178" s="42" t="s">
        <v>40</v>
      </c>
      <c r="V178" s="34"/>
      <c r="W178" s="165">
        <f t="shared" si="16"/>
        <v>0</v>
      </c>
      <c r="X178" s="165">
        <v>0</v>
      </c>
      <c r="Y178" s="165">
        <f t="shared" si="17"/>
        <v>0</v>
      </c>
      <c r="Z178" s="165">
        <v>0</v>
      </c>
      <c r="AA178" s="166">
        <f t="shared" si="18"/>
        <v>0</v>
      </c>
      <c r="AR178" s="18" t="s">
        <v>1227</v>
      </c>
      <c r="AT178" s="18" t="s">
        <v>352</v>
      </c>
      <c r="AU178" s="18" t="s">
        <v>79</v>
      </c>
      <c r="AY178" s="18" t="s">
        <v>174</v>
      </c>
      <c r="BE178" s="104">
        <f t="shared" si="19"/>
        <v>0</v>
      </c>
      <c r="BF178" s="104">
        <f t="shared" si="20"/>
        <v>0</v>
      </c>
      <c r="BG178" s="104">
        <f t="shared" si="21"/>
        <v>0</v>
      </c>
      <c r="BH178" s="104">
        <f t="shared" si="22"/>
        <v>0</v>
      </c>
      <c r="BI178" s="104">
        <f t="shared" si="23"/>
        <v>0</v>
      </c>
      <c r="BJ178" s="18" t="s">
        <v>82</v>
      </c>
      <c r="BK178" s="167">
        <f t="shared" si="24"/>
        <v>0</v>
      </c>
      <c r="BL178" s="18" t="s">
        <v>425</v>
      </c>
      <c r="BM178" s="18" t="s">
        <v>594</v>
      </c>
    </row>
    <row r="179" spans="2:65" s="1" customFormat="1" ht="16.5" customHeight="1" x14ac:dyDescent="0.15">
      <c r="B179" s="130"/>
      <c r="C179" s="168" t="s">
        <v>384</v>
      </c>
      <c r="D179" s="168" t="s">
        <v>352</v>
      </c>
      <c r="E179" s="169" t="s">
        <v>1374</v>
      </c>
      <c r="F179" s="242" t="s">
        <v>1262</v>
      </c>
      <c r="G179" s="242"/>
      <c r="H179" s="242"/>
      <c r="I179" s="242"/>
      <c r="J179" s="170" t="s">
        <v>1223</v>
      </c>
      <c r="K179" s="172">
        <v>0</v>
      </c>
      <c r="L179" s="243">
        <v>0</v>
      </c>
      <c r="M179" s="243"/>
      <c r="N179" s="244">
        <f t="shared" si="15"/>
        <v>0</v>
      </c>
      <c r="O179" s="241"/>
      <c r="P179" s="241"/>
      <c r="Q179" s="241"/>
      <c r="R179" s="133"/>
      <c r="T179" s="164" t="s">
        <v>5</v>
      </c>
      <c r="U179" s="42" t="s">
        <v>40</v>
      </c>
      <c r="V179" s="34"/>
      <c r="W179" s="165">
        <f t="shared" si="16"/>
        <v>0</v>
      </c>
      <c r="X179" s="165">
        <v>0</v>
      </c>
      <c r="Y179" s="165">
        <f t="shared" si="17"/>
        <v>0</v>
      </c>
      <c r="Z179" s="165">
        <v>0</v>
      </c>
      <c r="AA179" s="166">
        <f t="shared" si="18"/>
        <v>0</v>
      </c>
      <c r="AR179" s="18" t="s">
        <v>1227</v>
      </c>
      <c r="AT179" s="18" t="s">
        <v>352</v>
      </c>
      <c r="AU179" s="18" t="s">
        <v>79</v>
      </c>
      <c r="AY179" s="18" t="s">
        <v>174</v>
      </c>
      <c r="BE179" s="104">
        <f t="shared" si="19"/>
        <v>0</v>
      </c>
      <c r="BF179" s="104">
        <f t="shared" si="20"/>
        <v>0</v>
      </c>
      <c r="BG179" s="104">
        <f t="shared" si="21"/>
        <v>0</v>
      </c>
      <c r="BH179" s="104">
        <f t="shared" si="22"/>
        <v>0</v>
      </c>
      <c r="BI179" s="104">
        <f t="shared" si="23"/>
        <v>0</v>
      </c>
      <c r="BJ179" s="18" t="s">
        <v>82</v>
      </c>
      <c r="BK179" s="167">
        <f t="shared" si="24"/>
        <v>0</v>
      </c>
      <c r="BL179" s="18" t="s">
        <v>425</v>
      </c>
      <c r="BM179" s="18" t="s">
        <v>1375</v>
      </c>
    </row>
    <row r="180" spans="2:65" s="1" customFormat="1" ht="16.5" customHeight="1" x14ac:dyDescent="0.15">
      <c r="B180" s="130"/>
      <c r="C180" s="168" t="s">
        <v>388</v>
      </c>
      <c r="D180" s="168" t="s">
        <v>352</v>
      </c>
      <c r="E180" s="169" t="s">
        <v>1376</v>
      </c>
      <c r="F180" s="242" t="s">
        <v>1331</v>
      </c>
      <c r="G180" s="242"/>
      <c r="H180" s="242"/>
      <c r="I180" s="242"/>
      <c r="J180" s="170" t="s">
        <v>1223</v>
      </c>
      <c r="K180" s="172">
        <v>0</v>
      </c>
      <c r="L180" s="243">
        <v>0</v>
      </c>
      <c r="M180" s="243"/>
      <c r="N180" s="244">
        <f t="shared" si="15"/>
        <v>0</v>
      </c>
      <c r="O180" s="241"/>
      <c r="P180" s="241"/>
      <c r="Q180" s="241"/>
      <c r="R180" s="133"/>
      <c r="T180" s="164" t="s">
        <v>5</v>
      </c>
      <c r="U180" s="42" t="s">
        <v>40</v>
      </c>
      <c r="V180" s="34"/>
      <c r="W180" s="165">
        <f t="shared" si="16"/>
        <v>0</v>
      </c>
      <c r="X180" s="165">
        <v>0</v>
      </c>
      <c r="Y180" s="165">
        <f t="shared" si="17"/>
        <v>0</v>
      </c>
      <c r="Z180" s="165">
        <v>0</v>
      </c>
      <c r="AA180" s="166">
        <f t="shared" si="18"/>
        <v>0</v>
      </c>
      <c r="AR180" s="18" t="s">
        <v>1227</v>
      </c>
      <c r="AT180" s="18" t="s">
        <v>352</v>
      </c>
      <c r="AU180" s="18" t="s">
        <v>79</v>
      </c>
      <c r="AY180" s="18" t="s">
        <v>174</v>
      </c>
      <c r="BE180" s="104">
        <f t="shared" si="19"/>
        <v>0</v>
      </c>
      <c r="BF180" s="104">
        <f t="shared" si="20"/>
        <v>0</v>
      </c>
      <c r="BG180" s="104">
        <f t="shared" si="21"/>
        <v>0</v>
      </c>
      <c r="BH180" s="104">
        <f t="shared" si="22"/>
        <v>0</v>
      </c>
      <c r="BI180" s="104">
        <f t="shared" si="23"/>
        <v>0</v>
      </c>
      <c r="BJ180" s="18" t="s">
        <v>82</v>
      </c>
      <c r="BK180" s="167">
        <f t="shared" si="24"/>
        <v>0</v>
      </c>
      <c r="BL180" s="18" t="s">
        <v>425</v>
      </c>
      <c r="BM180" s="18" t="s">
        <v>1377</v>
      </c>
    </row>
    <row r="181" spans="2:65" s="9" customFormat="1" ht="37.5" customHeight="1" x14ac:dyDescent="0.2">
      <c r="B181" s="148"/>
      <c r="C181" s="149"/>
      <c r="D181" s="150" t="s">
        <v>1271</v>
      </c>
      <c r="E181" s="150"/>
      <c r="F181" s="150"/>
      <c r="G181" s="150"/>
      <c r="H181" s="150"/>
      <c r="I181" s="150"/>
      <c r="J181" s="150"/>
      <c r="K181" s="150"/>
      <c r="L181" s="150"/>
      <c r="M181" s="150"/>
      <c r="N181" s="238">
        <f>BK181</f>
        <v>0</v>
      </c>
      <c r="O181" s="239"/>
      <c r="P181" s="239"/>
      <c r="Q181" s="239"/>
      <c r="R181" s="151"/>
      <c r="T181" s="152"/>
      <c r="U181" s="149"/>
      <c r="V181" s="149"/>
      <c r="W181" s="153">
        <f>W182</f>
        <v>0</v>
      </c>
      <c r="X181" s="149"/>
      <c r="Y181" s="153">
        <f>Y182</f>
        <v>0</v>
      </c>
      <c r="Z181" s="149"/>
      <c r="AA181" s="154">
        <f>AA182</f>
        <v>0</v>
      </c>
      <c r="AR181" s="155" t="s">
        <v>85</v>
      </c>
      <c r="AT181" s="156" t="s">
        <v>72</v>
      </c>
      <c r="AU181" s="156" t="s">
        <v>73</v>
      </c>
      <c r="AY181" s="155" t="s">
        <v>174</v>
      </c>
      <c r="BK181" s="157">
        <f>BK182</f>
        <v>0</v>
      </c>
    </row>
    <row r="182" spans="2:65" s="9" customFormat="1" ht="20" customHeight="1" x14ac:dyDescent="0.15">
      <c r="B182" s="148"/>
      <c r="C182" s="149"/>
      <c r="D182" s="158" t="s">
        <v>1272</v>
      </c>
      <c r="E182" s="158"/>
      <c r="F182" s="158"/>
      <c r="G182" s="158"/>
      <c r="H182" s="158"/>
      <c r="I182" s="158"/>
      <c r="J182" s="158"/>
      <c r="K182" s="158"/>
      <c r="L182" s="158"/>
      <c r="M182" s="158"/>
      <c r="N182" s="236">
        <f>BK182</f>
        <v>0</v>
      </c>
      <c r="O182" s="237"/>
      <c r="P182" s="237"/>
      <c r="Q182" s="237"/>
      <c r="R182" s="151"/>
      <c r="T182" s="152"/>
      <c r="U182" s="149"/>
      <c r="V182" s="149"/>
      <c r="W182" s="153">
        <f>SUM(W183:W201)</f>
        <v>0</v>
      </c>
      <c r="X182" s="149"/>
      <c r="Y182" s="153">
        <f>SUM(Y183:Y201)</f>
        <v>0</v>
      </c>
      <c r="Z182" s="149"/>
      <c r="AA182" s="154">
        <f>SUM(AA183:AA201)</f>
        <v>0</v>
      </c>
      <c r="AR182" s="155" t="s">
        <v>85</v>
      </c>
      <c r="AT182" s="156" t="s">
        <v>72</v>
      </c>
      <c r="AU182" s="156" t="s">
        <v>79</v>
      </c>
      <c r="AY182" s="155" t="s">
        <v>174</v>
      </c>
      <c r="BK182" s="157">
        <f>SUM(BK183:BK201)</f>
        <v>0</v>
      </c>
    </row>
    <row r="183" spans="2:65" s="1" customFormat="1" ht="25.5" customHeight="1" x14ac:dyDescent="0.15">
      <c r="B183" s="130"/>
      <c r="C183" s="159" t="s">
        <v>392</v>
      </c>
      <c r="D183" s="159" t="s">
        <v>175</v>
      </c>
      <c r="E183" s="160" t="s">
        <v>1230</v>
      </c>
      <c r="F183" s="240" t="s">
        <v>1378</v>
      </c>
      <c r="G183" s="240"/>
      <c r="H183" s="240"/>
      <c r="I183" s="240"/>
      <c r="J183" s="161" t="s">
        <v>257</v>
      </c>
      <c r="K183" s="162">
        <v>1</v>
      </c>
      <c r="L183" s="230">
        <v>0</v>
      </c>
      <c r="M183" s="230"/>
      <c r="N183" s="241">
        <f t="shared" ref="N183:N201" si="25">ROUND(L183*K183,3)</f>
        <v>0</v>
      </c>
      <c r="O183" s="241"/>
      <c r="P183" s="241"/>
      <c r="Q183" s="241"/>
      <c r="R183" s="133"/>
      <c r="T183" s="164" t="s">
        <v>5</v>
      </c>
      <c r="U183" s="42" t="s">
        <v>40</v>
      </c>
      <c r="V183" s="34"/>
      <c r="W183" s="165">
        <f t="shared" ref="W183:W201" si="26">V183*K183</f>
        <v>0</v>
      </c>
      <c r="X183" s="165">
        <v>0</v>
      </c>
      <c r="Y183" s="165">
        <f t="shared" ref="Y183:Y201" si="27">X183*K183</f>
        <v>0</v>
      </c>
      <c r="Z183" s="165">
        <v>0</v>
      </c>
      <c r="AA183" s="166">
        <f t="shared" ref="AA183:AA201" si="28">Z183*K183</f>
        <v>0</v>
      </c>
      <c r="AR183" s="18" t="s">
        <v>425</v>
      </c>
      <c r="AT183" s="18" t="s">
        <v>175</v>
      </c>
      <c r="AU183" s="18" t="s">
        <v>82</v>
      </c>
      <c r="AY183" s="18" t="s">
        <v>174</v>
      </c>
      <c r="BE183" s="104">
        <f t="shared" ref="BE183:BE201" si="29">IF(U183="základná",N183,0)</f>
        <v>0</v>
      </c>
      <c r="BF183" s="104">
        <f t="shared" ref="BF183:BF201" si="30">IF(U183="znížená",N183,0)</f>
        <v>0</v>
      </c>
      <c r="BG183" s="104">
        <f t="shared" ref="BG183:BG201" si="31">IF(U183="zákl. prenesená",N183,0)</f>
        <v>0</v>
      </c>
      <c r="BH183" s="104">
        <f t="shared" ref="BH183:BH201" si="32">IF(U183="zníž. prenesená",N183,0)</f>
        <v>0</v>
      </c>
      <c r="BI183" s="104">
        <f t="shared" ref="BI183:BI201" si="33">IF(U183="nulová",N183,0)</f>
        <v>0</v>
      </c>
      <c r="BJ183" s="18" t="s">
        <v>82</v>
      </c>
      <c r="BK183" s="167">
        <f t="shared" ref="BK183:BK201" si="34">ROUND(L183*K183,3)</f>
        <v>0</v>
      </c>
      <c r="BL183" s="18" t="s">
        <v>425</v>
      </c>
      <c r="BM183" s="18" t="s">
        <v>602</v>
      </c>
    </row>
    <row r="184" spans="2:65" s="1" customFormat="1" ht="25.5" customHeight="1" x14ac:dyDescent="0.15">
      <c r="B184" s="130"/>
      <c r="C184" s="159" t="s">
        <v>396</v>
      </c>
      <c r="D184" s="159" t="s">
        <v>175</v>
      </c>
      <c r="E184" s="160" t="s">
        <v>1232</v>
      </c>
      <c r="F184" s="240" t="s">
        <v>1379</v>
      </c>
      <c r="G184" s="240"/>
      <c r="H184" s="240"/>
      <c r="I184" s="240"/>
      <c r="J184" s="161" t="s">
        <v>257</v>
      </c>
      <c r="K184" s="162">
        <v>1</v>
      </c>
      <c r="L184" s="230">
        <v>0</v>
      </c>
      <c r="M184" s="230"/>
      <c r="N184" s="241">
        <f t="shared" si="25"/>
        <v>0</v>
      </c>
      <c r="O184" s="241"/>
      <c r="P184" s="241"/>
      <c r="Q184" s="241"/>
      <c r="R184" s="133"/>
      <c r="T184" s="164" t="s">
        <v>5</v>
      </c>
      <c r="U184" s="42" t="s">
        <v>40</v>
      </c>
      <c r="V184" s="34"/>
      <c r="W184" s="165">
        <f t="shared" si="26"/>
        <v>0</v>
      </c>
      <c r="X184" s="165">
        <v>0</v>
      </c>
      <c r="Y184" s="165">
        <f t="shared" si="27"/>
        <v>0</v>
      </c>
      <c r="Z184" s="165">
        <v>0</v>
      </c>
      <c r="AA184" s="166">
        <f t="shared" si="28"/>
        <v>0</v>
      </c>
      <c r="AR184" s="18" t="s">
        <v>425</v>
      </c>
      <c r="AT184" s="18" t="s">
        <v>175</v>
      </c>
      <c r="AU184" s="18" t="s">
        <v>82</v>
      </c>
      <c r="AY184" s="18" t="s">
        <v>174</v>
      </c>
      <c r="BE184" s="104">
        <f t="shared" si="29"/>
        <v>0</v>
      </c>
      <c r="BF184" s="104">
        <f t="shared" si="30"/>
        <v>0</v>
      </c>
      <c r="BG184" s="104">
        <f t="shared" si="31"/>
        <v>0</v>
      </c>
      <c r="BH184" s="104">
        <f t="shared" si="32"/>
        <v>0</v>
      </c>
      <c r="BI184" s="104">
        <f t="shared" si="33"/>
        <v>0</v>
      </c>
      <c r="BJ184" s="18" t="s">
        <v>82</v>
      </c>
      <c r="BK184" s="167">
        <f t="shared" si="34"/>
        <v>0</v>
      </c>
      <c r="BL184" s="18" t="s">
        <v>425</v>
      </c>
      <c r="BM184" s="18" t="s">
        <v>610</v>
      </c>
    </row>
    <row r="185" spans="2:65" s="1" customFormat="1" ht="16.5" customHeight="1" x14ac:dyDescent="0.15">
      <c r="B185" s="130"/>
      <c r="C185" s="159" t="s">
        <v>401</v>
      </c>
      <c r="D185" s="159" t="s">
        <v>175</v>
      </c>
      <c r="E185" s="160" t="s">
        <v>1234</v>
      </c>
      <c r="F185" s="240" t="s">
        <v>1380</v>
      </c>
      <c r="G185" s="240"/>
      <c r="H185" s="240"/>
      <c r="I185" s="240"/>
      <c r="J185" s="161" t="s">
        <v>257</v>
      </c>
      <c r="K185" s="162">
        <v>1</v>
      </c>
      <c r="L185" s="230">
        <v>0</v>
      </c>
      <c r="M185" s="230"/>
      <c r="N185" s="241">
        <f t="shared" si="25"/>
        <v>0</v>
      </c>
      <c r="O185" s="241"/>
      <c r="P185" s="241"/>
      <c r="Q185" s="241"/>
      <c r="R185" s="133"/>
      <c r="T185" s="164" t="s">
        <v>5</v>
      </c>
      <c r="U185" s="42" t="s">
        <v>40</v>
      </c>
      <c r="V185" s="34"/>
      <c r="W185" s="165">
        <f t="shared" si="26"/>
        <v>0</v>
      </c>
      <c r="X185" s="165">
        <v>0</v>
      </c>
      <c r="Y185" s="165">
        <f t="shared" si="27"/>
        <v>0</v>
      </c>
      <c r="Z185" s="165">
        <v>0</v>
      </c>
      <c r="AA185" s="166">
        <f t="shared" si="28"/>
        <v>0</v>
      </c>
      <c r="AR185" s="18" t="s">
        <v>425</v>
      </c>
      <c r="AT185" s="18" t="s">
        <v>175</v>
      </c>
      <c r="AU185" s="18" t="s">
        <v>82</v>
      </c>
      <c r="AY185" s="18" t="s">
        <v>174</v>
      </c>
      <c r="BE185" s="104">
        <f t="shared" si="29"/>
        <v>0</v>
      </c>
      <c r="BF185" s="104">
        <f t="shared" si="30"/>
        <v>0</v>
      </c>
      <c r="BG185" s="104">
        <f t="shared" si="31"/>
        <v>0</v>
      </c>
      <c r="BH185" s="104">
        <f t="shared" si="32"/>
        <v>0</v>
      </c>
      <c r="BI185" s="104">
        <f t="shared" si="33"/>
        <v>0</v>
      </c>
      <c r="BJ185" s="18" t="s">
        <v>82</v>
      </c>
      <c r="BK185" s="167">
        <f t="shared" si="34"/>
        <v>0</v>
      </c>
      <c r="BL185" s="18" t="s">
        <v>425</v>
      </c>
      <c r="BM185" s="18" t="s">
        <v>618</v>
      </c>
    </row>
    <row r="186" spans="2:65" s="1" customFormat="1" ht="25.5" customHeight="1" x14ac:dyDescent="0.15">
      <c r="B186" s="130"/>
      <c r="C186" s="159" t="s">
        <v>405</v>
      </c>
      <c r="D186" s="159" t="s">
        <v>175</v>
      </c>
      <c r="E186" s="160" t="s">
        <v>1236</v>
      </c>
      <c r="F186" s="240" t="s">
        <v>1381</v>
      </c>
      <c r="G186" s="240"/>
      <c r="H186" s="240"/>
      <c r="I186" s="240"/>
      <c r="J186" s="161" t="s">
        <v>257</v>
      </c>
      <c r="K186" s="162">
        <v>1</v>
      </c>
      <c r="L186" s="230">
        <v>0</v>
      </c>
      <c r="M186" s="230"/>
      <c r="N186" s="241">
        <f t="shared" si="25"/>
        <v>0</v>
      </c>
      <c r="O186" s="241"/>
      <c r="P186" s="241"/>
      <c r="Q186" s="241"/>
      <c r="R186" s="133"/>
      <c r="T186" s="164" t="s">
        <v>5</v>
      </c>
      <c r="U186" s="42" t="s">
        <v>40</v>
      </c>
      <c r="V186" s="34"/>
      <c r="W186" s="165">
        <f t="shared" si="26"/>
        <v>0</v>
      </c>
      <c r="X186" s="165">
        <v>0</v>
      </c>
      <c r="Y186" s="165">
        <f t="shared" si="27"/>
        <v>0</v>
      </c>
      <c r="Z186" s="165">
        <v>0</v>
      </c>
      <c r="AA186" s="166">
        <f t="shared" si="28"/>
        <v>0</v>
      </c>
      <c r="AR186" s="18" t="s">
        <v>425</v>
      </c>
      <c r="AT186" s="18" t="s">
        <v>175</v>
      </c>
      <c r="AU186" s="18" t="s">
        <v>82</v>
      </c>
      <c r="AY186" s="18" t="s">
        <v>174</v>
      </c>
      <c r="BE186" s="104">
        <f t="shared" si="29"/>
        <v>0</v>
      </c>
      <c r="BF186" s="104">
        <f t="shared" si="30"/>
        <v>0</v>
      </c>
      <c r="BG186" s="104">
        <f t="shared" si="31"/>
        <v>0</v>
      </c>
      <c r="BH186" s="104">
        <f t="shared" si="32"/>
        <v>0</v>
      </c>
      <c r="BI186" s="104">
        <f t="shared" si="33"/>
        <v>0</v>
      </c>
      <c r="BJ186" s="18" t="s">
        <v>82</v>
      </c>
      <c r="BK186" s="167">
        <f t="shared" si="34"/>
        <v>0</v>
      </c>
      <c r="BL186" s="18" t="s">
        <v>425</v>
      </c>
      <c r="BM186" s="18" t="s">
        <v>626</v>
      </c>
    </row>
    <row r="187" spans="2:65" s="1" customFormat="1" ht="25.5" customHeight="1" x14ac:dyDescent="0.15">
      <c r="B187" s="130"/>
      <c r="C187" s="159" t="s">
        <v>409</v>
      </c>
      <c r="D187" s="159" t="s">
        <v>175</v>
      </c>
      <c r="E187" s="160" t="s">
        <v>1238</v>
      </c>
      <c r="F187" s="240" t="s">
        <v>1382</v>
      </c>
      <c r="G187" s="240"/>
      <c r="H187" s="240"/>
      <c r="I187" s="240"/>
      <c r="J187" s="161" t="s">
        <v>257</v>
      </c>
      <c r="K187" s="162">
        <v>15</v>
      </c>
      <c r="L187" s="230">
        <v>0</v>
      </c>
      <c r="M187" s="230"/>
      <c r="N187" s="241">
        <f t="shared" si="25"/>
        <v>0</v>
      </c>
      <c r="O187" s="241"/>
      <c r="P187" s="241"/>
      <c r="Q187" s="241"/>
      <c r="R187" s="133"/>
      <c r="T187" s="164" t="s">
        <v>5</v>
      </c>
      <c r="U187" s="42" t="s">
        <v>40</v>
      </c>
      <c r="V187" s="34"/>
      <c r="W187" s="165">
        <f t="shared" si="26"/>
        <v>0</v>
      </c>
      <c r="X187" s="165">
        <v>0</v>
      </c>
      <c r="Y187" s="165">
        <f t="shared" si="27"/>
        <v>0</v>
      </c>
      <c r="Z187" s="165">
        <v>0</v>
      </c>
      <c r="AA187" s="166">
        <f t="shared" si="28"/>
        <v>0</v>
      </c>
      <c r="AR187" s="18" t="s">
        <v>425</v>
      </c>
      <c r="AT187" s="18" t="s">
        <v>175</v>
      </c>
      <c r="AU187" s="18" t="s">
        <v>82</v>
      </c>
      <c r="AY187" s="18" t="s">
        <v>174</v>
      </c>
      <c r="BE187" s="104">
        <f t="shared" si="29"/>
        <v>0</v>
      </c>
      <c r="BF187" s="104">
        <f t="shared" si="30"/>
        <v>0</v>
      </c>
      <c r="BG187" s="104">
        <f t="shared" si="31"/>
        <v>0</v>
      </c>
      <c r="BH187" s="104">
        <f t="shared" si="32"/>
        <v>0</v>
      </c>
      <c r="BI187" s="104">
        <f t="shared" si="33"/>
        <v>0</v>
      </c>
      <c r="BJ187" s="18" t="s">
        <v>82</v>
      </c>
      <c r="BK187" s="167">
        <f t="shared" si="34"/>
        <v>0</v>
      </c>
      <c r="BL187" s="18" t="s">
        <v>425</v>
      </c>
      <c r="BM187" s="18" t="s">
        <v>634</v>
      </c>
    </row>
    <row r="188" spans="2:65" s="1" customFormat="1" ht="25.5" customHeight="1" x14ac:dyDescent="0.15">
      <c r="B188" s="130"/>
      <c r="C188" s="159" t="s">
        <v>413</v>
      </c>
      <c r="D188" s="159" t="s">
        <v>175</v>
      </c>
      <c r="E188" s="160" t="s">
        <v>1240</v>
      </c>
      <c r="F188" s="240" t="s">
        <v>1383</v>
      </c>
      <c r="G188" s="240"/>
      <c r="H188" s="240"/>
      <c r="I188" s="240"/>
      <c r="J188" s="161" t="s">
        <v>257</v>
      </c>
      <c r="K188" s="162">
        <v>1</v>
      </c>
      <c r="L188" s="230">
        <v>0</v>
      </c>
      <c r="M188" s="230"/>
      <c r="N188" s="241">
        <f t="shared" si="25"/>
        <v>0</v>
      </c>
      <c r="O188" s="241"/>
      <c r="P188" s="241"/>
      <c r="Q188" s="241"/>
      <c r="R188" s="133"/>
      <c r="T188" s="164" t="s">
        <v>5</v>
      </c>
      <c r="U188" s="42" t="s">
        <v>40</v>
      </c>
      <c r="V188" s="34"/>
      <c r="W188" s="165">
        <f t="shared" si="26"/>
        <v>0</v>
      </c>
      <c r="X188" s="165">
        <v>0</v>
      </c>
      <c r="Y188" s="165">
        <f t="shared" si="27"/>
        <v>0</v>
      </c>
      <c r="Z188" s="165">
        <v>0</v>
      </c>
      <c r="AA188" s="166">
        <f t="shared" si="28"/>
        <v>0</v>
      </c>
      <c r="AR188" s="18" t="s">
        <v>425</v>
      </c>
      <c r="AT188" s="18" t="s">
        <v>175</v>
      </c>
      <c r="AU188" s="18" t="s">
        <v>82</v>
      </c>
      <c r="AY188" s="18" t="s">
        <v>174</v>
      </c>
      <c r="BE188" s="104">
        <f t="shared" si="29"/>
        <v>0</v>
      </c>
      <c r="BF188" s="104">
        <f t="shared" si="30"/>
        <v>0</v>
      </c>
      <c r="BG188" s="104">
        <f t="shared" si="31"/>
        <v>0</v>
      </c>
      <c r="BH188" s="104">
        <f t="shared" si="32"/>
        <v>0</v>
      </c>
      <c r="BI188" s="104">
        <f t="shared" si="33"/>
        <v>0</v>
      </c>
      <c r="BJ188" s="18" t="s">
        <v>82</v>
      </c>
      <c r="BK188" s="167">
        <f t="shared" si="34"/>
        <v>0</v>
      </c>
      <c r="BL188" s="18" t="s">
        <v>425</v>
      </c>
      <c r="BM188" s="18" t="s">
        <v>642</v>
      </c>
    </row>
    <row r="189" spans="2:65" s="1" customFormat="1" ht="25.5" customHeight="1" x14ac:dyDescent="0.15">
      <c r="B189" s="130"/>
      <c r="C189" s="159" t="s">
        <v>417</v>
      </c>
      <c r="D189" s="159" t="s">
        <v>175</v>
      </c>
      <c r="E189" s="160" t="s">
        <v>1253</v>
      </c>
      <c r="F189" s="240" t="s">
        <v>1384</v>
      </c>
      <c r="G189" s="240"/>
      <c r="H189" s="240"/>
      <c r="I189" s="240"/>
      <c r="J189" s="161" t="s">
        <v>257</v>
      </c>
      <c r="K189" s="162">
        <v>4</v>
      </c>
      <c r="L189" s="230">
        <v>0</v>
      </c>
      <c r="M189" s="230"/>
      <c r="N189" s="241">
        <f t="shared" si="25"/>
        <v>0</v>
      </c>
      <c r="O189" s="241"/>
      <c r="P189" s="241"/>
      <c r="Q189" s="241"/>
      <c r="R189" s="133"/>
      <c r="T189" s="164" t="s">
        <v>5</v>
      </c>
      <c r="U189" s="42" t="s">
        <v>40</v>
      </c>
      <c r="V189" s="34"/>
      <c r="W189" s="165">
        <f t="shared" si="26"/>
        <v>0</v>
      </c>
      <c r="X189" s="165">
        <v>0</v>
      </c>
      <c r="Y189" s="165">
        <f t="shared" si="27"/>
        <v>0</v>
      </c>
      <c r="Z189" s="165">
        <v>0</v>
      </c>
      <c r="AA189" s="166">
        <f t="shared" si="28"/>
        <v>0</v>
      </c>
      <c r="AR189" s="18" t="s">
        <v>425</v>
      </c>
      <c r="AT189" s="18" t="s">
        <v>175</v>
      </c>
      <c r="AU189" s="18" t="s">
        <v>82</v>
      </c>
      <c r="AY189" s="18" t="s">
        <v>174</v>
      </c>
      <c r="BE189" s="104">
        <f t="shared" si="29"/>
        <v>0</v>
      </c>
      <c r="BF189" s="104">
        <f t="shared" si="30"/>
        <v>0</v>
      </c>
      <c r="BG189" s="104">
        <f t="shared" si="31"/>
        <v>0</v>
      </c>
      <c r="BH189" s="104">
        <f t="shared" si="32"/>
        <v>0</v>
      </c>
      <c r="BI189" s="104">
        <f t="shared" si="33"/>
        <v>0</v>
      </c>
      <c r="BJ189" s="18" t="s">
        <v>82</v>
      </c>
      <c r="BK189" s="167">
        <f t="shared" si="34"/>
        <v>0</v>
      </c>
      <c r="BL189" s="18" t="s">
        <v>425</v>
      </c>
      <c r="BM189" s="18" t="s">
        <v>650</v>
      </c>
    </row>
    <row r="190" spans="2:65" s="1" customFormat="1" ht="25.5" customHeight="1" x14ac:dyDescent="0.15">
      <c r="B190" s="130"/>
      <c r="C190" s="159" t="s">
        <v>421</v>
      </c>
      <c r="D190" s="159" t="s">
        <v>175</v>
      </c>
      <c r="E190" s="160" t="s">
        <v>1259</v>
      </c>
      <c r="F190" s="240" t="s">
        <v>1385</v>
      </c>
      <c r="G190" s="240"/>
      <c r="H190" s="240"/>
      <c r="I190" s="240"/>
      <c r="J190" s="161" t="s">
        <v>257</v>
      </c>
      <c r="K190" s="162">
        <v>2</v>
      </c>
      <c r="L190" s="230">
        <v>0</v>
      </c>
      <c r="M190" s="230"/>
      <c r="N190" s="241">
        <f t="shared" si="25"/>
        <v>0</v>
      </c>
      <c r="O190" s="241"/>
      <c r="P190" s="241"/>
      <c r="Q190" s="241"/>
      <c r="R190" s="133"/>
      <c r="T190" s="164" t="s">
        <v>5</v>
      </c>
      <c r="U190" s="42" t="s">
        <v>40</v>
      </c>
      <c r="V190" s="34"/>
      <c r="W190" s="165">
        <f t="shared" si="26"/>
        <v>0</v>
      </c>
      <c r="X190" s="165">
        <v>0</v>
      </c>
      <c r="Y190" s="165">
        <f t="shared" si="27"/>
        <v>0</v>
      </c>
      <c r="Z190" s="165">
        <v>0</v>
      </c>
      <c r="AA190" s="166">
        <f t="shared" si="28"/>
        <v>0</v>
      </c>
      <c r="AR190" s="18" t="s">
        <v>425</v>
      </c>
      <c r="AT190" s="18" t="s">
        <v>175</v>
      </c>
      <c r="AU190" s="18" t="s">
        <v>82</v>
      </c>
      <c r="AY190" s="18" t="s">
        <v>174</v>
      </c>
      <c r="BE190" s="104">
        <f t="shared" si="29"/>
        <v>0</v>
      </c>
      <c r="BF190" s="104">
        <f t="shared" si="30"/>
        <v>0</v>
      </c>
      <c r="BG190" s="104">
        <f t="shared" si="31"/>
        <v>0</v>
      </c>
      <c r="BH190" s="104">
        <f t="shared" si="32"/>
        <v>0</v>
      </c>
      <c r="BI190" s="104">
        <f t="shared" si="33"/>
        <v>0</v>
      </c>
      <c r="BJ190" s="18" t="s">
        <v>82</v>
      </c>
      <c r="BK190" s="167">
        <f t="shared" si="34"/>
        <v>0</v>
      </c>
      <c r="BL190" s="18" t="s">
        <v>425</v>
      </c>
      <c r="BM190" s="18" t="s">
        <v>658</v>
      </c>
    </row>
    <row r="191" spans="2:65" s="1" customFormat="1" ht="25.5" customHeight="1" x14ac:dyDescent="0.15">
      <c r="B191" s="130"/>
      <c r="C191" s="159" t="s">
        <v>425</v>
      </c>
      <c r="D191" s="159" t="s">
        <v>175</v>
      </c>
      <c r="E191" s="160" t="s">
        <v>1370</v>
      </c>
      <c r="F191" s="240" t="s">
        <v>1386</v>
      </c>
      <c r="G191" s="240"/>
      <c r="H191" s="240"/>
      <c r="I191" s="240"/>
      <c r="J191" s="161" t="s">
        <v>257</v>
      </c>
      <c r="K191" s="162">
        <v>3</v>
      </c>
      <c r="L191" s="230">
        <v>0</v>
      </c>
      <c r="M191" s="230"/>
      <c r="N191" s="241">
        <f t="shared" si="25"/>
        <v>0</v>
      </c>
      <c r="O191" s="241"/>
      <c r="P191" s="241"/>
      <c r="Q191" s="241"/>
      <c r="R191" s="133"/>
      <c r="T191" s="164" t="s">
        <v>5</v>
      </c>
      <c r="U191" s="42" t="s">
        <v>40</v>
      </c>
      <c r="V191" s="34"/>
      <c r="W191" s="165">
        <f t="shared" si="26"/>
        <v>0</v>
      </c>
      <c r="X191" s="165">
        <v>0</v>
      </c>
      <c r="Y191" s="165">
        <f t="shared" si="27"/>
        <v>0</v>
      </c>
      <c r="Z191" s="165">
        <v>0</v>
      </c>
      <c r="AA191" s="166">
        <f t="shared" si="28"/>
        <v>0</v>
      </c>
      <c r="AR191" s="18" t="s">
        <v>425</v>
      </c>
      <c r="AT191" s="18" t="s">
        <v>175</v>
      </c>
      <c r="AU191" s="18" t="s">
        <v>82</v>
      </c>
      <c r="AY191" s="18" t="s">
        <v>174</v>
      </c>
      <c r="BE191" s="104">
        <f t="shared" si="29"/>
        <v>0</v>
      </c>
      <c r="BF191" s="104">
        <f t="shared" si="30"/>
        <v>0</v>
      </c>
      <c r="BG191" s="104">
        <f t="shared" si="31"/>
        <v>0</v>
      </c>
      <c r="BH191" s="104">
        <f t="shared" si="32"/>
        <v>0</v>
      </c>
      <c r="BI191" s="104">
        <f t="shared" si="33"/>
        <v>0</v>
      </c>
      <c r="BJ191" s="18" t="s">
        <v>82</v>
      </c>
      <c r="BK191" s="167">
        <f t="shared" si="34"/>
        <v>0</v>
      </c>
      <c r="BL191" s="18" t="s">
        <v>425</v>
      </c>
      <c r="BM191" s="18" t="s">
        <v>664</v>
      </c>
    </row>
    <row r="192" spans="2:65" s="1" customFormat="1" ht="25.5" customHeight="1" x14ac:dyDescent="0.15">
      <c r="B192" s="130"/>
      <c r="C192" s="159" t="s">
        <v>429</v>
      </c>
      <c r="D192" s="159" t="s">
        <v>175</v>
      </c>
      <c r="E192" s="160" t="s">
        <v>1387</v>
      </c>
      <c r="F192" s="240" t="s">
        <v>1388</v>
      </c>
      <c r="G192" s="240"/>
      <c r="H192" s="240"/>
      <c r="I192" s="240"/>
      <c r="J192" s="161" t="s">
        <v>257</v>
      </c>
      <c r="K192" s="162">
        <v>1</v>
      </c>
      <c r="L192" s="230">
        <v>0</v>
      </c>
      <c r="M192" s="230"/>
      <c r="N192" s="241">
        <f t="shared" si="25"/>
        <v>0</v>
      </c>
      <c r="O192" s="241"/>
      <c r="P192" s="241"/>
      <c r="Q192" s="241"/>
      <c r="R192" s="133"/>
      <c r="T192" s="164" t="s">
        <v>5</v>
      </c>
      <c r="U192" s="42" t="s">
        <v>40</v>
      </c>
      <c r="V192" s="34"/>
      <c r="W192" s="165">
        <f t="shared" si="26"/>
        <v>0</v>
      </c>
      <c r="X192" s="165">
        <v>0</v>
      </c>
      <c r="Y192" s="165">
        <f t="shared" si="27"/>
        <v>0</v>
      </c>
      <c r="Z192" s="165">
        <v>0</v>
      </c>
      <c r="AA192" s="166">
        <f t="shared" si="28"/>
        <v>0</v>
      </c>
      <c r="AR192" s="18" t="s">
        <v>425</v>
      </c>
      <c r="AT192" s="18" t="s">
        <v>175</v>
      </c>
      <c r="AU192" s="18" t="s">
        <v>82</v>
      </c>
      <c r="AY192" s="18" t="s">
        <v>174</v>
      </c>
      <c r="BE192" s="104">
        <f t="shared" si="29"/>
        <v>0</v>
      </c>
      <c r="BF192" s="104">
        <f t="shared" si="30"/>
        <v>0</v>
      </c>
      <c r="BG192" s="104">
        <f t="shared" si="31"/>
        <v>0</v>
      </c>
      <c r="BH192" s="104">
        <f t="shared" si="32"/>
        <v>0</v>
      </c>
      <c r="BI192" s="104">
        <f t="shared" si="33"/>
        <v>0</v>
      </c>
      <c r="BJ192" s="18" t="s">
        <v>82</v>
      </c>
      <c r="BK192" s="167">
        <f t="shared" si="34"/>
        <v>0</v>
      </c>
      <c r="BL192" s="18" t="s">
        <v>425</v>
      </c>
      <c r="BM192" s="18" t="s">
        <v>672</v>
      </c>
    </row>
    <row r="193" spans="2:65" s="1" customFormat="1" ht="16.5" customHeight="1" x14ac:dyDescent="0.15">
      <c r="B193" s="130"/>
      <c r="C193" s="159" t="s">
        <v>433</v>
      </c>
      <c r="D193" s="159" t="s">
        <v>175</v>
      </c>
      <c r="E193" s="160" t="s">
        <v>1389</v>
      </c>
      <c r="F193" s="240" t="s">
        <v>1390</v>
      </c>
      <c r="G193" s="240"/>
      <c r="H193" s="240"/>
      <c r="I193" s="240"/>
      <c r="J193" s="161" t="s">
        <v>257</v>
      </c>
      <c r="K193" s="162">
        <v>2</v>
      </c>
      <c r="L193" s="230">
        <v>0</v>
      </c>
      <c r="M193" s="230"/>
      <c r="N193" s="241">
        <f t="shared" si="25"/>
        <v>0</v>
      </c>
      <c r="O193" s="241"/>
      <c r="P193" s="241"/>
      <c r="Q193" s="241"/>
      <c r="R193" s="133"/>
      <c r="T193" s="164" t="s">
        <v>5</v>
      </c>
      <c r="U193" s="42" t="s">
        <v>40</v>
      </c>
      <c r="V193" s="34"/>
      <c r="W193" s="165">
        <f t="shared" si="26"/>
        <v>0</v>
      </c>
      <c r="X193" s="165">
        <v>0</v>
      </c>
      <c r="Y193" s="165">
        <f t="shared" si="27"/>
        <v>0</v>
      </c>
      <c r="Z193" s="165">
        <v>0</v>
      </c>
      <c r="AA193" s="166">
        <f t="shared" si="28"/>
        <v>0</v>
      </c>
      <c r="AR193" s="18" t="s">
        <v>425</v>
      </c>
      <c r="AT193" s="18" t="s">
        <v>175</v>
      </c>
      <c r="AU193" s="18" t="s">
        <v>82</v>
      </c>
      <c r="AY193" s="18" t="s">
        <v>174</v>
      </c>
      <c r="BE193" s="104">
        <f t="shared" si="29"/>
        <v>0</v>
      </c>
      <c r="BF193" s="104">
        <f t="shared" si="30"/>
        <v>0</v>
      </c>
      <c r="BG193" s="104">
        <f t="shared" si="31"/>
        <v>0</v>
      </c>
      <c r="BH193" s="104">
        <f t="shared" si="32"/>
        <v>0</v>
      </c>
      <c r="BI193" s="104">
        <f t="shared" si="33"/>
        <v>0</v>
      </c>
      <c r="BJ193" s="18" t="s">
        <v>82</v>
      </c>
      <c r="BK193" s="167">
        <f t="shared" si="34"/>
        <v>0</v>
      </c>
      <c r="BL193" s="18" t="s">
        <v>425</v>
      </c>
      <c r="BM193" s="18" t="s">
        <v>680</v>
      </c>
    </row>
    <row r="194" spans="2:65" s="1" customFormat="1" ht="25.5" customHeight="1" x14ac:dyDescent="0.15">
      <c r="B194" s="130"/>
      <c r="C194" s="159" t="s">
        <v>437</v>
      </c>
      <c r="D194" s="159" t="s">
        <v>175</v>
      </c>
      <c r="E194" s="160" t="s">
        <v>1391</v>
      </c>
      <c r="F194" s="240" t="s">
        <v>1392</v>
      </c>
      <c r="G194" s="240"/>
      <c r="H194" s="240"/>
      <c r="I194" s="240"/>
      <c r="J194" s="161" t="s">
        <v>257</v>
      </c>
      <c r="K194" s="162">
        <v>1</v>
      </c>
      <c r="L194" s="230">
        <v>0</v>
      </c>
      <c r="M194" s="230"/>
      <c r="N194" s="241">
        <f t="shared" si="25"/>
        <v>0</v>
      </c>
      <c r="O194" s="241"/>
      <c r="P194" s="241"/>
      <c r="Q194" s="241"/>
      <c r="R194" s="133"/>
      <c r="T194" s="164" t="s">
        <v>5</v>
      </c>
      <c r="U194" s="42" t="s">
        <v>40</v>
      </c>
      <c r="V194" s="34"/>
      <c r="W194" s="165">
        <f t="shared" si="26"/>
        <v>0</v>
      </c>
      <c r="X194" s="165">
        <v>0</v>
      </c>
      <c r="Y194" s="165">
        <f t="shared" si="27"/>
        <v>0</v>
      </c>
      <c r="Z194" s="165">
        <v>0</v>
      </c>
      <c r="AA194" s="166">
        <f t="shared" si="28"/>
        <v>0</v>
      </c>
      <c r="AR194" s="18" t="s">
        <v>425</v>
      </c>
      <c r="AT194" s="18" t="s">
        <v>175</v>
      </c>
      <c r="AU194" s="18" t="s">
        <v>82</v>
      </c>
      <c r="AY194" s="18" t="s">
        <v>174</v>
      </c>
      <c r="BE194" s="104">
        <f t="shared" si="29"/>
        <v>0</v>
      </c>
      <c r="BF194" s="104">
        <f t="shared" si="30"/>
        <v>0</v>
      </c>
      <c r="BG194" s="104">
        <f t="shared" si="31"/>
        <v>0</v>
      </c>
      <c r="BH194" s="104">
        <f t="shared" si="32"/>
        <v>0</v>
      </c>
      <c r="BI194" s="104">
        <f t="shared" si="33"/>
        <v>0</v>
      </c>
      <c r="BJ194" s="18" t="s">
        <v>82</v>
      </c>
      <c r="BK194" s="167">
        <f t="shared" si="34"/>
        <v>0</v>
      </c>
      <c r="BL194" s="18" t="s">
        <v>425</v>
      </c>
      <c r="BM194" s="18" t="s">
        <v>689</v>
      </c>
    </row>
    <row r="195" spans="2:65" s="1" customFormat="1" ht="16.5" customHeight="1" x14ac:dyDescent="0.15">
      <c r="B195" s="130"/>
      <c r="C195" s="159" t="s">
        <v>441</v>
      </c>
      <c r="D195" s="159" t="s">
        <v>175</v>
      </c>
      <c r="E195" s="160" t="s">
        <v>1393</v>
      </c>
      <c r="F195" s="240" t="s">
        <v>1394</v>
      </c>
      <c r="G195" s="240"/>
      <c r="H195" s="240"/>
      <c r="I195" s="240"/>
      <c r="J195" s="161" t="s">
        <v>257</v>
      </c>
      <c r="K195" s="162">
        <v>1</v>
      </c>
      <c r="L195" s="230">
        <v>0</v>
      </c>
      <c r="M195" s="230"/>
      <c r="N195" s="241">
        <f t="shared" si="25"/>
        <v>0</v>
      </c>
      <c r="O195" s="241"/>
      <c r="P195" s="241"/>
      <c r="Q195" s="241"/>
      <c r="R195" s="133"/>
      <c r="T195" s="164" t="s">
        <v>5</v>
      </c>
      <c r="U195" s="42" t="s">
        <v>40</v>
      </c>
      <c r="V195" s="34"/>
      <c r="W195" s="165">
        <f t="shared" si="26"/>
        <v>0</v>
      </c>
      <c r="X195" s="165">
        <v>0</v>
      </c>
      <c r="Y195" s="165">
        <f t="shared" si="27"/>
        <v>0</v>
      </c>
      <c r="Z195" s="165">
        <v>0</v>
      </c>
      <c r="AA195" s="166">
        <f t="shared" si="28"/>
        <v>0</v>
      </c>
      <c r="AR195" s="18" t="s">
        <v>425</v>
      </c>
      <c r="AT195" s="18" t="s">
        <v>175</v>
      </c>
      <c r="AU195" s="18" t="s">
        <v>82</v>
      </c>
      <c r="AY195" s="18" t="s">
        <v>174</v>
      </c>
      <c r="BE195" s="104">
        <f t="shared" si="29"/>
        <v>0</v>
      </c>
      <c r="BF195" s="104">
        <f t="shared" si="30"/>
        <v>0</v>
      </c>
      <c r="BG195" s="104">
        <f t="shared" si="31"/>
        <v>0</v>
      </c>
      <c r="BH195" s="104">
        <f t="shared" si="32"/>
        <v>0</v>
      </c>
      <c r="BI195" s="104">
        <f t="shared" si="33"/>
        <v>0</v>
      </c>
      <c r="BJ195" s="18" t="s">
        <v>82</v>
      </c>
      <c r="BK195" s="167">
        <f t="shared" si="34"/>
        <v>0</v>
      </c>
      <c r="BL195" s="18" t="s">
        <v>425</v>
      </c>
      <c r="BM195" s="18" t="s">
        <v>697</v>
      </c>
    </row>
    <row r="196" spans="2:65" s="1" customFormat="1" ht="16.5" customHeight="1" x14ac:dyDescent="0.15">
      <c r="B196" s="130"/>
      <c r="C196" s="159" t="s">
        <v>445</v>
      </c>
      <c r="D196" s="159" t="s">
        <v>175</v>
      </c>
      <c r="E196" s="160" t="s">
        <v>1395</v>
      </c>
      <c r="F196" s="240" t="s">
        <v>1396</v>
      </c>
      <c r="G196" s="240"/>
      <c r="H196" s="240"/>
      <c r="I196" s="240"/>
      <c r="J196" s="161" t="s">
        <v>257</v>
      </c>
      <c r="K196" s="162">
        <v>26</v>
      </c>
      <c r="L196" s="230">
        <v>0</v>
      </c>
      <c r="M196" s="230"/>
      <c r="N196" s="241">
        <f t="shared" si="25"/>
        <v>0</v>
      </c>
      <c r="O196" s="241"/>
      <c r="P196" s="241"/>
      <c r="Q196" s="241"/>
      <c r="R196" s="133"/>
      <c r="T196" s="164" t="s">
        <v>5</v>
      </c>
      <c r="U196" s="42" t="s">
        <v>40</v>
      </c>
      <c r="V196" s="34"/>
      <c r="W196" s="165">
        <f t="shared" si="26"/>
        <v>0</v>
      </c>
      <c r="X196" s="165">
        <v>0</v>
      </c>
      <c r="Y196" s="165">
        <f t="shared" si="27"/>
        <v>0</v>
      </c>
      <c r="Z196" s="165">
        <v>0</v>
      </c>
      <c r="AA196" s="166">
        <f t="shared" si="28"/>
        <v>0</v>
      </c>
      <c r="AR196" s="18" t="s">
        <v>425</v>
      </c>
      <c r="AT196" s="18" t="s">
        <v>175</v>
      </c>
      <c r="AU196" s="18" t="s">
        <v>82</v>
      </c>
      <c r="AY196" s="18" t="s">
        <v>174</v>
      </c>
      <c r="BE196" s="104">
        <f t="shared" si="29"/>
        <v>0</v>
      </c>
      <c r="BF196" s="104">
        <f t="shared" si="30"/>
        <v>0</v>
      </c>
      <c r="BG196" s="104">
        <f t="shared" si="31"/>
        <v>0</v>
      </c>
      <c r="BH196" s="104">
        <f t="shared" si="32"/>
        <v>0</v>
      </c>
      <c r="BI196" s="104">
        <f t="shared" si="33"/>
        <v>0</v>
      </c>
      <c r="BJ196" s="18" t="s">
        <v>82</v>
      </c>
      <c r="BK196" s="167">
        <f t="shared" si="34"/>
        <v>0</v>
      </c>
      <c r="BL196" s="18" t="s">
        <v>425</v>
      </c>
      <c r="BM196" s="18" t="s">
        <v>705</v>
      </c>
    </row>
    <row r="197" spans="2:65" s="1" customFormat="1" ht="25.5" customHeight="1" x14ac:dyDescent="0.15">
      <c r="B197" s="130"/>
      <c r="C197" s="159" t="s">
        <v>449</v>
      </c>
      <c r="D197" s="159" t="s">
        <v>175</v>
      </c>
      <c r="E197" s="160" t="s">
        <v>1397</v>
      </c>
      <c r="F197" s="240" t="s">
        <v>1398</v>
      </c>
      <c r="G197" s="240"/>
      <c r="H197" s="240"/>
      <c r="I197" s="240"/>
      <c r="J197" s="161" t="s">
        <v>257</v>
      </c>
      <c r="K197" s="162">
        <v>20</v>
      </c>
      <c r="L197" s="230">
        <v>0</v>
      </c>
      <c r="M197" s="230"/>
      <c r="N197" s="241">
        <f t="shared" si="25"/>
        <v>0</v>
      </c>
      <c r="O197" s="241"/>
      <c r="P197" s="241"/>
      <c r="Q197" s="241"/>
      <c r="R197" s="133"/>
      <c r="T197" s="164" t="s">
        <v>5</v>
      </c>
      <c r="U197" s="42" t="s">
        <v>40</v>
      </c>
      <c r="V197" s="34"/>
      <c r="W197" s="165">
        <f t="shared" si="26"/>
        <v>0</v>
      </c>
      <c r="X197" s="165">
        <v>0</v>
      </c>
      <c r="Y197" s="165">
        <f t="shared" si="27"/>
        <v>0</v>
      </c>
      <c r="Z197" s="165">
        <v>0</v>
      </c>
      <c r="AA197" s="166">
        <f t="shared" si="28"/>
        <v>0</v>
      </c>
      <c r="AR197" s="18" t="s">
        <v>425</v>
      </c>
      <c r="AT197" s="18" t="s">
        <v>175</v>
      </c>
      <c r="AU197" s="18" t="s">
        <v>82</v>
      </c>
      <c r="AY197" s="18" t="s">
        <v>174</v>
      </c>
      <c r="BE197" s="104">
        <f t="shared" si="29"/>
        <v>0</v>
      </c>
      <c r="BF197" s="104">
        <f t="shared" si="30"/>
        <v>0</v>
      </c>
      <c r="BG197" s="104">
        <f t="shared" si="31"/>
        <v>0</v>
      </c>
      <c r="BH197" s="104">
        <f t="shared" si="32"/>
        <v>0</v>
      </c>
      <c r="BI197" s="104">
        <f t="shared" si="33"/>
        <v>0</v>
      </c>
      <c r="BJ197" s="18" t="s">
        <v>82</v>
      </c>
      <c r="BK197" s="167">
        <f t="shared" si="34"/>
        <v>0</v>
      </c>
      <c r="BL197" s="18" t="s">
        <v>425</v>
      </c>
      <c r="BM197" s="18" t="s">
        <v>713</v>
      </c>
    </row>
    <row r="198" spans="2:65" s="1" customFormat="1" ht="25.5" customHeight="1" x14ac:dyDescent="0.15">
      <c r="B198" s="130"/>
      <c r="C198" s="159" t="s">
        <v>453</v>
      </c>
      <c r="D198" s="159" t="s">
        <v>175</v>
      </c>
      <c r="E198" s="160" t="s">
        <v>1399</v>
      </c>
      <c r="F198" s="240" t="s">
        <v>1400</v>
      </c>
      <c r="G198" s="240"/>
      <c r="H198" s="240"/>
      <c r="I198" s="240"/>
      <c r="J198" s="161" t="s">
        <v>257</v>
      </c>
      <c r="K198" s="162">
        <v>5</v>
      </c>
      <c r="L198" s="230">
        <v>0</v>
      </c>
      <c r="M198" s="230"/>
      <c r="N198" s="241">
        <f t="shared" si="25"/>
        <v>0</v>
      </c>
      <c r="O198" s="241"/>
      <c r="P198" s="241"/>
      <c r="Q198" s="241"/>
      <c r="R198" s="133"/>
      <c r="T198" s="164" t="s">
        <v>5</v>
      </c>
      <c r="U198" s="42" t="s">
        <v>40</v>
      </c>
      <c r="V198" s="34"/>
      <c r="W198" s="165">
        <f t="shared" si="26"/>
        <v>0</v>
      </c>
      <c r="X198" s="165">
        <v>0</v>
      </c>
      <c r="Y198" s="165">
        <f t="shared" si="27"/>
        <v>0</v>
      </c>
      <c r="Z198" s="165">
        <v>0</v>
      </c>
      <c r="AA198" s="166">
        <f t="shared" si="28"/>
        <v>0</v>
      </c>
      <c r="AR198" s="18" t="s">
        <v>425</v>
      </c>
      <c r="AT198" s="18" t="s">
        <v>175</v>
      </c>
      <c r="AU198" s="18" t="s">
        <v>82</v>
      </c>
      <c r="AY198" s="18" t="s">
        <v>174</v>
      </c>
      <c r="BE198" s="104">
        <f t="shared" si="29"/>
        <v>0</v>
      </c>
      <c r="BF198" s="104">
        <f t="shared" si="30"/>
        <v>0</v>
      </c>
      <c r="BG198" s="104">
        <f t="shared" si="31"/>
        <v>0</v>
      </c>
      <c r="BH198" s="104">
        <f t="shared" si="32"/>
        <v>0</v>
      </c>
      <c r="BI198" s="104">
        <f t="shared" si="33"/>
        <v>0</v>
      </c>
      <c r="BJ198" s="18" t="s">
        <v>82</v>
      </c>
      <c r="BK198" s="167">
        <f t="shared" si="34"/>
        <v>0</v>
      </c>
      <c r="BL198" s="18" t="s">
        <v>425</v>
      </c>
      <c r="BM198" s="18" t="s">
        <v>721</v>
      </c>
    </row>
    <row r="199" spans="2:65" s="1" customFormat="1" ht="25.5" customHeight="1" x14ac:dyDescent="0.15">
      <c r="B199" s="130"/>
      <c r="C199" s="159" t="s">
        <v>457</v>
      </c>
      <c r="D199" s="159" t="s">
        <v>175</v>
      </c>
      <c r="E199" s="160" t="s">
        <v>1401</v>
      </c>
      <c r="F199" s="240" t="s">
        <v>1402</v>
      </c>
      <c r="G199" s="240"/>
      <c r="H199" s="240"/>
      <c r="I199" s="240"/>
      <c r="J199" s="161" t="s">
        <v>257</v>
      </c>
      <c r="K199" s="162">
        <v>5</v>
      </c>
      <c r="L199" s="230">
        <v>0</v>
      </c>
      <c r="M199" s="230"/>
      <c r="N199" s="241">
        <f t="shared" si="25"/>
        <v>0</v>
      </c>
      <c r="O199" s="241"/>
      <c r="P199" s="241"/>
      <c r="Q199" s="241"/>
      <c r="R199" s="133"/>
      <c r="T199" s="164" t="s">
        <v>5</v>
      </c>
      <c r="U199" s="42" t="s">
        <v>40</v>
      </c>
      <c r="V199" s="34"/>
      <c r="W199" s="165">
        <f t="shared" si="26"/>
        <v>0</v>
      </c>
      <c r="X199" s="165">
        <v>0</v>
      </c>
      <c r="Y199" s="165">
        <f t="shared" si="27"/>
        <v>0</v>
      </c>
      <c r="Z199" s="165">
        <v>0</v>
      </c>
      <c r="AA199" s="166">
        <f t="shared" si="28"/>
        <v>0</v>
      </c>
      <c r="AR199" s="18" t="s">
        <v>425</v>
      </c>
      <c r="AT199" s="18" t="s">
        <v>175</v>
      </c>
      <c r="AU199" s="18" t="s">
        <v>82</v>
      </c>
      <c r="AY199" s="18" t="s">
        <v>174</v>
      </c>
      <c r="BE199" s="104">
        <f t="shared" si="29"/>
        <v>0</v>
      </c>
      <c r="BF199" s="104">
        <f t="shared" si="30"/>
        <v>0</v>
      </c>
      <c r="BG199" s="104">
        <f t="shared" si="31"/>
        <v>0</v>
      </c>
      <c r="BH199" s="104">
        <f t="shared" si="32"/>
        <v>0</v>
      </c>
      <c r="BI199" s="104">
        <f t="shared" si="33"/>
        <v>0</v>
      </c>
      <c r="BJ199" s="18" t="s">
        <v>82</v>
      </c>
      <c r="BK199" s="167">
        <f t="shared" si="34"/>
        <v>0</v>
      </c>
      <c r="BL199" s="18" t="s">
        <v>425</v>
      </c>
      <c r="BM199" s="18" t="s">
        <v>729</v>
      </c>
    </row>
    <row r="200" spans="2:65" s="1" customFormat="1" ht="16.5" customHeight="1" x14ac:dyDescent="0.15">
      <c r="B200" s="130"/>
      <c r="C200" s="159" t="s">
        <v>461</v>
      </c>
      <c r="D200" s="159" t="s">
        <v>175</v>
      </c>
      <c r="E200" s="160" t="s">
        <v>1403</v>
      </c>
      <c r="F200" s="240" t="s">
        <v>1404</v>
      </c>
      <c r="G200" s="240"/>
      <c r="H200" s="240"/>
      <c r="I200" s="240"/>
      <c r="J200" s="161" t="s">
        <v>1223</v>
      </c>
      <c r="K200" s="163">
        <v>0</v>
      </c>
      <c r="L200" s="230">
        <v>0</v>
      </c>
      <c r="M200" s="230"/>
      <c r="N200" s="241">
        <f t="shared" si="25"/>
        <v>0</v>
      </c>
      <c r="O200" s="241"/>
      <c r="P200" s="241"/>
      <c r="Q200" s="241"/>
      <c r="R200" s="133"/>
      <c r="T200" s="164" t="s">
        <v>5</v>
      </c>
      <c r="U200" s="42" t="s">
        <v>40</v>
      </c>
      <c r="V200" s="34"/>
      <c r="W200" s="165">
        <f t="shared" si="26"/>
        <v>0</v>
      </c>
      <c r="X200" s="165">
        <v>0</v>
      </c>
      <c r="Y200" s="165">
        <f t="shared" si="27"/>
        <v>0</v>
      </c>
      <c r="Z200" s="165">
        <v>0</v>
      </c>
      <c r="AA200" s="166">
        <f t="shared" si="28"/>
        <v>0</v>
      </c>
      <c r="AR200" s="18" t="s">
        <v>425</v>
      </c>
      <c r="AT200" s="18" t="s">
        <v>175</v>
      </c>
      <c r="AU200" s="18" t="s">
        <v>82</v>
      </c>
      <c r="AY200" s="18" t="s">
        <v>174</v>
      </c>
      <c r="BE200" s="104">
        <f t="shared" si="29"/>
        <v>0</v>
      </c>
      <c r="BF200" s="104">
        <f t="shared" si="30"/>
        <v>0</v>
      </c>
      <c r="BG200" s="104">
        <f t="shared" si="31"/>
        <v>0</v>
      </c>
      <c r="BH200" s="104">
        <f t="shared" si="32"/>
        <v>0</v>
      </c>
      <c r="BI200" s="104">
        <f t="shared" si="33"/>
        <v>0</v>
      </c>
      <c r="BJ200" s="18" t="s">
        <v>82</v>
      </c>
      <c r="BK200" s="167">
        <f t="shared" si="34"/>
        <v>0</v>
      </c>
      <c r="BL200" s="18" t="s">
        <v>425</v>
      </c>
      <c r="BM200" s="18" t="s">
        <v>1405</v>
      </c>
    </row>
    <row r="201" spans="2:65" s="1" customFormat="1" ht="16.5" customHeight="1" x14ac:dyDescent="0.15">
      <c r="B201" s="130"/>
      <c r="C201" s="159" t="s">
        <v>465</v>
      </c>
      <c r="D201" s="159" t="s">
        <v>175</v>
      </c>
      <c r="E201" s="160" t="s">
        <v>1406</v>
      </c>
      <c r="F201" s="240" t="s">
        <v>1407</v>
      </c>
      <c r="G201" s="240"/>
      <c r="H201" s="240"/>
      <c r="I201" s="240"/>
      <c r="J201" s="161" t="s">
        <v>1223</v>
      </c>
      <c r="K201" s="163">
        <v>0</v>
      </c>
      <c r="L201" s="230">
        <v>0</v>
      </c>
      <c r="M201" s="230"/>
      <c r="N201" s="241">
        <f t="shared" si="25"/>
        <v>0</v>
      </c>
      <c r="O201" s="241"/>
      <c r="P201" s="241"/>
      <c r="Q201" s="241"/>
      <c r="R201" s="133"/>
      <c r="T201" s="164" t="s">
        <v>5</v>
      </c>
      <c r="U201" s="42" t="s">
        <v>40</v>
      </c>
      <c r="V201" s="34"/>
      <c r="W201" s="165">
        <f t="shared" si="26"/>
        <v>0</v>
      </c>
      <c r="X201" s="165">
        <v>0</v>
      </c>
      <c r="Y201" s="165">
        <f t="shared" si="27"/>
        <v>0</v>
      </c>
      <c r="Z201" s="165">
        <v>0</v>
      </c>
      <c r="AA201" s="166">
        <f t="shared" si="28"/>
        <v>0</v>
      </c>
      <c r="AR201" s="18" t="s">
        <v>425</v>
      </c>
      <c r="AT201" s="18" t="s">
        <v>175</v>
      </c>
      <c r="AU201" s="18" t="s">
        <v>82</v>
      </c>
      <c r="AY201" s="18" t="s">
        <v>174</v>
      </c>
      <c r="BE201" s="104">
        <f t="shared" si="29"/>
        <v>0</v>
      </c>
      <c r="BF201" s="104">
        <f t="shared" si="30"/>
        <v>0</v>
      </c>
      <c r="BG201" s="104">
        <f t="shared" si="31"/>
        <v>0</v>
      </c>
      <c r="BH201" s="104">
        <f t="shared" si="32"/>
        <v>0</v>
      </c>
      <c r="BI201" s="104">
        <f t="shared" si="33"/>
        <v>0</v>
      </c>
      <c r="BJ201" s="18" t="s">
        <v>82</v>
      </c>
      <c r="BK201" s="167">
        <f t="shared" si="34"/>
        <v>0</v>
      </c>
      <c r="BL201" s="18" t="s">
        <v>425</v>
      </c>
      <c r="BM201" s="18" t="s">
        <v>1408</v>
      </c>
    </row>
    <row r="202" spans="2:65" s="9" customFormat="1" ht="37.5" customHeight="1" x14ac:dyDescent="0.2">
      <c r="B202" s="148"/>
      <c r="C202" s="149"/>
      <c r="D202" s="150" t="s">
        <v>1273</v>
      </c>
      <c r="E202" s="150"/>
      <c r="F202" s="150"/>
      <c r="G202" s="150"/>
      <c r="H202" s="150"/>
      <c r="I202" s="150"/>
      <c r="J202" s="150"/>
      <c r="K202" s="150"/>
      <c r="L202" s="150"/>
      <c r="M202" s="150"/>
      <c r="N202" s="226">
        <f>BK202</f>
        <v>0</v>
      </c>
      <c r="O202" s="227"/>
      <c r="P202" s="227"/>
      <c r="Q202" s="227"/>
      <c r="R202" s="151"/>
      <c r="T202" s="152"/>
      <c r="U202" s="149"/>
      <c r="V202" s="149"/>
      <c r="W202" s="153">
        <f>SUM(W203:W205)</f>
        <v>0</v>
      </c>
      <c r="X202" s="149"/>
      <c r="Y202" s="153">
        <f>SUM(Y203:Y205)</f>
        <v>0</v>
      </c>
      <c r="Z202" s="149"/>
      <c r="AA202" s="154">
        <f>SUM(AA203:AA205)</f>
        <v>0</v>
      </c>
      <c r="AR202" s="155" t="s">
        <v>85</v>
      </c>
      <c r="AT202" s="156" t="s">
        <v>72</v>
      </c>
      <c r="AU202" s="156" t="s">
        <v>73</v>
      </c>
      <c r="AY202" s="155" t="s">
        <v>174</v>
      </c>
      <c r="BK202" s="157">
        <f>SUM(BK203:BK205)</f>
        <v>0</v>
      </c>
    </row>
    <row r="203" spans="2:65" s="1" customFormat="1" ht="25.5" customHeight="1" x14ac:dyDescent="0.15">
      <c r="B203" s="130"/>
      <c r="C203" s="159" t="s">
        <v>469</v>
      </c>
      <c r="D203" s="159" t="s">
        <v>175</v>
      </c>
      <c r="E203" s="160" t="s">
        <v>1409</v>
      </c>
      <c r="F203" s="240" t="s">
        <v>1410</v>
      </c>
      <c r="G203" s="240"/>
      <c r="H203" s="240"/>
      <c r="I203" s="240"/>
      <c r="J203" s="161" t="s">
        <v>399</v>
      </c>
      <c r="K203" s="162">
        <v>200</v>
      </c>
      <c r="L203" s="230">
        <v>0</v>
      </c>
      <c r="M203" s="230"/>
      <c r="N203" s="241">
        <f>ROUND(L203*K203,3)</f>
        <v>0</v>
      </c>
      <c r="O203" s="241"/>
      <c r="P203" s="241"/>
      <c r="Q203" s="241"/>
      <c r="R203" s="133"/>
      <c r="T203" s="164" t="s">
        <v>5</v>
      </c>
      <c r="U203" s="42" t="s">
        <v>40</v>
      </c>
      <c r="V203" s="34"/>
      <c r="W203" s="165">
        <f>V203*K203</f>
        <v>0</v>
      </c>
      <c r="X203" s="165">
        <v>0</v>
      </c>
      <c r="Y203" s="165">
        <f>X203*K203</f>
        <v>0</v>
      </c>
      <c r="Z203" s="165">
        <v>0</v>
      </c>
      <c r="AA203" s="166">
        <f>Z203*K203</f>
        <v>0</v>
      </c>
      <c r="AR203" s="18" t="s">
        <v>425</v>
      </c>
      <c r="AT203" s="18" t="s">
        <v>175</v>
      </c>
      <c r="AU203" s="18" t="s">
        <v>79</v>
      </c>
      <c r="AY203" s="18" t="s">
        <v>174</v>
      </c>
      <c r="BE203" s="104">
        <f>IF(U203="základná",N203,0)</f>
        <v>0</v>
      </c>
      <c r="BF203" s="104">
        <f>IF(U203="znížená",N203,0)</f>
        <v>0</v>
      </c>
      <c r="BG203" s="104">
        <f>IF(U203="zákl. prenesená",N203,0)</f>
        <v>0</v>
      </c>
      <c r="BH203" s="104">
        <f>IF(U203="zníž. prenesená",N203,0)</f>
        <v>0</v>
      </c>
      <c r="BI203" s="104">
        <f>IF(U203="nulová",N203,0)</f>
        <v>0</v>
      </c>
      <c r="BJ203" s="18" t="s">
        <v>82</v>
      </c>
      <c r="BK203" s="167">
        <f>ROUND(L203*K203,3)</f>
        <v>0</v>
      </c>
      <c r="BL203" s="18" t="s">
        <v>425</v>
      </c>
      <c r="BM203" s="18" t="s">
        <v>737</v>
      </c>
    </row>
    <row r="204" spans="2:65" s="1" customFormat="1" ht="25.5" customHeight="1" x14ac:dyDescent="0.15">
      <c r="B204" s="130"/>
      <c r="C204" s="159" t="s">
        <v>473</v>
      </c>
      <c r="D204" s="159" t="s">
        <v>175</v>
      </c>
      <c r="E204" s="160" t="s">
        <v>1411</v>
      </c>
      <c r="F204" s="240" t="s">
        <v>1412</v>
      </c>
      <c r="G204" s="240"/>
      <c r="H204" s="240"/>
      <c r="I204" s="240"/>
      <c r="J204" s="161" t="s">
        <v>257</v>
      </c>
      <c r="K204" s="162">
        <v>1</v>
      </c>
      <c r="L204" s="230">
        <v>0</v>
      </c>
      <c r="M204" s="230"/>
      <c r="N204" s="241">
        <f>ROUND(L204*K204,3)</f>
        <v>0</v>
      </c>
      <c r="O204" s="241"/>
      <c r="P204" s="241"/>
      <c r="Q204" s="241"/>
      <c r="R204" s="133"/>
      <c r="T204" s="164" t="s">
        <v>5</v>
      </c>
      <c r="U204" s="42" t="s">
        <v>40</v>
      </c>
      <c r="V204" s="34"/>
      <c r="W204" s="165">
        <f>V204*K204</f>
        <v>0</v>
      </c>
      <c r="X204" s="165">
        <v>0</v>
      </c>
      <c r="Y204" s="165">
        <f>X204*K204</f>
        <v>0</v>
      </c>
      <c r="Z204" s="165">
        <v>0</v>
      </c>
      <c r="AA204" s="166">
        <f>Z204*K204</f>
        <v>0</v>
      </c>
      <c r="AR204" s="18" t="s">
        <v>425</v>
      </c>
      <c r="AT204" s="18" t="s">
        <v>175</v>
      </c>
      <c r="AU204" s="18" t="s">
        <v>79</v>
      </c>
      <c r="AY204" s="18" t="s">
        <v>174</v>
      </c>
      <c r="BE204" s="104">
        <f>IF(U204="základná",N204,0)</f>
        <v>0</v>
      </c>
      <c r="BF204" s="104">
        <f>IF(U204="znížená",N204,0)</f>
        <v>0</v>
      </c>
      <c r="BG204" s="104">
        <f>IF(U204="zákl. prenesená",N204,0)</f>
        <v>0</v>
      </c>
      <c r="BH204" s="104">
        <f>IF(U204="zníž. prenesená",N204,0)</f>
        <v>0</v>
      </c>
      <c r="BI204" s="104">
        <f>IF(U204="nulová",N204,0)</f>
        <v>0</v>
      </c>
      <c r="BJ204" s="18" t="s">
        <v>82</v>
      </c>
      <c r="BK204" s="167">
        <f>ROUND(L204*K204,3)</f>
        <v>0</v>
      </c>
      <c r="BL204" s="18" t="s">
        <v>425</v>
      </c>
      <c r="BM204" s="18" t="s">
        <v>745</v>
      </c>
    </row>
    <row r="205" spans="2:65" s="1" customFormat="1" ht="25.5" customHeight="1" x14ac:dyDescent="0.15">
      <c r="B205" s="130"/>
      <c r="C205" s="159" t="s">
        <v>477</v>
      </c>
      <c r="D205" s="159" t="s">
        <v>175</v>
      </c>
      <c r="E205" s="160" t="s">
        <v>1413</v>
      </c>
      <c r="F205" s="240" t="s">
        <v>1414</v>
      </c>
      <c r="G205" s="240"/>
      <c r="H205" s="240"/>
      <c r="I205" s="240"/>
      <c r="J205" s="161" t="s">
        <v>257</v>
      </c>
      <c r="K205" s="162">
        <v>115</v>
      </c>
      <c r="L205" s="230">
        <v>0</v>
      </c>
      <c r="M205" s="230"/>
      <c r="N205" s="241">
        <f>ROUND(L205*K205,3)</f>
        <v>0</v>
      </c>
      <c r="O205" s="241"/>
      <c r="P205" s="241"/>
      <c r="Q205" s="241"/>
      <c r="R205" s="133"/>
      <c r="T205" s="164" t="s">
        <v>5</v>
      </c>
      <c r="U205" s="42" t="s">
        <v>40</v>
      </c>
      <c r="V205" s="34"/>
      <c r="W205" s="165">
        <f>V205*K205</f>
        <v>0</v>
      </c>
      <c r="X205" s="165">
        <v>0</v>
      </c>
      <c r="Y205" s="165">
        <f>X205*K205</f>
        <v>0</v>
      </c>
      <c r="Z205" s="165">
        <v>0</v>
      </c>
      <c r="AA205" s="166">
        <f>Z205*K205</f>
        <v>0</v>
      </c>
      <c r="AR205" s="18" t="s">
        <v>425</v>
      </c>
      <c r="AT205" s="18" t="s">
        <v>175</v>
      </c>
      <c r="AU205" s="18" t="s">
        <v>79</v>
      </c>
      <c r="AY205" s="18" t="s">
        <v>174</v>
      </c>
      <c r="BE205" s="104">
        <f>IF(U205="základná",N205,0)</f>
        <v>0</v>
      </c>
      <c r="BF205" s="104">
        <f>IF(U205="znížená",N205,0)</f>
        <v>0</v>
      </c>
      <c r="BG205" s="104">
        <f>IF(U205="zákl. prenesená",N205,0)</f>
        <v>0</v>
      </c>
      <c r="BH205" s="104">
        <f>IF(U205="zníž. prenesená",N205,0)</f>
        <v>0</v>
      </c>
      <c r="BI205" s="104">
        <f>IF(U205="nulová",N205,0)</f>
        <v>0</v>
      </c>
      <c r="BJ205" s="18" t="s">
        <v>82</v>
      </c>
      <c r="BK205" s="167">
        <f>ROUND(L205*K205,3)</f>
        <v>0</v>
      </c>
      <c r="BL205" s="18" t="s">
        <v>425</v>
      </c>
      <c r="BM205" s="18" t="s">
        <v>753</v>
      </c>
    </row>
    <row r="206" spans="2:65" s="9" customFormat="1" ht="37.5" customHeight="1" x14ac:dyDescent="0.2">
      <c r="B206" s="148"/>
      <c r="C206" s="149"/>
      <c r="D206" s="150" t="s">
        <v>1274</v>
      </c>
      <c r="E206" s="150"/>
      <c r="F206" s="150"/>
      <c r="G206" s="150"/>
      <c r="H206" s="150"/>
      <c r="I206" s="150"/>
      <c r="J206" s="150"/>
      <c r="K206" s="150"/>
      <c r="L206" s="150"/>
      <c r="M206" s="150"/>
      <c r="N206" s="226">
        <f>BK206</f>
        <v>0</v>
      </c>
      <c r="O206" s="227"/>
      <c r="P206" s="227"/>
      <c r="Q206" s="227"/>
      <c r="R206" s="151"/>
      <c r="T206" s="152"/>
      <c r="U206" s="149"/>
      <c r="V206" s="149"/>
      <c r="W206" s="153">
        <f>W207</f>
        <v>0</v>
      </c>
      <c r="X206" s="149"/>
      <c r="Y206" s="153">
        <f>Y207</f>
        <v>0</v>
      </c>
      <c r="Z206" s="149"/>
      <c r="AA206" s="154">
        <f>AA207</f>
        <v>0</v>
      </c>
      <c r="AR206" s="155" t="s">
        <v>88</v>
      </c>
      <c r="AT206" s="156" t="s">
        <v>72</v>
      </c>
      <c r="AU206" s="156" t="s">
        <v>73</v>
      </c>
      <c r="AY206" s="155" t="s">
        <v>174</v>
      </c>
      <c r="BK206" s="157">
        <f>BK207</f>
        <v>0</v>
      </c>
    </row>
    <row r="207" spans="2:65" s="1" customFormat="1" ht="25.5" customHeight="1" x14ac:dyDescent="0.15">
      <c r="B207" s="130"/>
      <c r="C207" s="159" t="s">
        <v>481</v>
      </c>
      <c r="D207" s="159" t="s">
        <v>175</v>
      </c>
      <c r="E207" s="160" t="s">
        <v>1266</v>
      </c>
      <c r="F207" s="240" t="s">
        <v>1267</v>
      </c>
      <c r="G207" s="240"/>
      <c r="H207" s="240"/>
      <c r="I207" s="240"/>
      <c r="J207" s="161" t="s">
        <v>1268</v>
      </c>
      <c r="K207" s="162">
        <v>12</v>
      </c>
      <c r="L207" s="230">
        <v>0</v>
      </c>
      <c r="M207" s="230"/>
      <c r="N207" s="241">
        <f>ROUND(L207*K207,3)</f>
        <v>0</v>
      </c>
      <c r="O207" s="241"/>
      <c r="P207" s="241"/>
      <c r="Q207" s="241"/>
      <c r="R207" s="133"/>
      <c r="T207" s="164" t="s">
        <v>5</v>
      </c>
      <c r="U207" s="42" t="s">
        <v>40</v>
      </c>
      <c r="V207" s="34"/>
      <c r="W207" s="165">
        <f>V207*K207</f>
        <v>0</v>
      </c>
      <c r="X207" s="165">
        <v>0</v>
      </c>
      <c r="Y207" s="165">
        <f>X207*K207</f>
        <v>0</v>
      </c>
      <c r="Z207" s="165">
        <v>0</v>
      </c>
      <c r="AA207" s="166">
        <f>Z207*K207</f>
        <v>0</v>
      </c>
      <c r="AR207" s="18" t="s">
        <v>1269</v>
      </c>
      <c r="AT207" s="18" t="s">
        <v>175</v>
      </c>
      <c r="AU207" s="18" t="s">
        <v>79</v>
      </c>
      <c r="AY207" s="18" t="s">
        <v>174</v>
      </c>
      <c r="BE207" s="104">
        <f>IF(U207="základná",N207,0)</f>
        <v>0</v>
      </c>
      <c r="BF207" s="104">
        <f>IF(U207="znížená",N207,0)</f>
        <v>0</v>
      </c>
      <c r="BG207" s="104">
        <f>IF(U207="zákl. prenesená",N207,0)</f>
        <v>0</v>
      </c>
      <c r="BH207" s="104">
        <f>IF(U207="zníž. prenesená",N207,0)</f>
        <v>0</v>
      </c>
      <c r="BI207" s="104">
        <f>IF(U207="nulová",N207,0)</f>
        <v>0</v>
      </c>
      <c r="BJ207" s="18" t="s">
        <v>82</v>
      </c>
      <c r="BK207" s="167">
        <f>ROUND(L207*K207,3)</f>
        <v>0</v>
      </c>
      <c r="BL207" s="18" t="s">
        <v>1269</v>
      </c>
      <c r="BM207" s="18" t="s">
        <v>761</v>
      </c>
    </row>
    <row r="208" spans="2:65" s="9" customFormat="1" ht="37.5" customHeight="1" x14ac:dyDescent="0.2">
      <c r="B208" s="148"/>
      <c r="C208" s="149"/>
      <c r="D208" s="150" t="s">
        <v>1275</v>
      </c>
      <c r="E208" s="150"/>
      <c r="F208" s="150"/>
      <c r="G208" s="150"/>
      <c r="H208" s="150"/>
      <c r="I208" s="150"/>
      <c r="J208" s="150"/>
      <c r="K208" s="150"/>
      <c r="L208" s="150"/>
      <c r="M208" s="150"/>
      <c r="N208" s="226">
        <f>BK208</f>
        <v>0</v>
      </c>
      <c r="O208" s="227"/>
      <c r="P208" s="227"/>
      <c r="Q208" s="227"/>
      <c r="R208" s="151"/>
      <c r="T208" s="152"/>
      <c r="U208" s="149"/>
      <c r="V208" s="149"/>
      <c r="W208" s="153">
        <f>SUM(W209:W210)</f>
        <v>0</v>
      </c>
      <c r="X208" s="149"/>
      <c r="Y208" s="153">
        <f>SUM(Y209:Y210)</f>
        <v>0</v>
      </c>
      <c r="Z208" s="149"/>
      <c r="AA208" s="154">
        <f>SUM(AA209:AA210)</f>
        <v>0</v>
      </c>
      <c r="AR208" s="155" t="s">
        <v>88</v>
      </c>
      <c r="AT208" s="156" t="s">
        <v>72</v>
      </c>
      <c r="AU208" s="156" t="s">
        <v>73</v>
      </c>
      <c r="AY208" s="155" t="s">
        <v>174</v>
      </c>
      <c r="BK208" s="157">
        <f>SUM(BK209:BK210)</f>
        <v>0</v>
      </c>
    </row>
    <row r="209" spans="2:65" s="1" customFormat="1" ht="16.5" customHeight="1" x14ac:dyDescent="0.15">
      <c r="B209" s="130"/>
      <c r="C209" s="159" t="s">
        <v>485</v>
      </c>
      <c r="D209" s="159" t="s">
        <v>175</v>
      </c>
      <c r="E209" s="160" t="s">
        <v>1415</v>
      </c>
      <c r="F209" s="240" t="s">
        <v>1416</v>
      </c>
      <c r="G209" s="240"/>
      <c r="H209" s="240"/>
      <c r="I209" s="240"/>
      <c r="J209" s="161" t="s">
        <v>1268</v>
      </c>
      <c r="K209" s="162">
        <v>4</v>
      </c>
      <c r="L209" s="230">
        <v>0</v>
      </c>
      <c r="M209" s="230"/>
      <c r="N209" s="241">
        <f>ROUND(L209*K209,3)</f>
        <v>0</v>
      </c>
      <c r="O209" s="241"/>
      <c r="P209" s="241"/>
      <c r="Q209" s="241"/>
      <c r="R209" s="133"/>
      <c r="T209" s="164" t="s">
        <v>5</v>
      </c>
      <c r="U209" s="42" t="s">
        <v>40</v>
      </c>
      <c r="V209" s="34"/>
      <c r="W209" s="165">
        <f>V209*K209</f>
        <v>0</v>
      </c>
      <c r="X209" s="165">
        <v>0</v>
      </c>
      <c r="Y209" s="165">
        <f>X209*K209</f>
        <v>0</v>
      </c>
      <c r="Z209" s="165">
        <v>0</v>
      </c>
      <c r="AA209" s="166">
        <f>Z209*K209</f>
        <v>0</v>
      </c>
      <c r="AR209" s="18" t="s">
        <v>1269</v>
      </c>
      <c r="AT209" s="18" t="s">
        <v>175</v>
      </c>
      <c r="AU209" s="18" t="s">
        <v>79</v>
      </c>
      <c r="AY209" s="18" t="s">
        <v>174</v>
      </c>
      <c r="BE209" s="104">
        <f>IF(U209="základná",N209,0)</f>
        <v>0</v>
      </c>
      <c r="BF209" s="104">
        <f>IF(U209="znížená",N209,0)</f>
        <v>0</v>
      </c>
      <c r="BG209" s="104">
        <f>IF(U209="zákl. prenesená",N209,0)</f>
        <v>0</v>
      </c>
      <c r="BH209" s="104">
        <f>IF(U209="zníž. prenesená",N209,0)</f>
        <v>0</v>
      </c>
      <c r="BI209" s="104">
        <f>IF(U209="nulová",N209,0)</f>
        <v>0</v>
      </c>
      <c r="BJ209" s="18" t="s">
        <v>82</v>
      </c>
      <c r="BK209" s="167">
        <f>ROUND(L209*K209,3)</f>
        <v>0</v>
      </c>
      <c r="BL209" s="18" t="s">
        <v>1269</v>
      </c>
      <c r="BM209" s="18" t="s">
        <v>769</v>
      </c>
    </row>
    <row r="210" spans="2:65" s="1" customFormat="1" ht="16.5" customHeight="1" x14ac:dyDescent="0.15">
      <c r="B210" s="130"/>
      <c r="C210" s="159" t="s">
        <v>489</v>
      </c>
      <c r="D210" s="159" t="s">
        <v>175</v>
      </c>
      <c r="E210" s="160" t="s">
        <v>1417</v>
      </c>
      <c r="F210" s="240" t="s">
        <v>1418</v>
      </c>
      <c r="G210" s="240"/>
      <c r="H210" s="240"/>
      <c r="I210" s="240"/>
      <c r="J210" s="161" t="s">
        <v>1268</v>
      </c>
      <c r="K210" s="162">
        <v>4</v>
      </c>
      <c r="L210" s="230">
        <v>0</v>
      </c>
      <c r="M210" s="230"/>
      <c r="N210" s="241">
        <f>ROUND(L210*K210,3)</f>
        <v>0</v>
      </c>
      <c r="O210" s="241"/>
      <c r="P210" s="241"/>
      <c r="Q210" s="241"/>
      <c r="R210" s="133"/>
      <c r="T210" s="164" t="s">
        <v>5</v>
      </c>
      <c r="U210" s="42" t="s">
        <v>40</v>
      </c>
      <c r="V210" s="34"/>
      <c r="W210" s="165">
        <f>V210*K210</f>
        <v>0</v>
      </c>
      <c r="X210" s="165">
        <v>0</v>
      </c>
      <c r="Y210" s="165">
        <f>X210*K210</f>
        <v>0</v>
      </c>
      <c r="Z210" s="165">
        <v>0</v>
      </c>
      <c r="AA210" s="166">
        <f>Z210*K210</f>
        <v>0</v>
      </c>
      <c r="AR210" s="18" t="s">
        <v>1269</v>
      </c>
      <c r="AT210" s="18" t="s">
        <v>175</v>
      </c>
      <c r="AU210" s="18" t="s">
        <v>79</v>
      </c>
      <c r="AY210" s="18" t="s">
        <v>174</v>
      </c>
      <c r="BE210" s="104">
        <f>IF(U210="základná",N210,0)</f>
        <v>0</v>
      </c>
      <c r="BF210" s="104">
        <f>IF(U210="znížená",N210,0)</f>
        <v>0</v>
      </c>
      <c r="BG210" s="104">
        <f>IF(U210="zákl. prenesená",N210,0)</f>
        <v>0</v>
      </c>
      <c r="BH210" s="104">
        <f>IF(U210="zníž. prenesená",N210,0)</f>
        <v>0</v>
      </c>
      <c r="BI210" s="104">
        <f>IF(U210="nulová",N210,0)</f>
        <v>0</v>
      </c>
      <c r="BJ210" s="18" t="s">
        <v>82</v>
      </c>
      <c r="BK210" s="167">
        <f>ROUND(L210*K210,3)</f>
        <v>0</v>
      </c>
      <c r="BL210" s="18" t="s">
        <v>1269</v>
      </c>
      <c r="BM210" s="18" t="s">
        <v>776</v>
      </c>
    </row>
    <row r="211" spans="2:65" s="1" customFormat="1" ht="50" customHeight="1" x14ac:dyDescent="0.2">
      <c r="B211" s="33"/>
      <c r="C211" s="34"/>
      <c r="D211" s="150" t="s">
        <v>974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226">
        <f t="shared" ref="N211:N216" si="35">BK211</f>
        <v>0</v>
      </c>
      <c r="O211" s="227"/>
      <c r="P211" s="227"/>
      <c r="Q211" s="227"/>
      <c r="R211" s="35"/>
      <c r="T211" s="173"/>
      <c r="U211" s="34"/>
      <c r="V211" s="34"/>
      <c r="W211" s="34"/>
      <c r="X211" s="34"/>
      <c r="Y211" s="34"/>
      <c r="Z211" s="34"/>
      <c r="AA211" s="72"/>
      <c r="AT211" s="18" t="s">
        <v>72</v>
      </c>
      <c r="AU211" s="18" t="s">
        <v>73</v>
      </c>
      <c r="AY211" s="18" t="s">
        <v>975</v>
      </c>
      <c r="BK211" s="167">
        <f>SUM(BK212:BK216)</f>
        <v>0</v>
      </c>
    </row>
    <row r="212" spans="2:65" s="1" customFormat="1" ht="22.25" customHeight="1" x14ac:dyDescent="0.15">
      <c r="B212" s="33"/>
      <c r="C212" s="174" t="s">
        <v>5</v>
      </c>
      <c r="D212" s="174" t="s">
        <v>175</v>
      </c>
      <c r="E212" s="175" t="s">
        <v>5</v>
      </c>
      <c r="F212" s="229" t="s">
        <v>5</v>
      </c>
      <c r="G212" s="229"/>
      <c r="H212" s="229"/>
      <c r="I212" s="229"/>
      <c r="J212" s="176" t="s">
        <v>5</v>
      </c>
      <c r="K212" s="163"/>
      <c r="L212" s="230"/>
      <c r="M212" s="231"/>
      <c r="N212" s="231">
        <f t="shared" si="35"/>
        <v>0</v>
      </c>
      <c r="O212" s="231"/>
      <c r="P212" s="231"/>
      <c r="Q212" s="231"/>
      <c r="R212" s="35"/>
      <c r="T212" s="164" t="s">
        <v>5</v>
      </c>
      <c r="U212" s="177" t="s">
        <v>40</v>
      </c>
      <c r="V212" s="34"/>
      <c r="W212" s="34"/>
      <c r="X212" s="34"/>
      <c r="Y212" s="34"/>
      <c r="Z212" s="34"/>
      <c r="AA212" s="72"/>
      <c r="AT212" s="18" t="s">
        <v>975</v>
      </c>
      <c r="AU212" s="18" t="s">
        <v>79</v>
      </c>
      <c r="AY212" s="18" t="s">
        <v>975</v>
      </c>
      <c r="BE212" s="104">
        <f>IF(U212="základná",N212,0)</f>
        <v>0</v>
      </c>
      <c r="BF212" s="104">
        <f>IF(U212="znížená",N212,0)</f>
        <v>0</v>
      </c>
      <c r="BG212" s="104">
        <f>IF(U212="zákl. prenesená",N212,0)</f>
        <v>0</v>
      </c>
      <c r="BH212" s="104">
        <f>IF(U212="zníž. prenesená",N212,0)</f>
        <v>0</v>
      </c>
      <c r="BI212" s="104">
        <f>IF(U212="nulová",N212,0)</f>
        <v>0</v>
      </c>
      <c r="BJ212" s="18" t="s">
        <v>82</v>
      </c>
      <c r="BK212" s="167">
        <f>L212*K212</f>
        <v>0</v>
      </c>
    </row>
    <row r="213" spans="2:65" s="1" customFormat="1" ht="22.25" customHeight="1" x14ac:dyDescent="0.15">
      <c r="B213" s="33"/>
      <c r="C213" s="174" t="s">
        <v>5</v>
      </c>
      <c r="D213" s="174" t="s">
        <v>175</v>
      </c>
      <c r="E213" s="175" t="s">
        <v>5</v>
      </c>
      <c r="F213" s="229" t="s">
        <v>5</v>
      </c>
      <c r="G213" s="229"/>
      <c r="H213" s="229"/>
      <c r="I213" s="229"/>
      <c r="J213" s="176" t="s">
        <v>5</v>
      </c>
      <c r="K213" s="163"/>
      <c r="L213" s="230"/>
      <c r="M213" s="231"/>
      <c r="N213" s="231">
        <f t="shared" si="35"/>
        <v>0</v>
      </c>
      <c r="O213" s="231"/>
      <c r="P213" s="231"/>
      <c r="Q213" s="231"/>
      <c r="R213" s="35"/>
      <c r="T213" s="164" t="s">
        <v>5</v>
      </c>
      <c r="U213" s="177" t="s">
        <v>40</v>
      </c>
      <c r="V213" s="34"/>
      <c r="W213" s="34"/>
      <c r="X213" s="34"/>
      <c r="Y213" s="34"/>
      <c r="Z213" s="34"/>
      <c r="AA213" s="72"/>
      <c r="AT213" s="18" t="s">
        <v>975</v>
      </c>
      <c r="AU213" s="18" t="s">
        <v>79</v>
      </c>
      <c r="AY213" s="18" t="s">
        <v>975</v>
      </c>
      <c r="BE213" s="104">
        <f>IF(U213="základná",N213,0)</f>
        <v>0</v>
      </c>
      <c r="BF213" s="104">
        <f>IF(U213="znížená",N213,0)</f>
        <v>0</v>
      </c>
      <c r="BG213" s="104">
        <f>IF(U213="zákl. prenesená",N213,0)</f>
        <v>0</v>
      </c>
      <c r="BH213" s="104">
        <f>IF(U213="zníž. prenesená",N213,0)</f>
        <v>0</v>
      </c>
      <c r="BI213" s="104">
        <f>IF(U213="nulová",N213,0)</f>
        <v>0</v>
      </c>
      <c r="BJ213" s="18" t="s">
        <v>82</v>
      </c>
      <c r="BK213" s="167">
        <f>L213*K213</f>
        <v>0</v>
      </c>
    </row>
    <row r="214" spans="2:65" s="1" customFormat="1" ht="22.25" customHeight="1" x14ac:dyDescent="0.15">
      <c r="B214" s="33"/>
      <c r="C214" s="174" t="s">
        <v>5</v>
      </c>
      <c r="D214" s="174" t="s">
        <v>175</v>
      </c>
      <c r="E214" s="175" t="s">
        <v>5</v>
      </c>
      <c r="F214" s="229" t="s">
        <v>5</v>
      </c>
      <c r="G214" s="229"/>
      <c r="H214" s="229"/>
      <c r="I214" s="229"/>
      <c r="J214" s="176" t="s">
        <v>5</v>
      </c>
      <c r="K214" s="163"/>
      <c r="L214" s="230"/>
      <c r="M214" s="231"/>
      <c r="N214" s="231">
        <f t="shared" si="35"/>
        <v>0</v>
      </c>
      <c r="O214" s="231"/>
      <c r="P214" s="231"/>
      <c r="Q214" s="231"/>
      <c r="R214" s="35"/>
      <c r="T214" s="164" t="s">
        <v>5</v>
      </c>
      <c r="U214" s="177" t="s">
        <v>40</v>
      </c>
      <c r="V214" s="34"/>
      <c r="W214" s="34"/>
      <c r="X214" s="34"/>
      <c r="Y214" s="34"/>
      <c r="Z214" s="34"/>
      <c r="AA214" s="72"/>
      <c r="AT214" s="18" t="s">
        <v>975</v>
      </c>
      <c r="AU214" s="18" t="s">
        <v>79</v>
      </c>
      <c r="AY214" s="18" t="s">
        <v>975</v>
      </c>
      <c r="BE214" s="104">
        <f>IF(U214="základná",N214,0)</f>
        <v>0</v>
      </c>
      <c r="BF214" s="104">
        <f>IF(U214="znížená",N214,0)</f>
        <v>0</v>
      </c>
      <c r="BG214" s="104">
        <f>IF(U214="zákl. prenesená",N214,0)</f>
        <v>0</v>
      </c>
      <c r="BH214" s="104">
        <f>IF(U214="zníž. prenesená",N214,0)</f>
        <v>0</v>
      </c>
      <c r="BI214" s="104">
        <f>IF(U214="nulová",N214,0)</f>
        <v>0</v>
      </c>
      <c r="BJ214" s="18" t="s">
        <v>82</v>
      </c>
      <c r="BK214" s="167">
        <f>L214*K214</f>
        <v>0</v>
      </c>
    </row>
    <row r="215" spans="2:65" s="1" customFormat="1" ht="22.25" customHeight="1" x14ac:dyDescent="0.15">
      <c r="B215" s="33"/>
      <c r="C215" s="174" t="s">
        <v>5</v>
      </c>
      <c r="D215" s="174" t="s">
        <v>175</v>
      </c>
      <c r="E215" s="175" t="s">
        <v>5</v>
      </c>
      <c r="F215" s="229" t="s">
        <v>5</v>
      </c>
      <c r="G215" s="229"/>
      <c r="H215" s="229"/>
      <c r="I215" s="229"/>
      <c r="J215" s="176" t="s">
        <v>5</v>
      </c>
      <c r="K215" s="163"/>
      <c r="L215" s="230"/>
      <c r="M215" s="231"/>
      <c r="N215" s="231">
        <f t="shared" si="35"/>
        <v>0</v>
      </c>
      <c r="O215" s="231"/>
      <c r="P215" s="231"/>
      <c r="Q215" s="231"/>
      <c r="R215" s="35"/>
      <c r="T215" s="164" t="s">
        <v>5</v>
      </c>
      <c r="U215" s="177" t="s">
        <v>40</v>
      </c>
      <c r="V215" s="34"/>
      <c r="W215" s="34"/>
      <c r="X215" s="34"/>
      <c r="Y215" s="34"/>
      <c r="Z215" s="34"/>
      <c r="AA215" s="72"/>
      <c r="AT215" s="18" t="s">
        <v>975</v>
      </c>
      <c r="AU215" s="18" t="s">
        <v>79</v>
      </c>
      <c r="AY215" s="18" t="s">
        <v>975</v>
      </c>
      <c r="BE215" s="104">
        <f>IF(U215="základná",N215,0)</f>
        <v>0</v>
      </c>
      <c r="BF215" s="104">
        <f>IF(U215="znížená",N215,0)</f>
        <v>0</v>
      </c>
      <c r="BG215" s="104">
        <f>IF(U215="zákl. prenesená",N215,0)</f>
        <v>0</v>
      </c>
      <c r="BH215" s="104">
        <f>IF(U215="zníž. prenesená",N215,0)</f>
        <v>0</v>
      </c>
      <c r="BI215" s="104">
        <f>IF(U215="nulová",N215,0)</f>
        <v>0</v>
      </c>
      <c r="BJ215" s="18" t="s">
        <v>82</v>
      </c>
      <c r="BK215" s="167">
        <f>L215*K215</f>
        <v>0</v>
      </c>
    </row>
    <row r="216" spans="2:65" s="1" customFormat="1" ht="22.25" customHeight="1" x14ac:dyDescent="0.15">
      <c r="B216" s="33"/>
      <c r="C216" s="174" t="s">
        <v>5</v>
      </c>
      <c r="D216" s="174" t="s">
        <v>175</v>
      </c>
      <c r="E216" s="175" t="s">
        <v>5</v>
      </c>
      <c r="F216" s="229" t="s">
        <v>5</v>
      </c>
      <c r="G216" s="229"/>
      <c r="H216" s="229"/>
      <c r="I216" s="229"/>
      <c r="J216" s="176" t="s">
        <v>5</v>
      </c>
      <c r="K216" s="163"/>
      <c r="L216" s="230"/>
      <c r="M216" s="231"/>
      <c r="N216" s="231">
        <f t="shared" si="35"/>
        <v>0</v>
      </c>
      <c r="O216" s="231"/>
      <c r="P216" s="231"/>
      <c r="Q216" s="231"/>
      <c r="R216" s="35"/>
      <c r="T216" s="164" t="s">
        <v>5</v>
      </c>
      <c r="U216" s="177" t="s">
        <v>40</v>
      </c>
      <c r="V216" s="54"/>
      <c r="W216" s="54"/>
      <c r="X216" s="54"/>
      <c r="Y216" s="54"/>
      <c r="Z216" s="54"/>
      <c r="AA216" s="56"/>
      <c r="AT216" s="18" t="s">
        <v>975</v>
      </c>
      <c r="AU216" s="18" t="s">
        <v>79</v>
      </c>
      <c r="AY216" s="18" t="s">
        <v>975</v>
      </c>
      <c r="BE216" s="104">
        <f>IF(U216="základná",N216,0)</f>
        <v>0</v>
      </c>
      <c r="BF216" s="104">
        <f>IF(U216="znížená",N216,0)</f>
        <v>0</v>
      </c>
      <c r="BG216" s="104">
        <f>IF(U216="zákl. prenesená",N216,0)</f>
        <v>0</v>
      </c>
      <c r="BH216" s="104">
        <f>IF(U216="zníž. prenesená",N216,0)</f>
        <v>0</v>
      </c>
      <c r="BI216" s="104">
        <f>IF(U216="nulová",N216,0)</f>
        <v>0</v>
      </c>
      <c r="BJ216" s="18" t="s">
        <v>82</v>
      </c>
      <c r="BK216" s="167">
        <f>L216*K216</f>
        <v>0</v>
      </c>
    </row>
    <row r="217" spans="2:65" s="1" customFormat="1" ht="7" customHeight="1" x14ac:dyDescent="0.15">
      <c r="B217" s="57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9"/>
    </row>
  </sheetData>
  <mergeCells count="33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H1:K1"/>
    <mergeCell ref="S2:AC2"/>
    <mergeCell ref="F216:I216"/>
    <mergeCell ref="L216:M216"/>
    <mergeCell ref="N216:Q216"/>
    <mergeCell ref="N123:Q123"/>
    <mergeCell ref="N124:Q124"/>
    <mergeCell ref="N153:Q153"/>
    <mergeCell ref="N181:Q181"/>
    <mergeCell ref="N182:Q182"/>
    <mergeCell ref="N202:Q202"/>
    <mergeCell ref="N206:Q206"/>
    <mergeCell ref="N208:Q208"/>
    <mergeCell ref="N211:Q211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9:I209"/>
  </mergeCells>
  <dataValidations count="2">
    <dataValidation type="list" allowBlank="1" showInputMessage="1" showErrorMessage="1" error="Povolené sú hodnoty K, M." sqref="D212:D217" xr:uid="{00000000-0002-0000-0700-000000000000}">
      <formula1>"K, M"</formula1>
    </dataValidation>
    <dataValidation type="list" allowBlank="1" showInputMessage="1" showErrorMessage="1" error="Povolené sú hodnoty základná, znížená, nulová." sqref="U212:U217" xr:uid="{00000000-0002-0000-0700-000001000000}">
      <formula1>"základná, znížená, nulová"</formula1>
    </dataValidation>
  </dataValidations>
  <hyperlinks>
    <hyperlink ref="F1:G1" location="C2" display="1) Krycí list rozpočtu" xr:uid="{00000000-0004-0000-0700-000000000000}"/>
    <hyperlink ref="H1:K1" location="C86" display="2) Rekapitulácia rozpočtu" xr:uid="{00000000-0004-0000-0700-000001000000}"/>
    <hyperlink ref="L1" location="C122" display="3) Rozpočet" xr:uid="{00000000-0004-0000-0700-000002000000}"/>
    <hyperlink ref="S1:T1" location="'Rekapitulácia stavby'!C2" display="Rekapitulácia stavby" xr:uid="{00000000-0004-0000-07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173"/>
  <sheetViews>
    <sheetView showGridLines="0" workbookViewId="0">
      <pane ySplit="1" topLeftCell="A2" activePane="bottomLeft" state="frozen"/>
      <selection pane="bottomLeft" activeCell="E12" sqref="E12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5" customWidth="1"/>
    <col min="9" max="9" width="7" customWidth="1"/>
    <col min="10" max="10" width="5.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13"/>
      <c r="B1" s="11"/>
      <c r="C1" s="11"/>
      <c r="D1" s="12" t="s">
        <v>1</v>
      </c>
      <c r="E1" s="11"/>
      <c r="F1" s="13" t="s">
        <v>112</v>
      </c>
      <c r="G1" s="13"/>
      <c r="H1" s="228" t="s">
        <v>113</v>
      </c>
      <c r="I1" s="228"/>
      <c r="J1" s="228"/>
      <c r="K1" s="228"/>
      <c r="L1" s="13" t="s">
        <v>114</v>
      </c>
      <c r="M1" s="11"/>
      <c r="N1" s="11"/>
      <c r="O1" s="12" t="s">
        <v>115</v>
      </c>
      <c r="P1" s="11"/>
      <c r="Q1" s="11"/>
      <c r="R1" s="11"/>
      <c r="S1" s="13" t="s">
        <v>116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7" customHeight="1" x14ac:dyDescent="0.15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102</v>
      </c>
    </row>
    <row r="3" spans="1:66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7" customHeight="1" x14ac:dyDescent="0.15">
      <c r="B4" s="22"/>
      <c r="C4" s="195" t="s">
        <v>117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3"/>
      <c r="T4" s="17" t="s">
        <v>12</v>
      </c>
      <c r="AT4" s="18" t="s">
        <v>6</v>
      </c>
    </row>
    <row r="5" spans="1:66" ht="7" customHeight="1" x14ac:dyDescent="0.15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5" customHeight="1" x14ac:dyDescent="0.15">
      <c r="B6" s="22"/>
      <c r="C6" s="25"/>
      <c r="D6" s="29" t="s">
        <v>16</v>
      </c>
      <c r="E6" s="25"/>
      <c r="F6" s="246" t="str">
        <f>'Rekapitulácia stavby'!K6</f>
        <v>RD Biwa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5"/>
      <c r="R6" s="23"/>
    </row>
    <row r="7" spans="1:66" s="1" customFormat="1" ht="32.75" customHeight="1" x14ac:dyDescent="0.15">
      <c r="B7" s="33"/>
      <c r="C7" s="34"/>
      <c r="D7" s="28" t="s">
        <v>118</v>
      </c>
      <c r="E7" s="34"/>
      <c r="F7" s="217" t="s">
        <v>1419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4"/>
      <c r="R7" s="35"/>
    </row>
    <row r="8" spans="1:66" s="1" customFormat="1" ht="14.5" customHeight="1" x14ac:dyDescent="0.15">
      <c r="B8" s="33"/>
      <c r="C8" s="34"/>
      <c r="D8" s="29" t="s">
        <v>17</v>
      </c>
      <c r="E8" s="34"/>
      <c r="F8" s="27" t="s">
        <v>5</v>
      </c>
      <c r="G8" s="34"/>
      <c r="H8" s="34"/>
      <c r="I8" s="34"/>
      <c r="J8" s="34"/>
      <c r="K8" s="34"/>
      <c r="L8" s="34"/>
      <c r="M8" s="29" t="s">
        <v>18</v>
      </c>
      <c r="N8" s="34"/>
      <c r="O8" s="27" t="s">
        <v>5</v>
      </c>
      <c r="P8" s="34"/>
      <c r="Q8" s="34"/>
      <c r="R8" s="35"/>
    </row>
    <row r="9" spans="1:66" s="1" customFormat="1" ht="14.5" customHeight="1" x14ac:dyDescent="0.15">
      <c r="B9" s="33"/>
      <c r="C9" s="34"/>
      <c r="D9" s="29" t="s">
        <v>19</v>
      </c>
      <c r="E9" s="34"/>
      <c r="F9" s="27" t="s">
        <v>20</v>
      </c>
      <c r="G9" s="34"/>
      <c r="H9" s="34"/>
      <c r="I9" s="34"/>
      <c r="J9" s="34"/>
      <c r="K9" s="34"/>
      <c r="L9" s="34"/>
      <c r="M9" s="29" t="s">
        <v>21</v>
      </c>
      <c r="N9" s="34"/>
      <c r="O9" s="264">
        <f>'Rekapitulácia stavby'!AN8</f>
        <v>43961</v>
      </c>
      <c r="P9" s="248"/>
      <c r="Q9" s="34"/>
      <c r="R9" s="35"/>
    </row>
    <row r="10" spans="1:66" s="1" customFormat="1" ht="10.7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5" customHeight="1" x14ac:dyDescent="0.15">
      <c r="B11" s="33"/>
      <c r="C11" s="34"/>
      <c r="D11" s="29" t="s">
        <v>22</v>
      </c>
      <c r="E11" s="34"/>
      <c r="F11" s="34"/>
      <c r="G11" s="34"/>
      <c r="H11" s="34"/>
      <c r="I11" s="34"/>
      <c r="J11" s="34"/>
      <c r="K11" s="34"/>
      <c r="L11" s="34"/>
      <c r="M11" s="29" t="s">
        <v>23</v>
      </c>
      <c r="N11" s="34"/>
      <c r="O11" s="215" t="s">
        <v>5</v>
      </c>
      <c r="P11" s="215"/>
      <c r="Q11" s="34"/>
      <c r="R11" s="35"/>
    </row>
    <row r="12" spans="1:66" s="1" customFormat="1" ht="18" customHeight="1" x14ac:dyDescent="0.15">
      <c r="B12" s="33"/>
      <c r="C12" s="34"/>
      <c r="D12" s="34"/>
      <c r="E12" s="27" t="s">
        <v>1493</v>
      </c>
      <c r="F12" s="34"/>
      <c r="G12" s="34"/>
      <c r="H12" s="34"/>
      <c r="I12" s="34"/>
      <c r="J12" s="34"/>
      <c r="K12" s="34"/>
      <c r="L12" s="34"/>
      <c r="M12" s="29" t="s">
        <v>24</v>
      </c>
      <c r="N12" s="34"/>
      <c r="O12" s="215" t="s">
        <v>5</v>
      </c>
      <c r="P12" s="215"/>
      <c r="Q12" s="34"/>
      <c r="R12" s="35"/>
    </row>
    <row r="13" spans="1:66" s="1" customFormat="1" ht="7" customHeight="1" x14ac:dyDescent="0.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5" customHeight="1" x14ac:dyDescent="0.15">
      <c r="B14" s="33"/>
      <c r="C14" s="34"/>
      <c r="D14" s="29" t="s">
        <v>25</v>
      </c>
      <c r="E14" s="34"/>
      <c r="F14" s="34"/>
      <c r="G14" s="34"/>
      <c r="H14" s="34"/>
      <c r="I14" s="34"/>
      <c r="J14" s="34"/>
      <c r="K14" s="34"/>
      <c r="L14" s="34"/>
      <c r="M14" s="29" t="s">
        <v>23</v>
      </c>
      <c r="N14" s="34"/>
      <c r="O14" s="265" t="str">
        <f>IF('Rekapitulácia stavby'!AN13="","",'Rekapitulácia stavby'!AN13)</f>
        <v>Vyplň údaj</v>
      </c>
      <c r="P14" s="215"/>
      <c r="Q14" s="34"/>
      <c r="R14" s="35"/>
    </row>
    <row r="15" spans="1:66" s="1" customFormat="1" ht="18" customHeight="1" x14ac:dyDescent="0.15">
      <c r="B15" s="33"/>
      <c r="C15" s="34"/>
      <c r="D15" s="34"/>
      <c r="E15" s="265" t="str">
        <f>IF('Rekapitulácia stavby'!E14="","",'Rekapitulácia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24</v>
      </c>
      <c r="N15" s="34"/>
      <c r="O15" s="265" t="str">
        <f>IF('Rekapitulácia stavby'!AN14="","",'Rekapitulácia stavby'!AN14)</f>
        <v>Vyplň údaj</v>
      </c>
      <c r="P15" s="215"/>
      <c r="Q15" s="34"/>
      <c r="R15" s="35"/>
    </row>
    <row r="16" spans="1:66" s="1" customFormat="1" ht="7" customHeight="1" x14ac:dyDescent="0.1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5" customHeight="1" x14ac:dyDescent="0.15">
      <c r="B17" s="33"/>
      <c r="C17" s="34"/>
      <c r="D17" s="29" t="s">
        <v>27</v>
      </c>
      <c r="E17" s="34"/>
      <c r="F17" s="34"/>
      <c r="G17" s="34"/>
      <c r="H17" s="34"/>
      <c r="I17" s="34"/>
      <c r="J17" s="34"/>
      <c r="K17" s="34"/>
      <c r="L17" s="34"/>
      <c r="M17" s="29" t="s">
        <v>23</v>
      </c>
      <c r="N17" s="34"/>
      <c r="O17" s="215" t="s">
        <v>5</v>
      </c>
      <c r="P17" s="215"/>
      <c r="Q17" s="34"/>
      <c r="R17" s="35"/>
    </row>
    <row r="18" spans="2:18" s="1" customFormat="1" ht="18" customHeight="1" x14ac:dyDescent="0.15">
      <c r="B18" s="33"/>
      <c r="C18" s="34"/>
      <c r="D18" s="34"/>
      <c r="E18" s="27" t="s">
        <v>28</v>
      </c>
      <c r="F18" s="34"/>
      <c r="G18" s="34"/>
      <c r="H18" s="34"/>
      <c r="I18" s="34"/>
      <c r="J18" s="34"/>
      <c r="K18" s="34"/>
      <c r="L18" s="34"/>
      <c r="M18" s="29" t="s">
        <v>24</v>
      </c>
      <c r="N18" s="34"/>
      <c r="O18" s="215" t="s">
        <v>5</v>
      </c>
      <c r="P18" s="215"/>
      <c r="Q18" s="34"/>
      <c r="R18" s="35"/>
    </row>
    <row r="19" spans="2:18" s="1" customFormat="1" ht="7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5" customHeight="1" x14ac:dyDescent="0.15">
      <c r="B20" s="33"/>
      <c r="C20" s="34"/>
      <c r="D20" s="29" t="s">
        <v>31</v>
      </c>
      <c r="E20" s="34"/>
      <c r="F20" s="34"/>
      <c r="G20" s="34"/>
      <c r="H20" s="34"/>
      <c r="I20" s="34"/>
      <c r="J20" s="34"/>
      <c r="K20" s="34"/>
      <c r="L20" s="34"/>
      <c r="M20" s="29" t="s">
        <v>23</v>
      </c>
      <c r="N20" s="34"/>
      <c r="O20" s="215" t="str">
        <f>IF('Rekapitulácia stavby'!AN19="","",'Rekapitulácia stavby'!AN19)</f>
        <v/>
      </c>
      <c r="P20" s="215"/>
      <c r="Q20" s="34"/>
      <c r="R20" s="35"/>
    </row>
    <row r="21" spans="2:18" s="1" customFormat="1" ht="18" customHeight="1" x14ac:dyDescent="0.15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24</v>
      </c>
      <c r="N21" s="34"/>
      <c r="O21" s="215" t="str">
        <f>IF('Rekapitulácia stavby'!AN20="","",'Rekapitulácia stavby'!AN20)</f>
        <v/>
      </c>
      <c r="P21" s="215"/>
      <c r="Q21" s="34"/>
      <c r="R21" s="35"/>
    </row>
    <row r="22" spans="2:18" s="1" customFormat="1" ht="7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5" customHeight="1" x14ac:dyDescent="0.15">
      <c r="B23" s="33"/>
      <c r="C23" s="34"/>
      <c r="D23" s="29" t="s">
        <v>33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 x14ac:dyDescent="0.15">
      <c r="B24" s="33"/>
      <c r="C24" s="34"/>
      <c r="D24" s="34"/>
      <c r="E24" s="220" t="s">
        <v>5</v>
      </c>
      <c r="F24" s="220"/>
      <c r="G24" s="220"/>
      <c r="H24" s="220"/>
      <c r="I24" s="220"/>
      <c r="J24" s="220"/>
      <c r="K24" s="220"/>
      <c r="L24" s="220"/>
      <c r="M24" s="34"/>
      <c r="N24" s="34"/>
      <c r="O24" s="34"/>
      <c r="P24" s="34"/>
      <c r="Q24" s="34"/>
      <c r="R24" s="35"/>
    </row>
    <row r="25" spans="2:18" s="1" customFormat="1" ht="7" customHeight="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7" customHeight="1" x14ac:dyDescent="0.15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5" customHeight="1" x14ac:dyDescent="0.15">
      <c r="B27" s="33"/>
      <c r="C27" s="34"/>
      <c r="D27" s="114" t="s">
        <v>120</v>
      </c>
      <c r="E27" s="34"/>
      <c r="F27" s="34"/>
      <c r="G27" s="34"/>
      <c r="H27" s="34"/>
      <c r="I27" s="34"/>
      <c r="J27" s="34"/>
      <c r="K27" s="34"/>
      <c r="L27" s="34"/>
      <c r="M27" s="221">
        <f>N88</f>
        <v>0</v>
      </c>
      <c r="N27" s="221"/>
      <c r="O27" s="221"/>
      <c r="P27" s="221"/>
      <c r="Q27" s="34"/>
      <c r="R27" s="35"/>
    </row>
    <row r="28" spans="2:18" s="1" customFormat="1" ht="14.5" customHeight="1" x14ac:dyDescent="0.15">
      <c r="B28" s="33"/>
      <c r="C28" s="34"/>
      <c r="D28" s="32" t="s">
        <v>106</v>
      </c>
      <c r="E28" s="34"/>
      <c r="F28" s="34"/>
      <c r="G28" s="34"/>
      <c r="H28" s="34"/>
      <c r="I28" s="34"/>
      <c r="J28" s="34"/>
      <c r="K28" s="34"/>
      <c r="L28" s="34"/>
      <c r="M28" s="221">
        <f>N96</f>
        <v>0</v>
      </c>
      <c r="N28" s="221"/>
      <c r="O28" s="221"/>
      <c r="P28" s="221"/>
      <c r="Q28" s="34"/>
      <c r="R28" s="35"/>
    </row>
    <row r="29" spans="2:18" s="1" customFormat="1" ht="7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5" customHeight="1" x14ac:dyDescent="0.15">
      <c r="B30" s="33"/>
      <c r="C30" s="34"/>
      <c r="D30" s="115" t="s">
        <v>36</v>
      </c>
      <c r="E30" s="34"/>
      <c r="F30" s="34"/>
      <c r="G30" s="34"/>
      <c r="H30" s="34"/>
      <c r="I30" s="34"/>
      <c r="J30" s="34"/>
      <c r="K30" s="34"/>
      <c r="L30" s="34"/>
      <c r="M30" s="263">
        <f>ROUND(M27+M28,2)</f>
        <v>0</v>
      </c>
      <c r="N30" s="245"/>
      <c r="O30" s="245"/>
      <c r="P30" s="245"/>
      <c r="Q30" s="34"/>
      <c r="R30" s="35"/>
    </row>
    <row r="31" spans="2:18" s="1" customFormat="1" ht="7" customHeight="1" x14ac:dyDescent="0.15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5" customHeight="1" x14ac:dyDescent="0.15">
      <c r="B32" s="33"/>
      <c r="C32" s="34"/>
      <c r="D32" s="40" t="s">
        <v>37</v>
      </c>
      <c r="E32" s="40" t="s">
        <v>38</v>
      </c>
      <c r="F32" s="41">
        <v>0.2</v>
      </c>
      <c r="G32" s="116" t="s">
        <v>39</v>
      </c>
      <c r="H32" s="260">
        <f>ROUND((((SUM(BE96:BE103)+SUM(BE121:BE166))+SUM(BE168:BE172))),2)</f>
        <v>0</v>
      </c>
      <c r="I32" s="245"/>
      <c r="J32" s="245"/>
      <c r="K32" s="34"/>
      <c r="L32" s="34"/>
      <c r="M32" s="260">
        <f>ROUND(((ROUND((SUM(BE96:BE103)+SUM(BE121:BE166)), 2)*F32)+SUM(BE168:BE172)*F32),2)</f>
        <v>0</v>
      </c>
      <c r="N32" s="245"/>
      <c r="O32" s="245"/>
      <c r="P32" s="245"/>
      <c r="Q32" s="34"/>
      <c r="R32" s="35"/>
    </row>
    <row r="33" spans="2:18" s="1" customFormat="1" ht="14.5" customHeight="1" x14ac:dyDescent="0.15">
      <c r="B33" s="33"/>
      <c r="C33" s="34"/>
      <c r="D33" s="34"/>
      <c r="E33" s="40" t="s">
        <v>40</v>
      </c>
      <c r="F33" s="41">
        <v>0.2</v>
      </c>
      <c r="G33" s="116" t="s">
        <v>39</v>
      </c>
      <c r="H33" s="260">
        <f>ROUND((((SUM(BF96:BF103)+SUM(BF121:BF166))+SUM(BF168:BF172))),2)</f>
        <v>0</v>
      </c>
      <c r="I33" s="245"/>
      <c r="J33" s="245"/>
      <c r="K33" s="34"/>
      <c r="L33" s="34"/>
      <c r="M33" s="260">
        <f>ROUND(((ROUND((SUM(BF96:BF103)+SUM(BF121:BF166)), 2)*F33)+SUM(BF168:BF172)*F33),2)</f>
        <v>0</v>
      </c>
      <c r="N33" s="245"/>
      <c r="O33" s="245"/>
      <c r="P33" s="245"/>
      <c r="Q33" s="34"/>
      <c r="R33" s="35"/>
    </row>
    <row r="34" spans="2:18" s="1" customFormat="1" ht="14.5" hidden="1" customHeight="1" x14ac:dyDescent="0.15">
      <c r="B34" s="33"/>
      <c r="C34" s="34"/>
      <c r="D34" s="34"/>
      <c r="E34" s="40" t="s">
        <v>41</v>
      </c>
      <c r="F34" s="41">
        <v>0.2</v>
      </c>
      <c r="G34" s="116" t="s">
        <v>39</v>
      </c>
      <c r="H34" s="260">
        <f>ROUND((((SUM(BG96:BG103)+SUM(BG121:BG166))+SUM(BG168:BG172))),2)</f>
        <v>0</v>
      </c>
      <c r="I34" s="245"/>
      <c r="J34" s="245"/>
      <c r="K34" s="34"/>
      <c r="L34" s="34"/>
      <c r="M34" s="260">
        <v>0</v>
      </c>
      <c r="N34" s="245"/>
      <c r="O34" s="245"/>
      <c r="P34" s="245"/>
      <c r="Q34" s="34"/>
      <c r="R34" s="35"/>
    </row>
    <row r="35" spans="2:18" s="1" customFormat="1" ht="14.5" hidden="1" customHeight="1" x14ac:dyDescent="0.15">
      <c r="B35" s="33"/>
      <c r="C35" s="34"/>
      <c r="D35" s="34"/>
      <c r="E35" s="40" t="s">
        <v>42</v>
      </c>
      <c r="F35" s="41">
        <v>0.2</v>
      </c>
      <c r="G35" s="116" t="s">
        <v>39</v>
      </c>
      <c r="H35" s="260">
        <f>ROUND((((SUM(BH96:BH103)+SUM(BH121:BH166))+SUM(BH168:BH172))),2)</f>
        <v>0</v>
      </c>
      <c r="I35" s="245"/>
      <c r="J35" s="245"/>
      <c r="K35" s="34"/>
      <c r="L35" s="34"/>
      <c r="M35" s="260">
        <v>0</v>
      </c>
      <c r="N35" s="245"/>
      <c r="O35" s="245"/>
      <c r="P35" s="245"/>
      <c r="Q35" s="34"/>
      <c r="R35" s="35"/>
    </row>
    <row r="36" spans="2:18" s="1" customFormat="1" ht="14.5" hidden="1" customHeight="1" x14ac:dyDescent="0.15">
      <c r="B36" s="33"/>
      <c r="C36" s="34"/>
      <c r="D36" s="34"/>
      <c r="E36" s="40" t="s">
        <v>43</v>
      </c>
      <c r="F36" s="41">
        <v>0</v>
      </c>
      <c r="G36" s="116" t="s">
        <v>39</v>
      </c>
      <c r="H36" s="260">
        <f>ROUND((((SUM(BI96:BI103)+SUM(BI121:BI166))+SUM(BI168:BI172))),2)</f>
        <v>0</v>
      </c>
      <c r="I36" s="245"/>
      <c r="J36" s="245"/>
      <c r="K36" s="34"/>
      <c r="L36" s="34"/>
      <c r="M36" s="260">
        <v>0</v>
      </c>
      <c r="N36" s="245"/>
      <c r="O36" s="245"/>
      <c r="P36" s="245"/>
      <c r="Q36" s="34"/>
      <c r="R36" s="35"/>
    </row>
    <row r="37" spans="2:18" s="1" customFormat="1" ht="7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5" customHeight="1" x14ac:dyDescent="0.15">
      <c r="B38" s="33"/>
      <c r="C38" s="112"/>
      <c r="D38" s="117" t="s">
        <v>44</v>
      </c>
      <c r="E38" s="73"/>
      <c r="F38" s="73"/>
      <c r="G38" s="118" t="s">
        <v>45</v>
      </c>
      <c r="H38" s="119" t="s">
        <v>46</v>
      </c>
      <c r="I38" s="73"/>
      <c r="J38" s="73"/>
      <c r="K38" s="73"/>
      <c r="L38" s="261">
        <f>SUM(M30:M36)</f>
        <v>0</v>
      </c>
      <c r="M38" s="261"/>
      <c r="N38" s="261"/>
      <c r="O38" s="261"/>
      <c r="P38" s="262"/>
      <c r="Q38" s="112"/>
      <c r="R38" s="35"/>
    </row>
    <row r="39" spans="2:18" s="1" customFormat="1" ht="14.5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5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1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1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1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1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1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1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1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1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1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3" x14ac:dyDescent="0.15">
      <c r="B50" s="33"/>
      <c r="C50" s="34"/>
      <c r="D50" s="48" t="s">
        <v>47</v>
      </c>
      <c r="E50" s="49"/>
      <c r="F50" s="49"/>
      <c r="G50" s="49"/>
      <c r="H50" s="50"/>
      <c r="I50" s="34"/>
      <c r="J50" s="48" t="s">
        <v>48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1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x14ac:dyDescent="0.1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x14ac:dyDescent="0.1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x14ac:dyDescent="0.1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x14ac:dyDescent="0.1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x14ac:dyDescent="0.1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x14ac:dyDescent="0.1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x14ac:dyDescent="0.1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3" x14ac:dyDescent="0.15">
      <c r="B59" s="33"/>
      <c r="C59" s="34"/>
      <c r="D59" s="53" t="s">
        <v>49</v>
      </c>
      <c r="E59" s="54"/>
      <c r="F59" s="54"/>
      <c r="G59" s="55" t="s">
        <v>50</v>
      </c>
      <c r="H59" s="56"/>
      <c r="I59" s="34"/>
      <c r="J59" s="53" t="s">
        <v>49</v>
      </c>
      <c r="K59" s="54"/>
      <c r="L59" s="54"/>
      <c r="M59" s="54"/>
      <c r="N59" s="55" t="s">
        <v>50</v>
      </c>
      <c r="O59" s="54"/>
      <c r="P59" s="56"/>
      <c r="Q59" s="34"/>
      <c r="R59" s="35"/>
    </row>
    <row r="60" spans="2:18" x14ac:dyDescent="0.1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3" x14ac:dyDescent="0.15">
      <c r="B61" s="33"/>
      <c r="C61" s="34"/>
      <c r="D61" s="48" t="s">
        <v>51</v>
      </c>
      <c r="E61" s="49"/>
      <c r="F61" s="49"/>
      <c r="G61" s="49"/>
      <c r="H61" s="50"/>
      <c r="I61" s="34"/>
      <c r="J61" s="48" t="s">
        <v>52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1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x14ac:dyDescent="0.1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x14ac:dyDescent="0.1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 x14ac:dyDescent="0.1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 x14ac:dyDescent="0.1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 x14ac:dyDescent="0.1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 x14ac:dyDescent="0.1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 x14ac:dyDescent="0.1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3" x14ac:dyDescent="0.15">
      <c r="B70" s="33"/>
      <c r="C70" s="34"/>
      <c r="D70" s="53" t="s">
        <v>49</v>
      </c>
      <c r="E70" s="54"/>
      <c r="F70" s="54"/>
      <c r="G70" s="55" t="s">
        <v>50</v>
      </c>
      <c r="H70" s="56"/>
      <c r="I70" s="34"/>
      <c r="J70" s="53" t="s">
        <v>49</v>
      </c>
      <c r="K70" s="54"/>
      <c r="L70" s="54"/>
      <c r="M70" s="54"/>
      <c r="N70" s="55" t="s">
        <v>50</v>
      </c>
      <c r="O70" s="54"/>
      <c r="P70" s="56"/>
      <c r="Q70" s="34"/>
      <c r="R70" s="35"/>
    </row>
    <row r="71" spans="2:18" s="1" customFormat="1" ht="14.5" customHeight="1" x14ac:dyDescent="0.1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7" customHeight="1" x14ac:dyDescent="0.1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7" customHeight="1" x14ac:dyDescent="0.15">
      <c r="B76" s="33"/>
      <c r="C76" s="195" t="s">
        <v>121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5"/>
    </row>
    <row r="77" spans="2:18" s="1" customFormat="1" ht="7" customHeight="1" x14ac:dyDescent="0.1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 x14ac:dyDescent="0.15">
      <c r="B78" s="33"/>
      <c r="C78" s="29" t="s">
        <v>16</v>
      </c>
      <c r="D78" s="34"/>
      <c r="E78" s="34"/>
      <c r="F78" s="246" t="str">
        <f>F6</f>
        <v>RD Biwa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4"/>
      <c r="R78" s="35"/>
    </row>
    <row r="79" spans="2:18" s="1" customFormat="1" ht="37" customHeight="1" x14ac:dyDescent="0.15">
      <c r="B79" s="33"/>
      <c r="C79" s="67" t="s">
        <v>118</v>
      </c>
      <c r="D79" s="34"/>
      <c r="E79" s="34"/>
      <c r="F79" s="197" t="str">
        <f>F7</f>
        <v>8 - Slaboprúd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4"/>
      <c r="R79" s="35"/>
    </row>
    <row r="80" spans="2:18" s="1" customFormat="1" ht="7" customHeight="1" x14ac:dyDescent="0.15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 x14ac:dyDescent="0.15">
      <c r="B81" s="33"/>
      <c r="C81" s="29" t="s">
        <v>19</v>
      </c>
      <c r="D81" s="34"/>
      <c r="E81" s="34"/>
      <c r="F81" s="27" t="str">
        <f>F9</f>
        <v>Chorvátsky Grob - Čierna Voda</v>
      </c>
      <c r="G81" s="34"/>
      <c r="H81" s="34"/>
      <c r="I81" s="34"/>
      <c r="J81" s="34"/>
      <c r="K81" s="29" t="s">
        <v>21</v>
      </c>
      <c r="L81" s="34"/>
      <c r="M81" s="248">
        <f>IF(O9="","",O9)</f>
        <v>43961</v>
      </c>
      <c r="N81" s="248"/>
      <c r="O81" s="248"/>
      <c r="P81" s="248"/>
      <c r="Q81" s="34"/>
      <c r="R81" s="35"/>
    </row>
    <row r="82" spans="2:47" s="1" customFormat="1" ht="7" customHeight="1" x14ac:dyDescent="0.15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2" x14ac:dyDescent="0.15">
      <c r="B83" s="33"/>
      <c r="C83" s="29" t="s">
        <v>22</v>
      </c>
      <c r="D83" s="34"/>
      <c r="E83" s="34"/>
      <c r="F83" s="27" t="str">
        <f>E12</f>
        <v>Mgr. Marcela Mišíková Guzmická</v>
      </c>
      <c r="G83" s="34"/>
      <c r="H83" s="34"/>
      <c r="I83" s="34"/>
      <c r="J83" s="34"/>
      <c r="K83" s="29" t="s">
        <v>27</v>
      </c>
      <c r="L83" s="34"/>
      <c r="M83" s="215" t="str">
        <f>E18</f>
        <v>aphaus s.r.o.</v>
      </c>
      <c r="N83" s="215"/>
      <c r="O83" s="215"/>
      <c r="P83" s="215"/>
      <c r="Q83" s="215"/>
      <c r="R83" s="35"/>
    </row>
    <row r="84" spans="2:47" s="1" customFormat="1" ht="14.5" customHeight="1" x14ac:dyDescent="0.15">
      <c r="B84" s="33"/>
      <c r="C84" s="29" t="s">
        <v>25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31</v>
      </c>
      <c r="L84" s="34"/>
      <c r="M84" s="215" t="str">
        <f>E21</f>
        <v xml:space="preserve"> </v>
      </c>
      <c r="N84" s="215"/>
      <c r="O84" s="215"/>
      <c r="P84" s="215"/>
      <c r="Q84" s="215"/>
      <c r="R84" s="35"/>
    </row>
    <row r="85" spans="2:47" s="1" customFormat="1" ht="10.25" customHeight="1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 x14ac:dyDescent="0.15">
      <c r="B86" s="33"/>
      <c r="C86" s="258" t="s">
        <v>122</v>
      </c>
      <c r="D86" s="259"/>
      <c r="E86" s="259"/>
      <c r="F86" s="259"/>
      <c r="G86" s="259"/>
      <c r="H86" s="112"/>
      <c r="I86" s="112"/>
      <c r="J86" s="112"/>
      <c r="K86" s="112"/>
      <c r="L86" s="112"/>
      <c r="M86" s="112"/>
      <c r="N86" s="258" t="s">
        <v>123</v>
      </c>
      <c r="O86" s="259"/>
      <c r="P86" s="259"/>
      <c r="Q86" s="259"/>
      <c r="R86" s="35"/>
    </row>
    <row r="87" spans="2:47" s="1" customFormat="1" ht="10.2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 x14ac:dyDescent="0.15">
      <c r="B88" s="33"/>
      <c r="C88" s="120" t="s">
        <v>124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87">
        <f>N121</f>
        <v>0</v>
      </c>
      <c r="O88" s="255"/>
      <c r="P88" s="255"/>
      <c r="Q88" s="255"/>
      <c r="R88" s="35"/>
      <c r="AU88" s="18" t="s">
        <v>125</v>
      </c>
    </row>
    <row r="89" spans="2:47" s="6" customFormat="1" ht="25" customHeight="1" x14ac:dyDescent="0.15">
      <c r="B89" s="121"/>
      <c r="C89" s="122"/>
      <c r="D89" s="123" t="s">
        <v>1420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57">
        <f>N122</f>
        <v>0</v>
      </c>
      <c r="O89" s="254"/>
      <c r="P89" s="254"/>
      <c r="Q89" s="254"/>
      <c r="R89" s="124"/>
    </row>
    <row r="90" spans="2:47" s="6" customFormat="1" ht="25" customHeight="1" x14ac:dyDescent="0.15">
      <c r="B90" s="121"/>
      <c r="C90" s="122"/>
      <c r="D90" s="123" t="s">
        <v>1421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57">
        <f>N143</f>
        <v>0</v>
      </c>
      <c r="O90" s="254"/>
      <c r="P90" s="254"/>
      <c r="Q90" s="254"/>
      <c r="R90" s="124"/>
    </row>
    <row r="91" spans="2:47" s="6" customFormat="1" ht="25" customHeight="1" x14ac:dyDescent="0.15">
      <c r="B91" s="121"/>
      <c r="C91" s="122"/>
      <c r="D91" s="123" t="s">
        <v>1422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57">
        <f>N155</f>
        <v>0</v>
      </c>
      <c r="O91" s="254"/>
      <c r="P91" s="254"/>
      <c r="Q91" s="254"/>
      <c r="R91" s="124"/>
    </row>
    <row r="92" spans="2:47" s="6" customFormat="1" ht="25" customHeight="1" x14ac:dyDescent="0.15">
      <c r="B92" s="121"/>
      <c r="C92" s="122"/>
      <c r="D92" s="123" t="s">
        <v>1423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57">
        <f>N162</f>
        <v>0</v>
      </c>
      <c r="O92" s="254"/>
      <c r="P92" s="254"/>
      <c r="Q92" s="254"/>
      <c r="R92" s="124"/>
    </row>
    <row r="93" spans="2:47" s="6" customFormat="1" ht="25" customHeight="1" x14ac:dyDescent="0.15">
      <c r="B93" s="121"/>
      <c r="C93" s="122"/>
      <c r="D93" s="123" t="s">
        <v>1424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57">
        <f>N165</f>
        <v>0</v>
      </c>
      <c r="O93" s="254"/>
      <c r="P93" s="254"/>
      <c r="Q93" s="254"/>
      <c r="R93" s="124"/>
    </row>
    <row r="94" spans="2:47" s="6" customFormat="1" ht="21.75" customHeight="1" x14ac:dyDescent="0.2">
      <c r="B94" s="121"/>
      <c r="C94" s="122"/>
      <c r="D94" s="123" t="s">
        <v>150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34">
        <f>N167</f>
        <v>0</v>
      </c>
      <c r="O94" s="254"/>
      <c r="P94" s="254"/>
      <c r="Q94" s="254"/>
      <c r="R94" s="124"/>
    </row>
    <row r="95" spans="2:47" s="1" customFormat="1" ht="21.75" customHeight="1" x14ac:dyDescent="0.15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</row>
    <row r="96" spans="2:47" s="1" customFormat="1" ht="29.25" customHeight="1" x14ac:dyDescent="0.15">
      <c r="B96" s="33"/>
      <c r="C96" s="120" t="s">
        <v>151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255">
        <f>ROUND(N97+N98+N99+N100+N101+N102,2)</f>
        <v>0</v>
      </c>
      <c r="O96" s="256"/>
      <c r="P96" s="256"/>
      <c r="Q96" s="256"/>
      <c r="R96" s="35"/>
      <c r="T96" s="128"/>
      <c r="U96" s="129" t="s">
        <v>37</v>
      </c>
    </row>
    <row r="97" spans="2:65" s="1" customFormat="1" ht="18" customHeight="1" x14ac:dyDescent="0.15">
      <c r="B97" s="130"/>
      <c r="C97" s="131"/>
      <c r="D97" s="182" t="s">
        <v>152</v>
      </c>
      <c r="E97" s="251"/>
      <c r="F97" s="251"/>
      <c r="G97" s="251"/>
      <c r="H97" s="251"/>
      <c r="I97" s="131"/>
      <c r="J97" s="131"/>
      <c r="K97" s="131"/>
      <c r="L97" s="131"/>
      <c r="M97" s="131"/>
      <c r="N97" s="184">
        <f>ROUND(N88*T97,2)</f>
        <v>0</v>
      </c>
      <c r="O97" s="252"/>
      <c r="P97" s="252"/>
      <c r="Q97" s="252"/>
      <c r="R97" s="133"/>
      <c r="S97" s="134"/>
      <c r="T97" s="135"/>
      <c r="U97" s="136" t="s">
        <v>40</v>
      </c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7" t="s">
        <v>153</v>
      </c>
      <c r="AZ97" s="134"/>
      <c r="BA97" s="134"/>
      <c r="BB97" s="134"/>
      <c r="BC97" s="134"/>
      <c r="BD97" s="134"/>
      <c r="BE97" s="138">
        <f t="shared" ref="BE97:BE102" si="0">IF(U97="základná",N97,0)</f>
        <v>0</v>
      </c>
      <c r="BF97" s="138">
        <f t="shared" ref="BF97:BF102" si="1">IF(U97="znížená",N97,0)</f>
        <v>0</v>
      </c>
      <c r="BG97" s="138">
        <f t="shared" ref="BG97:BG102" si="2">IF(U97="zákl. prenesená",N97,0)</f>
        <v>0</v>
      </c>
      <c r="BH97" s="138">
        <f t="shared" ref="BH97:BH102" si="3">IF(U97="zníž. prenesená",N97,0)</f>
        <v>0</v>
      </c>
      <c r="BI97" s="138">
        <f t="shared" ref="BI97:BI102" si="4">IF(U97="nulová",N97,0)</f>
        <v>0</v>
      </c>
      <c r="BJ97" s="137" t="s">
        <v>82</v>
      </c>
      <c r="BK97" s="134"/>
      <c r="BL97" s="134"/>
      <c r="BM97" s="134"/>
    </row>
    <row r="98" spans="2:65" s="1" customFormat="1" ht="18" customHeight="1" x14ac:dyDescent="0.15">
      <c r="B98" s="130"/>
      <c r="C98" s="131"/>
      <c r="D98" s="182" t="s">
        <v>154</v>
      </c>
      <c r="E98" s="251"/>
      <c r="F98" s="251"/>
      <c r="G98" s="251"/>
      <c r="H98" s="251"/>
      <c r="I98" s="131"/>
      <c r="J98" s="131"/>
      <c r="K98" s="131"/>
      <c r="L98" s="131"/>
      <c r="M98" s="131"/>
      <c r="N98" s="184">
        <f>ROUND(N88*T98,2)</f>
        <v>0</v>
      </c>
      <c r="O98" s="252"/>
      <c r="P98" s="252"/>
      <c r="Q98" s="252"/>
      <c r="R98" s="133"/>
      <c r="S98" s="134"/>
      <c r="T98" s="135"/>
      <c r="U98" s="136" t="s">
        <v>40</v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7" t="s">
        <v>153</v>
      </c>
      <c r="AZ98" s="134"/>
      <c r="BA98" s="134"/>
      <c r="BB98" s="134"/>
      <c r="BC98" s="134"/>
      <c r="BD98" s="134"/>
      <c r="BE98" s="138">
        <f t="shared" si="0"/>
        <v>0</v>
      </c>
      <c r="BF98" s="138">
        <f t="shared" si="1"/>
        <v>0</v>
      </c>
      <c r="BG98" s="138">
        <f t="shared" si="2"/>
        <v>0</v>
      </c>
      <c r="BH98" s="138">
        <f t="shared" si="3"/>
        <v>0</v>
      </c>
      <c r="BI98" s="138">
        <f t="shared" si="4"/>
        <v>0</v>
      </c>
      <c r="BJ98" s="137" t="s">
        <v>82</v>
      </c>
      <c r="BK98" s="134"/>
      <c r="BL98" s="134"/>
      <c r="BM98" s="134"/>
    </row>
    <row r="99" spans="2:65" s="1" customFormat="1" ht="18" customHeight="1" x14ac:dyDescent="0.15">
      <c r="B99" s="130"/>
      <c r="C99" s="131"/>
      <c r="D99" s="182" t="s">
        <v>155</v>
      </c>
      <c r="E99" s="251"/>
      <c r="F99" s="251"/>
      <c r="G99" s="251"/>
      <c r="H99" s="251"/>
      <c r="I99" s="131"/>
      <c r="J99" s="131"/>
      <c r="K99" s="131"/>
      <c r="L99" s="131"/>
      <c r="M99" s="131"/>
      <c r="N99" s="184">
        <f>ROUND(N88*T99,2)</f>
        <v>0</v>
      </c>
      <c r="O99" s="252"/>
      <c r="P99" s="252"/>
      <c r="Q99" s="252"/>
      <c r="R99" s="133"/>
      <c r="S99" s="134"/>
      <c r="T99" s="135"/>
      <c r="U99" s="136" t="s">
        <v>40</v>
      </c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7" t="s">
        <v>153</v>
      </c>
      <c r="AZ99" s="134"/>
      <c r="BA99" s="134"/>
      <c r="BB99" s="134"/>
      <c r="BC99" s="134"/>
      <c r="BD99" s="134"/>
      <c r="BE99" s="138">
        <f t="shared" si="0"/>
        <v>0</v>
      </c>
      <c r="BF99" s="138">
        <f t="shared" si="1"/>
        <v>0</v>
      </c>
      <c r="BG99" s="138">
        <f t="shared" si="2"/>
        <v>0</v>
      </c>
      <c r="BH99" s="138">
        <f t="shared" si="3"/>
        <v>0</v>
      </c>
      <c r="BI99" s="138">
        <f t="shared" si="4"/>
        <v>0</v>
      </c>
      <c r="BJ99" s="137" t="s">
        <v>82</v>
      </c>
      <c r="BK99" s="134"/>
      <c r="BL99" s="134"/>
      <c r="BM99" s="134"/>
    </row>
    <row r="100" spans="2:65" s="1" customFormat="1" ht="18" customHeight="1" x14ac:dyDescent="0.15">
      <c r="B100" s="130"/>
      <c r="C100" s="131"/>
      <c r="D100" s="182" t="s">
        <v>156</v>
      </c>
      <c r="E100" s="251"/>
      <c r="F100" s="251"/>
      <c r="G100" s="251"/>
      <c r="H100" s="251"/>
      <c r="I100" s="131"/>
      <c r="J100" s="131"/>
      <c r="K100" s="131"/>
      <c r="L100" s="131"/>
      <c r="M100" s="131"/>
      <c r="N100" s="184">
        <f>ROUND(N88*T100,2)</f>
        <v>0</v>
      </c>
      <c r="O100" s="252"/>
      <c r="P100" s="252"/>
      <c r="Q100" s="252"/>
      <c r="R100" s="133"/>
      <c r="S100" s="134"/>
      <c r="T100" s="135"/>
      <c r="U100" s="136" t="s">
        <v>40</v>
      </c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7" t="s">
        <v>153</v>
      </c>
      <c r="AZ100" s="134"/>
      <c r="BA100" s="134"/>
      <c r="BB100" s="134"/>
      <c r="BC100" s="134"/>
      <c r="BD100" s="134"/>
      <c r="BE100" s="138">
        <f t="shared" si="0"/>
        <v>0</v>
      </c>
      <c r="BF100" s="138">
        <f t="shared" si="1"/>
        <v>0</v>
      </c>
      <c r="BG100" s="138">
        <f t="shared" si="2"/>
        <v>0</v>
      </c>
      <c r="BH100" s="138">
        <f t="shared" si="3"/>
        <v>0</v>
      </c>
      <c r="BI100" s="138">
        <f t="shared" si="4"/>
        <v>0</v>
      </c>
      <c r="BJ100" s="137" t="s">
        <v>82</v>
      </c>
      <c r="BK100" s="134"/>
      <c r="BL100" s="134"/>
      <c r="BM100" s="134"/>
    </row>
    <row r="101" spans="2:65" s="1" customFormat="1" ht="18" customHeight="1" x14ac:dyDescent="0.15">
      <c r="B101" s="130"/>
      <c r="C101" s="131"/>
      <c r="D101" s="182" t="s">
        <v>157</v>
      </c>
      <c r="E101" s="251"/>
      <c r="F101" s="251"/>
      <c r="G101" s="251"/>
      <c r="H101" s="251"/>
      <c r="I101" s="131"/>
      <c r="J101" s="131"/>
      <c r="K101" s="131"/>
      <c r="L101" s="131"/>
      <c r="M101" s="131"/>
      <c r="N101" s="184">
        <f>ROUND(N88*T101,2)</f>
        <v>0</v>
      </c>
      <c r="O101" s="252"/>
      <c r="P101" s="252"/>
      <c r="Q101" s="252"/>
      <c r="R101" s="133"/>
      <c r="S101" s="134"/>
      <c r="T101" s="135"/>
      <c r="U101" s="136" t="s">
        <v>40</v>
      </c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7" t="s">
        <v>153</v>
      </c>
      <c r="AZ101" s="134"/>
      <c r="BA101" s="134"/>
      <c r="BB101" s="134"/>
      <c r="BC101" s="134"/>
      <c r="BD101" s="134"/>
      <c r="BE101" s="138">
        <f t="shared" si="0"/>
        <v>0</v>
      </c>
      <c r="BF101" s="138">
        <f t="shared" si="1"/>
        <v>0</v>
      </c>
      <c r="BG101" s="138">
        <f t="shared" si="2"/>
        <v>0</v>
      </c>
      <c r="BH101" s="138">
        <f t="shared" si="3"/>
        <v>0</v>
      </c>
      <c r="BI101" s="138">
        <f t="shared" si="4"/>
        <v>0</v>
      </c>
      <c r="BJ101" s="137" t="s">
        <v>82</v>
      </c>
      <c r="BK101" s="134"/>
      <c r="BL101" s="134"/>
      <c r="BM101" s="134"/>
    </row>
    <row r="102" spans="2:65" s="1" customFormat="1" ht="18" customHeight="1" x14ac:dyDescent="0.15">
      <c r="B102" s="130"/>
      <c r="C102" s="131"/>
      <c r="D102" s="132" t="s">
        <v>158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84">
        <f>ROUND(N88*T102,2)</f>
        <v>0</v>
      </c>
      <c r="O102" s="252"/>
      <c r="P102" s="252"/>
      <c r="Q102" s="252"/>
      <c r="R102" s="133"/>
      <c r="S102" s="134"/>
      <c r="T102" s="139"/>
      <c r="U102" s="140" t="s">
        <v>40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7" t="s">
        <v>159</v>
      </c>
      <c r="AZ102" s="134"/>
      <c r="BA102" s="134"/>
      <c r="BB102" s="134"/>
      <c r="BC102" s="134"/>
      <c r="BD102" s="134"/>
      <c r="BE102" s="138">
        <f t="shared" si="0"/>
        <v>0</v>
      </c>
      <c r="BF102" s="138">
        <f t="shared" si="1"/>
        <v>0</v>
      </c>
      <c r="BG102" s="138">
        <f t="shared" si="2"/>
        <v>0</v>
      </c>
      <c r="BH102" s="138">
        <f t="shared" si="3"/>
        <v>0</v>
      </c>
      <c r="BI102" s="138">
        <f t="shared" si="4"/>
        <v>0</v>
      </c>
      <c r="BJ102" s="137" t="s">
        <v>82</v>
      </c>
      <c r="BK102" s="134"/>
      <c r="BL102" s="134"/>
      <c r="BM102" s="134"/>
    </row>
    <row r="103" spans="2:65" s="1" customFormat="1" x14ac:dyDescent="0.15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65" s="1" customFormat="1" ht="29.25" customHeight="1" x14ac:dyDescent="0.15">
      <c r="B104" s="33"/>
      <c r="C104" s="111" t="s">
        <v>111</v>
      </c>
      <c r="D104" s="112"/>
      <c r="E104" s="112"/>
      <c r="F104" s="112"/>
      <c r="G104" s="112"/>
      <c r="H104" s="112"/>
      <c r="I104" s="112"/>
      <c r="J104" s="112"/>
      <c r="K104" s="112"/>
      <c r="L104" s="179">
        <f>ROUND(SUM(N88+N96),2)</f>
        <v>0</v>
      </c>
      <c r="M104" s="179"/>
      <c r="N104" s="179"/>
      <c r="O104" s="179"/>
      <c r="P104" s="179"/>
      <c r="Q104" s="179"/>
      <c r="R104" s="35"/>
    </row>
    <row r="105" spans="2:65" s="1" customFormat="1" ht="7" customHeight="1" x14ac:dyDescent="0.15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9"/>
    </row>
    <row r="109" spans="2:65" s="1" customFormat="1" ht="7" customHeight="1" x14ac:dyDescent="0.15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</row>
    <row r="110" spans="2:65" s="1" customFormat="1" ht="37" customHeight="1" x14ac:dyDescent="0.15">
      <c r="B110" s="33"/>
      <c r="C110" s="195" t="s">
        <v>160</v>
      </c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35"/>
    </row>
    <row r="111" spans="2:65" s="1" customFormat="1" ht="7" customHeight="1" x14ac:dyDescent="0.15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65" s="1" customFormat="1" ht="30" customHeight="1" x14ac:dyDescent="0.15">
      <c r="B112" s="33"/>
      <c r="C112" s="29" t="s">
        <v>16</v>
      </c>
      <c r="D112" s="34"/>
      <c r="E112" s="34"/>
      <c r="F112" s="246" t="str">
        <f>F6</f>
        <v>RD Biwa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34"/>
      <c r="R112" s="35"/>
    </row>
    <row r="113" spans="2:65" s="1" customFormat="1" ht="37" customHeight="1" x14ac:dyDescent="0.15">
      <c r="B113" s="33"/>
      <c r="C113" s="67" t="s">
        <v>118</v>
      </c>
      <c r="D113" s="34"/>
      <c r="E113" s="34"/>
      <c r="F113" s="197" t="str">
        <f>F7</f>
        <v>8 - Slaboprúd</v>
      </c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34"/>
      <c r="R113" s="35"/>
    </row>
    <row r="114" spans="2:65" s="1" customFormat="1" ht="7" customHeight="1" x14ac:dyDescent="0.15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18" customHeight="1" x14ac:dyDescent="0.15">
      <c r="B115" s="33"/>
      <c r="C115" s="29" t="s">
        <v>19</v>
      </c>
      <c r="D115" s="34"/>
      <c r="E115" s="34"/>
      <c r="F115" s="27" t="str">
        <f>F9</f>
        <v>Chorvátsky Grob - Čierna Voda</v>
      </c>
      <c r="G115" s="34"/>
      <c r="H115" s="34"/>
      <c r="I115" s="34"/>
      <c r="J115" s="34"/>
      <c r="K115" s="29" t="s">
        <v>21</v>
      </c>
      <c r="L115" s="34"/>
      <c r="M115" s="248">
        <f>IF(O9="","",O9)</f>
        <v>43961</v>
      </c>
      <c r="N115" s="248"/>
      <c r="O115" s="248"/>
      <c r="P115" s="248"/>
      <c r="Q115" s="34"/>
      <c r="R115" s="35"/>
    </row>
    <row r="116" spans="2:65" s="1" customFormat="1" ht="7" customHeight="1" x14ac:dyDescent="0.15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2" x14ac:dyDescent="0.15">
      <c r="B117" s="33"/>
      <c r="C117" s="29" t="s">
        <v>22</v>
      </c>
      <c r="D117" s="34"/>
      <c r="E117" s="34"/>
      <c r="F117" s="27" t="str">
        <f>E12</f>
        <v>Mgr. Marcela Mišíková Guzmická</v>
      </c>
      <c r="G117" s="34"/>
      <c r="H117" s="34"/>
      <c r="I117" s="34"/>
      <c r="J117" s="34"/>
      <c r="K117" s="29" t="s">
        <v>27</v>
      </c>
      <c r="L117" s="34"/>
      <c r="M117" s="215" t="str">
        <f>E18</f>
        <v>aphaus s.r.o.</v>
      </c>
      <c r="N117" s="215"/>
      <c r="O117" s="215"/>
      <c r="P117" s="215"/>
      <c r="Q117" s="215"/>
      <c r="R117" s="35"/>
    </row>
    <row r="118" spans="2:65" s="1" customFormat="1" ht="14.5" customHeight="1" x14ac:dyDescent="0.15">
      <c r="B118" s="33"/>
      <c r="C118" s="29" t="s">
        <v>25</v>
      </c>
      <c r="D118" s="34"/>
      <c r="E118" s="34"/>
      <c r="F118" s="27" t="str">
        <f>IF(E15="","",E15)</f>
        <v>Vyplň údaj</v>
      </c>
      <c r="G118" s="34"/>
      <c r="H118" s="34"/>
      <c r="I118" s="34"/>
      <c r="J118" s="34"/>
      <c r="K118" s="29" t="s">
        <v>31</v>
      </c>
      <c r="L118" s="34"/>
      <c r="M118" s="215" t="str">
        <f>E21</f>
        <v xml:space="preserve"> </v>
      </c>
      <c r="N118" s="215"/>
      <c r="O118" s="215"/>
      <c r="P118" s="215"/>
      <c r="Q118" s="215"/>
      <c r="R118" s="35"/>
    </row>
    <row r="119" spans="2:65" s="1" customFormat="1" ht="10.25" customHeight="1" x14ac:dyDescent="0.1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65" s="8" customFormat="1" ht="29.25" customHeight="1" x14ac:dyDescent="0.15">
      <c r="B120" s="141"/>
      <c r="C120" s="142" t="s">
        <v>161</v>
      </c>
      <c r="D120" s="143" t="s">
        <v>162</v>
      </c>
      <c r="E120" s="143" t="s">
        <v>55</v>
      </c>
      <c r="F120" s="249" t="s">
        <v>163</v>
      </c>
      <c r="G120" s="249"/>
      <c r="H120" s="249"/>
      <c r="I120" s="249"/>
      <c r="J120" s="143" t="s">
        <v>164</v>
      </c>
      <c r="K120" s="143" t="s">
        <v>165</v>
      </c>
      <c r="L120" s="249" t="s">
        <v>166</v>
      </c>
      <c r="M120" s="249"/>
      <c r="N120" s="249" t="s">
        <v>123</v>
      </c>
      <c r="O120" s="249"/>
      <c r="P120" s="249"/>
      <c r="Q120" s="250"/>
      <c r="R120" s="144"/>
      <c r="T120" s="74" t="s">
        <v>167</v>
      </c>
      <c r="U120" s="75" t="s">
        <v>37</v>
      </c>
      <c r="V120" s="75" t="s">
        <v>168</v>
      </c>
      <c r="W120" s="75" t="s">
        <v>169</v>
      </c>
      <c r="X120" s="75" t="s">
        <v>170</v>
      </c>
      <c r="Y120" s="75" t="s">
        <v>171</v>
      </c>
      <c r="Z120" s="75" t="s">
        <v>172</v>
      </c>
      <c r="AA120" s="76" t="s">
        <v>173</v>
      </c>
    </row>
    <row r="121" spans="2:65" s="1" customFormat="1" ht="29.25" customHeight="1" x14ac:dyDescent="0.2">
      <c r="B121" s="33"/>
      <c r="C121" s="78" t="s">
        <v>120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232">
        <f>BK121</f>
        <v>0</v>
      </c>
      <c r="O121" s="233"/>
      <c r="P121" s="233"/>
      <c r="Q121" s="233"/>
      <c r="R121" s="35"/>
      <c r="T121" s="77"/>
      <c r="U121" s="49"/>
      <c r="V121" s="49"/>
      <c r="W121" s="145">
        <f>W122+W143+W155+W162+W165+W167</f>
        <v>0</v>
      </c>
      <c r="X121" s="49"/>
      <c r="Y121" s="145">
        <f>Y122+Y143+Y155+Y162+Y165+Y167</f>
        <v>0</v>
      </c>
      <c r="Z121" s="49"/>
      <c r="AA121" s="146">
        <f>AA122+AA143+AA155+AA162+AA165+AA167</f>
        <v>0</v>
      </c>
      <c r="AT121" s="18" t="s">
        <v>72</v>
      </c>
      <c r="AU121" s="18" t="s">
        <v>125</v>
      </c>
      <c r="BK121" s="147">
        <f>BK122+BK143+BK155+BK162+BK165+BK167</f>
        <v>0</v>
      </c>
    </row>
    <row r="122" spans="2:65" s="9" customFormat="1" ht="37.5" customHeight="1" x14ac:dyDescent="0.2">
      <c r="B122" s="148"/>
      <c r="C122" s="149"/>
      <c r="D122" s="150" t="s">
        <v>1420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267">
        <f>BK122</f>
        <v>0</v>
      </c>
      <c r="O122" s="268"/>
      <c r="P122" s="268"/>
      <c r="Q122" s="268"/>
      <c r="R122" s="151"/>
      <c r="T122" s="152"/>
      <c r="U122" s="149"/>
      <c r="V122" s="149"/>
      <c r="W122" s="153">
        <f>SUM(W123:W142)</f>
        <v>0</v>
      </c>
      <c r="X122" s="149"/>
      <c r="Y122" s="153">
        <f>SUM(Y123:Y142)</f>
        <v>0</v>
      </c>
      <c r="Z122" s="149"/>
      <c r="AA122" s="154">
        <f>SUM(AA123:AA142)</f>
        <v>0</v>
      </c>
      <c r="AR122" s="155" t="s">
        <v>85</v>
      </c>
      <c r="AT122" s="156" t="s">
        <v>72</v>
      </c>
      <c r="AU122" s="156" t="s">
        <v>73</v>
      </c>
      <c r="AY122" s="155" t="s">
        <v>174</v>
      </c>
      <c r="BK122" s="157">
        <f>SUM(BK123:BK142)</f>
        <v>0</v>
      </c>
    </row>
    <row r="123" spans="2:65" s="1" customFormat="1" ht="25.5" customHeight="1" x14ac:dyDescent="0.15">
      <c r="B123" s="130"/>
      <c r="C123" s="159" t="s">
        <v>79</v>
      </c>
      <c r="D123" s="159" t="s">
        <v>175</v>
      </c>
      <c r="E123" s="160" t="s">
        <v>1425</v>
      </c>
      <c r="F123" s="240" t="s">
        <v>1426</v>
      </c>
      <c r="G123" s="240"/>
      <c r="H123" s="240"/>
      <c r="I123" s="240"/>
      <c r="J123" s="161" t="s">
        <v>399</v>
      </c>
      <c r="K123" s="162">
        <v>80</v>
      </c>
      <c r="L123" s="230">
        <v>0</v>
      </c>
      <c r="M123" s="230"/>
      <c r="N123" s="241">
        <f t="shared" ref="N123:N142" si="5">ROUND(L123*K123,3)</f>
        <v>0</v>
      </c>
      <c r="O123" s="241"/>
      <c r="P123" s="241"/>
      <c r="Q123" s="241"/>
      <c r="R123" s="133"/>
      <c r="T123" s="164" t="s">
        <v>5</v>
      </c>
      <c r="U123" s="42" t="s">
        <v>40</v>
      </c>
      <c r="V123" s="34"/>
      <c r="W123" s="165">
        <f t="shared" ref="W123:W142" si="6">V123*K123</f>
        <v>0</v>
      </c>
      <c r="X123" s="165">
        <v>0</v>
      </c>
      <c r="Y123" s="165">
        <f t="shared" ref="Y123:Y142" si="7">X123*K123</f>
        <v>0</v>
      </c>
      <c r="Z123" s="165">
        <v>0</v>
      </c>
      <c r="AA123" s="166">
        <f t="shared" ref="AA123:AA142" si="8">Z123*K123</f>
        <v>0</v>
      </c>
      <c r="AR123" s="18" t="s">
        <v>425</v>
      </c>
      <c r="AT123" s="18" t="s">
        <v>175</v>
      </c>
      <c r="AU123" s="18" t="s">
        <v>79</v>
      </c>
      <c r="AY123" s="18" t="s">
        <v>174</v>
      </c>
      <c r="BE123" s="104">
        <f t="shared" ref="BE123:BE142" si="9">IF(U123="základná",N123,0)</f>
        <v>0</v>
      </c>
      <c r="BF123" s="104">
        <f t="shared" ref="BF123:BF142" si="10">IF(U123="znížená",N123,0)</f>
        <v>0</v>
      </c>
      <c r="BG123" s="104">
        <f t="shared" ref="BG123:BG142" si="11">IF(U123="zákl. prenesená",N123,0)</f>
        <v>0</v>
      </c>
      <c r="BH123" s="104">
        <f t="shared" ref="BH123:BH142" si="12">IF(U123="zníž. prenesená",N123,0)</f>
        <v>0</v>
      </c>
      <c r="BI123" s="104">
        <f t="shared" ref="BI123:BI142" si="13">IF(U123="nulová",N123,0)</f>
        <v>0</v>
      </c>
      <c r="BJ123" s="18" t="s">
        <v>82</v>
      </c>
      <c r="BK123" s="167">
        <f t="shared" ref="BK123:BK142" si="14">ROUND(L123*K123,3)</f>
        <v>0</v>
      </c>
      <c r="BL123" s="18" t="s">
        <v>425</v>
      </c>
      <c r="BM123" s="18" t="s">
        <v>82</v>
      </c>
    </row>
    <row r="124" spans="2:65" s="1" customFormat="1" ht="25.5" customHeight="1" x14ac:dyDescent="0.15">
      <c r="B124" s="130"/>
      <c r="C124" s="159" t="s">
        <v>82</v>
      </c>
      <c r="D124" s="159" t="s">
        <v>175</v>
      </c>
      <c r="E124" s="160" t="s">
        <v>1427</v>
      </c>
      <c r="F124" s="240" t="s">
        <v>1428</v>
      </c>
      <c r="G124" s="240"/>
      <c r="H124" s="240"/>
      <c r="I124" s="240"/>
      <c r="J124" s="161" t="s">
        <v>399</v>
      </c>
      <c r="K124" s="162">
        <v>80</v>
      </c>
      <c r="L124" s="230">
        <v>0</v>
      </c>
      <c r="M124" s="230"/>
      <c r="N124" s="241">
        <f t="shared" si="5"/>
        <v>0</v>
      </c>
      <c r="O124" s="241"/>
      <c r="P124" s="241"/>
      <c r="Q124" s="241"/>
      <c r="R124" s="133"/>
      <c r="T124" s="164" t="s">
        <v>5</v>
      </c>
      <c r="U124" s="42" t="s">
        <v>40</v>
      </c>
      <c r="V124" s="34"/>
      <c r="W124" s="165">
        <f t="shared" si="6"/>
        <v>0</v>
      </c>
      <c r="X124" s="165">
        <v>0</v>
      </c>
      <c r="Y124" s="165">
        <f t="shared" si="7"/>
        <v>0</v>
      </c>
      <c r="Z124" s="165">
        <v>0</v>
      </c>
      <c r="AA124" s="166">
        <f t="shared" si="8"/>
        <v>0</v>
      </c>
      <c r="AR124" s="18" t="s">
        <v>425</v>
      </c>
      <c r="AT124" s="18" t="s">
        <v>175</v>
      </c>
      <c r="AU124" s="18" t="s">
        <v>79</v>
      </c>
      <c r="AY124" s="18" t="s">
        <v>174</v>
      </c>
      <c r="BE124" s="104">
        <f t="shared" si="9"/>
        <v>0</v>
      </c>
      <c r="BF124" s="104">
        <f t="shared" si="10"/>
        <v>0</v>
      </c>
      <c r="BG124" s="104">
        <f t="shared" si="11"/>
        <v>0</v>
      </c>
      <c r="BH124" s="104">
        <f t="shared" si="12"/>
        <v>0</v>
      </c>
      <c r="BI124" s="104">
        <f t="shared" si="13"/>
        <v>0</v>
      </c>
      <c r="BJ124" s="18" t="s">
        <v>82</v>
      </c>
      <c r="BK124" s="167">
        <f t="shared" si="14"/>
        <v>0</v>
      </c>
      <c r="BL124" s="18" t="s">
        <v>425</v>
      </c>
      <c r="BM124" s="18" t="s">
        <v>88</v>
      </c>
    </row>
    <row r="125" spans="2:65" s="1" customFormat="1" ht="25.5" customHeight="1" x14ac:dyDescent="0.15">
      <c r="B125" s="130"/>
      <c r="C125" s="159" t="s">
        <v>85</v>
      </c>
      <c r="D125" s="159" t="s">
        <v>175</v>
      </c>
      <c r="E125" s="160" t="s">
        <v>1429</v>
      </c>
      <c r="F125" s="240" t="s">
        <v>1430</v>
      </c>
      <c r="G125" s="240"/>
      <c r="H125" s="240"/>
      <c r="I125" s="240"/>
      <c r="J125" s="161" t="s">
        <v>399</v>
      </c>
      <c r="K125" s="162">
        <v>30</v>
      </c>
      <c r="L125" s="230">
        <v>0</v>
      </c>
      <c r="M125" s="230"/>
      <c r="N125" s="241">
        <f t="shared" si="5"/>
        <v>0</v>
      </c>
      <c r="O125" s="241"/>
      <c r="P125" s="241"/>
      <c r="Q125" s="241"/>
      <c r="R125" s="133"/>
      <c r="T125" s="164" t="s">
        <v>5</v>
      </c>
      <c r="U125" s="42" t="s">
        <v>40</v>
      </c>
      <c r="V125" s="34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425</v>
      </c>
      <c r="AT125" s="18" t="s">
        <v>175</v>
      </c>
      <c r="AU125" s="18" t="s">
        <v>79</v>
      </c>
      <c r="AY125" s="18" t="s">
        <v>174</v>
      </c>
      <c r="BE125" s="104">
        <f t="shared" si="9"/>
        <v>0</v>
      </c>
      <c r="BF125" s="104">
        <f t="shared" si="10"/>
        <v>0</v>
      </c>
      <c r="BG125" s="104">
        <f t="shared" si="11"/>
        <v>0</v>
      </c>
      <c r="BH125" s="104">
        <f t="shared" si="12"/>
        <v>0</v>
      </c>
      <c r="BI125" s="104">
        <f t="shared" si="13"/>
        <v>0</v>
      </c>
      <c r="BJ125" s="18" t="s">
        <v>82</v>
      </c>
      <c r="BK125" s="167">
        <f t="shared" si="14"/>
        <v>0</v>
      </c>
      <c r="BL125" s="18" t="s">
        <v>425</v>
      </c>
      <c r="BM125" s="18" t="s">
        <v>94</v>
      </c>
    </row>
    <row r="126" spans="2:65" s="1" customFormat="1" ht="25.5" customHeight="1" x14ac:dyDescent="0.15">
      <c r="B126" s="130"/>
      <c r="C126" s="159" t="s">
        <v>88</v>
      </c>
      <c r="D126" s="159" t="s">
        <v>175</v>
      </c>
      <c r="E126" s="160" t="s">
        <v>1431</v>
      </c>
      <c r="F126" s="240" t="s">
        <v>1432</v>
      </c>
      <c r="G126" s="240"/>
      <c r="H126" s="240"/>
      <c r="I126" s="240"/>
      <c r="J126" s="161" t="s">
        <v>257</v>
      </c>
      <c r="K126" s="162">
        <v>12</v>
      </c>
      <c r="L126" s="230">
        <v>0</v>
      </c>
      <c r="M126" s="230"/>
      <c r="N126" s="241">
        <f t="shared" si="5"/>
        <v>0</v>
      </c>
      <c r="O126" s="241"/>
      <c r="P126" s="241"/>
      <c r="Q126" s="241"/>
      <c r="R126" s="133"/>
      <c r="T126" s="164" t="s">
        <v>5</v>
      </c>
      <c r="U126" s="42" t="s">
        <v>40</v>
      </c>
      <c r="V126" s="34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425</v>
      </c>
      <c r="AT126" s="18" t="s">
        <v>175</v>
      </c>
      <c r="AU126" s="18" t="s">
        <v>79</v>
      </c>
      <c r="AY126" s="18" t="s">
        <v>174</v>
      </c>
      <c r="BE126" s="104">
        <f t="shared" si="9"/>
        <v>0</v>
      </c>
      <c r="BF126" s="104">
        <f t="shared" si="10"/>
        <v>0</v>
      </c>
      <c r="BG126" s="104">
        <f t="shared" si="11"/>
        <v>0</v>
      </c>
      <c r="BH126" s="104">
        <f t="shared" si="12"/>
        <v>0</v>
      </c>
      <c r="BI126" s="104">
        <f t="shared" si="13"/>
        <v>0</v>
      </c>
      <c r="BJ126" s="18" t="s">
        <v>82</v>
      </c>
      <c r="BK126" s="167">
        <f t="shared" si="14"/>
        <v>0</v>
      </c>
      <c r="BL126" s="18" t="s">
        <v>425</v>
      </c>
      <c r="BM126" s="18" t="s">
        <v>100</v>
      </c>
    </row>
    <row r="127" spans="2:65" s="1" customFormat="1" ht="25.5" customHeight="1" x14ac:dyDescent="0.15">
      <c r="B127" s="130"/>
      <c r="C127" s="159" t="s">
        <v>91</v>
      </c>
      <c r="D127" s="159" t="s">
        <v>175</v>
      </c>
      <c r="E127" s="160" t="s">
        <v>1433</v>
      </c>
      <c r="F127" s="240" t="s">
        <v>1434</v>
      </c>
      <c r="G127" s="240"/>
      <c r="H127" s="240"/>
      <c r="I127" s="240"/>
      <c r="J127" s="161" t="s">
        <v>257</v>
      </c>
      <c r="K127" s="162">
        <v>2</v>
      </c>
      <c r="L127" s="230">
        <v>0</v>
      </c>
      <c r="M127" s="230"/>
      <c r="N127" s="241">
        <f t="shared" si="5"/>
        <v>0</v>
      </c>
      <c r="O127" s="241"/>
      <c r="P127" s="241"/>
      <c r="Q127" s="241"/>
      <c r="R127" s="133"/>
      <c r="T127" s="164" t="s">
        <v>5</v>
      </c>
      <c r="U127" s="42" t="s">
        <v>40</v>
      </c>
      <c r="V127" s="34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425</v>
      </c>
      <c r="AT127" s="18" t="s">
        <v>175</v>
      </c>
      <c r="AU127" s="18" t="s">
        <v>79</v>
      </c>
      <c r="AY127" s="18" t="s">
        <v>174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82</v>
      </c>
      <c r="BK127" s="167">
        <f t="shared" si="14"/>
        <v>0</v>
      </c>
      <c r="BL127" s="18" t="s">
        <v>425</v>
      </c>
      <c r="BM127" s="18" t="s">
        <v>206</v>
      </c>
    </row>
    <row r="128" spans="2:65" s="1" customFormat="1" ht="25.5" customHeight="1" x14ac:dyDescent="0.15">
      <c r="B128" s="130"/>
      <c r="C128" s="159" t="s">
        <v>94</v>
      </c>
      <c r="D128" s="159" t="s">
        <v>175</v>
      </c>
      <c r="E128" s="160" t="s">
        <v>1435</v>
      </c>
      <c r="F128" s="240" t="s">
        <v>1436</v>
      </c>
      <c r="G128" s="240"/>
      <c r="H128" s="240"/>
      <c r="I128" s="240"/>
      <c r="J128" s="161" t="s">
        <v>257</v>
      </c>
      <c r="K128" s="162">
        <v>2</v>
      </c>
      <c r="L128" s="230">
        <v>0</v>
      </c>
      <c r="M128" s="230"/>
      <c r="N128" s="241">
        <f t="shared" si="5"/>
        <v>0</v>
      </c>
      <c r="O128" s="241"/>
      <c r="P128" s="241"/>
      <c r="Q128" s="241"/>
      <c r="R128" s="133"/>
      <c r="T128" s="164" t="s">
        <v>5</v>
      </c>
      <c r="U128" s="42" t="s">
        <v>40</v>
      </c>
      <c r="V128" s="34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425</v>
      </c>
      <c r="AT128" s="18" t="s">
        <v>175</v>
      </c>
      <c r="AU128" s="18" t="s">
        <v>79</v>
      </c>
      <c r="AY128" s="18" t="s">
        <v>174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82</v>
      </c>
      <c r="BK128" s="167">
        <f t="shared" si="14"/>
        <v>0</v>
      </c>
      <c r="BL128" s="18" t="s">
        <v>425</v>
      </c>
      <c r="BM128" s="18" t="s">
        <v>214</v>
      </c>
    </row>
    <row r="129" spans="2:65" s="1" customFormat="1" ht="25.5" customHeight="1" x14ac:dyDescent="0.15">
      <c r="B129" s="130"/>
      <c r="C129" s="159" t="s">
        <v>97</v>
      </c>
      <c r="D129" s="159" t="s">
        <v>175</v>
      </c>
      <c r="E129" s="160" t="s">
        <v>1437</v>
      </c>
      <c r="F129" s="240" t="s">
        <v>1438</v>
      </c>
      <c r="G129" s="240"/>
      <c r="H129" s="240"/>
      <c r="I129" s="240"/>
      <c r="J129" s="161" t="s">
        <v>399</v>
      </c>
      <c r="K129" s="162">
        <v>80</v>
      </c>
      <c r="L129" s="230">
        <v>0</v>
      </c>
      <c r="M129" s="230"/>
      <c r="N129" s="241">
        <f t="shared" si="5"/>
        <v>0</v>
      </c>
      <c r="O129" s="241"/>
      <c r="P129" s="241"/>
      <c r="Q129" s="241"/>
      <c r="R129" s="133"/>
      <c r="T129" s="164" t="s">
        <v>5</v>
      </c>
      <c r="U129" s="42" t="s">
        <v>40</v>
      </c>
      <c r="V129" s="34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425</v>
      </c>
      <c r="AT129" s="18" t="s">
        <v>175</v>
      </c>
      <c r="AU129" s="18" t="s">
        <v>79</v>
      </c>
      <c r="AY129" s="18" t="s">
        <v>174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82</v>
      </c>
      <c r="BK129" s="167">
        <f t="shared" si="14"/>
        <v>0</v>
      </c>
      <c r="BL129" s="18" t="s">
        <v>425</v>
      </c>
      <c r="BM129" s="18" t="s">
        <v>222</v>
      </c>
    </row>
    <row r="130" spans="2:65" s="1" customFormat="1" ht="25.5" customHeight="1" x14ac:dyDescent="0.15">
      <c r="B130" s="130"/>
      <c r="C130" s="159" t="s">
        <v>100</v>
      </c>
      <c r="D130" s="159" t="s">
        <v>175</v>
      </c>
      <c r="E130" s="160" t="s">
        <v>1439</v>
      </c>
      <c r="F130" s="240" t="s">
        <v>1440</v>
      </c>
      <c r="G130" s="240"/>
      <c r="H130" s="240"/>
      <c r="I130" s="240"/>
      <c r="J130" s="161" t="s">
        <v>399</v>
      </c>
      <c r="K130" s="162">
        <v>250</v>
      </c>
      <c r="L130" s="230">
        <v>0</v>
      </c>
      <c r="M130" s="230"/>
      <c r="N130" s="241">
        <f t="shared" si="5"/>
        <v>0</v>
      </c>
      <c r="O130" s="241"/>
      <c r="P130" s="241"/>
      <c r="Q130" s="241"/>
      <c r="R130" s="133"/>
      <c r="T130" s="164" t="s">
        <v>5</v>
      </c>
      <c r="U130" s="42" t="s">
        <v>40</v>
      </c>
      <c r="V130" s="34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425</v>
      </c>
      <c r="AT130" s="18" t="s">
        <v>175</v>
      </c>
      <c r="AU130" s="18" t="s">
        <v>79</v>
      </c>
      <c r="AY130" s="18" t="s">
        <v>174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82</v>
      </c>
      <c r="BK130" s="167">
        <f t="shared" si="14"/>
        <v>0</v>
      </c>
      <c r="BL130" s="18" t="s">
        <v>425</v>
      </c>
      <c r="BM130" s="18" t="s">
        <v>230</v>
      </c>
    </row>
    <row r="131" spans="2:65" s="1" customFormat="1" ht="25.5" customHeight="1" x14ac:dyDescent="0.15">
      <c r="B131" s="130"/>
      <c r="C131" s="159" t="s">
        <v>202</v>
      </c>
      <c r="D131" s="159" t="s">
        <v>175</v>
      </c>
      <c r="E131" s="160" t="s">
        <v>1441</v>
      </c>
      <c r="F131" s="240" t="s">
        <v>1442</v>
      </c>
      <c r="G131" s="240"/>
      <c r="H131" s="240"/>
      <c r="I131" s="240"/>
      <c r="J131" s="161" t="s">
        <v>399</v>
      </c>
      <c r="K131" s="162">
        <v>30</v>
      </c>
      <c r="L131" s="230">
        <v>0</v>
      </c>
      <c r="M131" s="230"/>
      <c r="N131" s="241">
        <f t="shared" si="5"/>
        <v>0</v>
      </c>
      <c r="O131" s="241"/>
      <c r="P131" s="241"/>
      <c r="Q131" s="241"/>
      <c r="R131" s="133"/>
      <c r="T131" s="164" t="s">
        <v>5</v>
      </c>
      <c r="U131" s="42" t="s">
        <v>40</v>
      </c>
      <c r="V131" s="34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425</v>
      </c>
      <c r="AT131" s="18" t="s">
        <v>175</v>
      </c>
      <c r="AU131" s="18" t="s">
        <v>79</v>
      </c>
      <c r="AY131" s="18" t="s">
        <v>174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82</v>
      </c>
      <c r="BK131" s="167">
        <f t="shared" si="14"/>
        <v>0</v>
      </c>
      <c r="BL131" s="18" t="s">
        <v>425</v>
      </c>
      <c r="BM131" s="18" t="s">
        <v>239</v>
      </c>
    </row>
    <row r="132" spans="2:65" s="1" customFormat="1" ht="25.5" customHeight="1" x14ac:dyDescent="0.15">
      <c r="B132" s="130"/>
      <c r="C132" s="159" t="s">
        <v>206</v>
      </c>
      <c r="D132" s="159" t="s">
        <v>175</v>
      </c>
      <c r="E132" s="160" t="s">
        <v>1443</v>
      </c>
      <c r="F132" s="240" t="s">
        <v>1444</v>
      </c>
      <c r="G132" s="240"/>
      <c r="H132" s="240"/>
      <c r="I132" s="240"/>
      <c r="J132" s="161" t="s">
        <v>257</v>
      </c>
      <c r="K132" s="162">
        <v>6</v>
      </c>
      <c r="L132" s="230">
        <v>0</v>
      </c>
      <c r="M132" s="230"/>
      <c r="N132" s="241">
        <f t="shared" si="5"/>
        <v>0</v>
      </c>
      <c r="O132" s="241"/>
      <c r="P132" s="241"/>
      <c r="Q132" s="241"/>
      <c r="R132" s="133"/>
      <c r="T132" s="164" t="s">
        <v>5</v>
      </c>
      <c r="U132" s="42" t="s">
        <v>40</v>
      </c>
      <c r="V132" s="34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425</v>
      </c>
      <c r="AT132" s="18" t="s">
        <v>175</v>
      </c>
      <c r="AU132" s="18" t="s">
        <v>79</v>
      </c>
      <c r="AY132" s="18" t="s">
        <v>174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82</v>
      </c>
      <c r="BK132" s="167">
        <f t="shared" si="14"/>
        <v>0</v>
      </c>
      <c r="BL132" s="18" t="s">
        <v>425</v>
      </c>
      <c r="BM132" s="18" t="s">
        <v>10</v>
      </c>
    </row>
    <row r="133" spans="2:65" s="1" customFormat="1" ht="25.5" customHeight="1" x14ac:dyDescent="0.15">
      <c r="B133" s="130"/>
      <c r="C133" s="159" t="s">
        <v>210</v>
      </c>
      <c r="D133" s="159" t="s">
        <v>175</v>
      </c>
      <c r="E133" s="160" t="s">
        <v>1445</v>
      </c>
      <c r="F133" s="240" t="s">
        <v>1446</v>
      </c>
      <c r="G133" s="240"/>
      <c r="H133" s="240"/>
      <c r="I133" s="240"/>
      <c r="J133" s="161" t="s">
        <v>257</v>
      </c>
      <c r="K133" s="162">
        <v>30</v>
      </c>
      <c r="L133" s="230">
        <v>0</v>
      </c>
      <c r="M133" s="230"/>
      <c r="N133" s="241">
        <f t="shared" si="5"/>
        <v>0</v>
      </c>
      <c r="O133" s="241"/>
      <c r="P133" s="241"/>
      <c r="Q133" s="241"/>
      <c r="R133" s="133"/>
      <c r="T133" s="164" t="s">
        <v>5</v>
      </c>
      <c r="U133" s="42" t="s">
        <v>40</v>
      </c>
      <c r="V133" s="34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425</v>
      </c>
      <c r="AT133" s="18" t="s">
        <v>175</v>
      </c>
      <c r="AU133" s="18" t="s">
        <v>79</v>
      </c>
      <c r="AY133" s="18" t="s">
        <v>174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82</v>
      </c>
      <c r="BK133" s="167">
        <f t="shared" si="14"/>
        <v>0</v>
      </c>
      <c r="BL133" s="18" t="s">
        <v>425</v>
      </c>
      <c r="BM133" s="18" t="s">
        <v>254</v>
      </c>
    </row>
    <row r="134" spans="2:65" s="1" customFormat="1" ht="25.5" customHeight="1" x14ac:dyDescent="0.15">
      <c r="B134" s="130"/>
      <c r="C134" s="159" t="s">
        <v>214</v>
      </c>
      <c r="D134" s="159" t="s">
        <v>175</v>
      </c>
      <c r="E134" s="160" t="s">
        <v>1447</v>
      </c>
      <c r="F134" s="240" t="s">
        <v>1448</v>
      </c>
      <c r="G134" s="240"/>
      <c r="H134" s="240"/>
      <c r="I134" s="240"/>
      <c r="J134" s="161" t="s">
        <v>257</v>
      </c>
      <c r="K134" s="162">
        <v>1</v>
      </c>
      <c r="L134" s="230">
        <v>0</v>
      </c>
      <c r="M134" s="230"/>
      <c r="N134" s="241">
        <f t="shared" si="5"/>
        <v>0</v>
      </c>
      <c r="O134" s="241"/>
      <c r="P134" s="241"/>
      <c r="Q134" s="241"/>
      <c r="R134" s="133"/>
      <c r="T134" s="164" t="s">
        <v>5</v>
      </c>
      <c r="U134" s="42" t="s">
        <v>40</v>
      </c>
      <c r="V134" s="34"/>
      <c r="W134" s="165">
        <f t="shared" si="6"/>
        <v>0</v>
      </c>
      <c r="X134" s="165">
        <v>0</v>
      </c>
      <c r="Y134" s="165">
        <f t="shared" si="7"/>
        <v>0</v>
      </c>
      <c r="Z134" s="165">
        <v>0</v>
      </c>
      <c r="AA134" s="166">
        <f t="shared" si="8"/>
        <v>0</v>
      </c>
      <c r="AR134" s="18" t="s">
        <v>425</v>
      </c>
      <c r="AT134" s="18" t="s">
        <v>175</v>
      </c>
      <c r="AU134" s="18" t="s">
        <v>79</v>
      </c>
      <c r="AY134" s="18" t="s">
        <v>174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82</v>
      </c>
      <c r="BK134" s="167">
        <f t="shared" si="14"/>
        <v>0</v>
      </c>
      <c r="BL134" s="18" t="s">
        <v>425</v>
      </c>
      <c r="BM134" s="18" t="s">
        <v>263</v>
      </c>
    </row>
    <row r="135" spans="2:65" s="1" customFormat="1" ht="16.5" customHeight="1" x14ac:dyDescent="0.15">
      <c r="B135" s="130"/>
      <c r="C135" s="159" t="s">
        <v>218</v>
      </c>
      <c r="D135" s="159" t="s">
        <v>175</v>
      </c>
      <c r="E135" s="160" t="s">
        <v>1449</v>
      </c>
      <c r="F135" s="240" t="s">
        <v>1450</v>
      </c>
      <c r="G135" s="240"/>
      <c r="H135" s="240"/>
      <c r="I135" s="240"/>
      <c r="J135" s="161" t="s">
        <v>257</v>
      </c>
      <c r="K135" s="162">
        <v>1</v>
      </c>
      <c r="L135" s="230">
        <v>0</v>
      </c>
      <c r="M135" s="230"/>
      <c r="N135" s="241">
        <f t="shared" si="5"/>
        <v>0</v>
      </c>
      <c r="O135" s="241"/>
      <c r="P135" s="241"/>
      <c r="Q135" s="241"/>
      <c r="R135" s="133"/>
      <c r="T135" s="164" t="s">
        <v>5</v>
      </c>
      <c r="U135" s="42" t="s">
        <v>40</v>
      </c>
      <c r="V135" s="34"/>
      <c r="W135" s="165">
        <f t="shared" si="6"/>
        <v>0</v>
      </c>
      <c r="X135" s="165">
        <v>0</v>
      </c>
      <c r="Y135" s="165">
        <f t="shared" si="7"/>
        <v>0</v>
      </c>
      <c r="Z135" s="165">
        <v>0</v>
      </c>
      <c r="AA135" s="166">
        <f t="shared" si="8"/>
        <v>0</v>
      </c>
      <c r="AR135" s="18" t="s">
        <v>425</v>
      </c>
      <c r="AT135" s="18" t="s">
        <v>175</v>
      </c>
      <c r="AU135" s="18" t="s">
        <v>79</v>
      </c>
      <c r="AY135" s="18" t="s">
        <v>174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82</v>
      </c>
      <c r="BK135" s="167">
        <f t="shared" si="14"/>
        <v>0</v>
      </c>
      <c r="BL135" s="18" t="s">
        <v>425</v>
      </c>
      <c r="BM135" s="18" t="s">
        <v>271</v>
      </c>
    </row>
    <row r="136" spans="2:65" s="1" customFormat="1" ht="25.5" customHeight="1" x14ac:dyDescent="0.15">
      <c r="B136" s="130"/>
      <c r="C136" s="159" t="s">
        <v>222</v>
      </c>
      <c r="D136" s="159" t="s">
        <v>175</v>
      </c>
      <c r="E136" s="160" t="s">
        <v>1451</v>
      </c>
      <c r="F136" s="240" t="s">
        <v>1452</v>
      </c>
      <c r="G136" s="240"/>
      <c r="H136" s="240"/>
      <c r="I136" s="240"/>
      <c r="J136" s="161" t="s">
        <v>257</v>
      </c>
      <c r="K136" s="162">
        <v>1</v>
      </c>
      <c r="L136" s="230">
        <v>0</v>
      </c>
      <c r="M136" s="230"/>
      <c r="N136" s="241">
        <f t="shared" si="5"/>
        <v>0</v>
      </c>
      <c r="O136" s="241"/>
      <c r="P136" s="241"/>
      <c r="Q136" s="241"/>
      <c r="R136" s="133"/>
      <c r="T136" s="164" t="s">
        <v>5</v>
      </c>
      <c r="U136" s="42" t="s">
        <v>40</v>
      </c>
      <c r="V136" s="34"/>
      <c r="W136" s="165">
        <f t="shared" si="6"/>
        <v>0</v>
      </c>
      <c r="X136" s="165">
        <v>0</v>
      </c>
      <c r="Y136" s="165">
        <f t="shared" si="7"/>
        <v>0</v>
      </c>
      <c r="Z136" s="165">
        <v>0</v>
      </c>
      <c r="AA136" s="166">
        <f t="shared" si="8"/>
        <v>0</v>
      </c>
      <c r="AR136" s="18" t="s">
        <v>425</v>
      </c>
      <c r="AT136" s="18" t="s">
        <v>175</v>
      </c>
      <c r="AU136" s="18" t="s">
        <v>79</v>
      </c>
      <c r="AY136" s="18" t="s">
        <v>174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82</v>
      </c>
      <c r="BK136" s="167">
        <f t="shared" si="14"/>
        <v>0</v>
      </c>
      <c r="BL136" s="18" t="s">
        <v>425</v>
      </c>
      <c r="BM136" s="18" t="s">
        <v>279</v>
      </c>
    </row>
    <row r="137" spans="2:65" s="1" customFormat="1" ht="25.5" customHeight="1" x14ac:dyDescent="0.15">
      <c r="B137" s="130"/>
      <c r="C137" s="159" t="s">
        <v>226</v>
      </c>
      <c r="D137" s="159" t="s">
        <v>175</v>
      </c>
      <c r="E137" s="160" t="s">
        <v>1453</v>
      </c>
      <c r="F137" s="240" t="s">
        <v>1454</v>
      </c>
      <c r="G137" s="240"/>
      <c r="H137" s="240"/>
      <c r="I137" s="240"/>
      <c r="J137" s="161" t="s">
        <v>257</v>
      </c>
      <c r="K137" s="162">
        <v>2</v>
      </c>
      <c r="L137" s="230">
        <v>0</v>
      </c>
      <c r="M137" s="230"/>
      <c r="N137" s="241">
        <f t="shared" si="5"/>
        <v>0</v>
      </c>
      <c r="O137" s="241"/>
      <c r="P137" s="241"/>
      <c r="Q137" s="241"/>
      <c r="R137" s="133"/>
      <c r="T137" s="164" t="s">
        <v>5</v>
      </c>
      <c r="U137" s="42" t="s">
        <v>40</v>
      </c>
      <c r="V137" s="34"/>
      <c r="W137" s="165">
        <f t="shared" si="6"/>
        <v>0</v>
      </c>
      <c r="X137" s="165">
        <v>0</v>
      </c>
      <c r="Y137" s="165">
        <f t="shared" si="7"/>
        <v>0</v>
      </c>
      <c r="Z137" s="165">
        <v>0</v>
      </c>
      <c r="AA137" s="166">
        <f t="shared" si="8"/>
        <v>0</v>
      </c>
      <c r="AR137" s="18" t="s">
        <v>425</v>
      </c>
      <c r="AT137" s="18" t="s">
        <v>175</v>
      </c>
      <c r="AU137" s="18" t="s">
        <v>79</v>
      </c>
      <c r="AY137" s="18" t="s">
        <v>174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82</v>
      </c>
      <c r="BK137" s="167">
        <f t="shared" si="14"/>
        <v>0</v>
      </c>
      <c r="BL137" s="18" t="s">
        <v>425</v>
      </c>
      <c r="BM137" s="18" t="s">
        <v>287</v>
      </c>
    </row>
    <row r="138" spans="2:65" s="1" customFormat="1" ht="25.5" customHeight="1" x14ac:dyDescent="0.15">
      <c r="B138" s="130"/>
      <c r="C138" s="159" t="s">
        <v>230</v>
      </c>
      <c r="D138" s="159" t="s">
        <v>175</v>
      </c>
      <c r="E138" s="160" t="s">
        <v>1455</v>
      </c>
      <c r="F138" s="240" t="s">
        <v>1456</v>
      </c>
      <c r="G138" s="240"/>
      <c r="H138" s="240"/>
      <c r="I138" s="240"/>
      <c r="J138" s="161" t="s">
        <v>257</v>
      </c>
      <c r="K138" s="162">
        <v>6</v>
      </c>
      <c r="L138" s="230">
        <v>0</v>
      </c>
      <c r="M138" s="230"/>
      <c r="N138" s="241">
        <f t="shared" si="5"/>
        <v>0</v>
      </c>
      <c r="O138" s="241"/>
      <c r="P138" s="241"/>
      <c r="Q138" s="241"/>
      <c r="R138" s="133"/>
      <c r="T138" s="164" t="s">
        <v>5</v>
      </c>
      <c r="U138" s="42" t="s">
        <v>40</v>
      </c>
      <c r="V138" s="34"/>
      <c r="W138" s="165">
        <f t="shared" si="6"/>
        <v>0</v>
      </c>
      <c r="X138" s="165">
        <v>0</v>
      </c>
      <c r="Y138" s="165">
        <f t="shared" si="7"/>
        <v>0</v>
      </c>
      <c r="Z138" s="165">
        <v>0</v>
      </c>
      <c r="AA138" s="166">
        <f t="shared" si="8"/>
        <v>0</v>
      </c>
      <c r="AR138" s="18" t="s">
        <v>425</v>
      </c>
      <c r="AT138" s="18" t="s">
        <v>175</v>
      </c>
      <c r="AU138" s="18" t="s">
        <v>79</v>
      </c>
      <c r="AY138" s="18" t="s">
        <v>174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8" t="s">
        <v>82</v>
      </c>
      <c r="BK138" s="167">
        <f t="shared" si="14"/>
        <v>0</v>
      </c>
      <c r="BL138" s="18" t="s">
        <v>425</v>
      </c>
      <c r="BM138" s="18" t="s">
        <v>295</v>
      </c>
    </row>
    <row r="139" spans="2:65" s="1" customFormat="1" ht="25.5" customHeight="1" x14ac:dyDescent="0.15">
      <c r="B139" s="130"/>
      <c r="C139" s="159" t="s">
        <v>235</v>
      </c>
      <c r="D139" s="159" t="s">
        <v>175</v>
      </c>
      <c r="E139" s="160" t="s">
        <v>1457</v>
      </c>
      <c r="F139" s="240" t="s">
        <v>1458</v>
      </c>
      <c r="G139" s="240"/>
      <c r="H139" s="240"/>
      <c r="I139" s="240"/>
      <c r="J139" s="161" t="s">
        <v>399</v>
      </c>
      <c r="K139" s="162">
        <v>125</v>
      </c>
      <c r="L139" s="230">
        <v>0</v>
      </c>
      <c r="M139" s="230"/>
      <c r="N139" s="241">
        <f t="shared" si="5"/>
        <v>0</v>
      </c>
      <c r="O139" s="241"/>
      <c r="P139" s="241"/>
      <c r="Q139" s="241"/>
      <c r="R139" s="133"/>
      <c r="T139" s="164" t="s">
        <v>5</v>
      </c>
      <c r="U139" s="42" t="s">
        <v>40</v>
      </c>
      <c r="V139" s="34"/>
      <c r="W139" s="165">
        <f t="shared" si="6"/>
        <v>0</v>
      </c>
      <c r="X139" s="165">
        <v>0</v>
      </c>
      <c r="Y139" s="165">
        <f t="shared" si="7"/>
        <v>0</v>
      </c>
      <c r="Z139" s="165">
        <v>0</v>
      </c>
      <c r="AA139" s="166">
        <f t="shared" si="8"/>
        <v>0</v>
      </c>
      <c r="AR139" s="18" t="s">
        <v>425</v>
      </c>
      <c r="AT139" s="18" t="s">
        <v>175</v>
      </c>
      <c r="AU139" s="18" t="s">
        <v>79</v>
      </c>
      <c r="AY139" s="18" t="s">
        <v>174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8" t="s">
        <v>82</v>
      </c>
      <c r="BK139" s="167">
        <f t="shared" si="14"/>
        <v>0</v>
      </c>
      <c r="BL139" s="18" t="s">
        <v>425</v>
      </c>
      <c r="BM139" s="18" t="s">
        <v>303</v>
      </c>
    </row>
    <row r="140" spans="2:65" s="1" customFormat="1" ht="16.5" customHeight="1" x14ac:dyDescent="0.15">
      <c r="B140" s="130"/>
      <c r="C140" s="159" t="s">
        <v>239</v>
      </c>
      <c r="D140" s="159" t="s">
        <v>175</v>
      </c>
      <c r="E140" s="160" t="s">
        <v>1459</v>
      </c>
      <c r="F140" s="240" t="s">
        <v>1331</v>
      </c>
      <c r="G140" s="240"/>
      <c r="H140" s="240"/>
      <c r="I140" s="240"/>
      <c r="J140" s="161" t="s">
        <v>1223</v>
      </c>
      <c r="K140" s="163">
        <v>0</v>
      </c>
      <c r="L140" s="230">
        <v>0</v>
      </c>
      <c r="M140" s="230"/>
      <c r="N140" s="241">
        <f t="shared" si="5"/>
        <v>0</v>
      </c>
      <c r="O140" s="241"/>
      <c r="P140" s="241"/>
      <c r="Q140" s="241"/>
      <c r="R140" s="133"/>
      <c r="T140" s="164" t="s">
        <v>5</v>
      </c>
      <c r="U140" s="42" t="s">
        <v>40</v>
      </c>
      <c r="V140" s="34"/>
      <c r="W140" s="165">
        <f t="shared" si="6"/>
        <v>0</v>
      </c>
      <c r="X140" s="165">
        <v>0</v>
      </c>
      <c r="Y140" s="165">
        <f t="shared" si="7"/>
        <v>0</v>
      </c>
      <c r="Z140" s="165">
        <v>0</v>
      </c>
      <c r="AA140" s="166">
        <f t="shared" si="8"/>
        <v>0</v>
      </c>
      <c r="AR140" s="18" t="s">
        <v>425</v>
      </c>
      <c r="AT140" s="18" t="s">
        <v>175</v>
      </c>
      <c r="AU140" s="18" t="s">
        <v>79</v>
      </c>
      <c r="AY140" s="18" t="s">
        <v>174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8" t="s">
        <v>82</v>
      </c>
      <c r="BK140" s="167">
        <f t="shared" si="14"/>
        <v>0</v>
      </c>
      <c r="BL140" s="18" t="s">
        <v>425</v>
      </c>
      <c r="BM140" s="18" t="s">
        <v>1460</v>
      </c>
    </row>
    <row r="141" spans="2:65" s="1" customFormat="1" ht="16.5" customHeight="1" x14ac:dyDescent="0.15">
      <c r="B141" s="130"/>
      <c r="C141" s="159" t="s">
        <v>243</v>
      </c>
      <c r="D141" s="159" t="s">
        <v>175</v>
      </c>
      <c r="E141" s="160" t="s">
        <v>1461</v>
      </c>
      <c r="F141" s="240" t="s">
        <v>1462</v>
      </c>
      <c r="G141" s="240"/>
      <c r="H141" s="240"/>
      <c r="I141" s="240"/>
      <c r="J141" s="161" t="s">
        <v>257</v>
      </c>
      <c r="K141" s="162">
        <v>1</v>
      </c>
      <c r="L141" s="230">
        <v>0</v>
      </c>
      <c r="M141" s="230"/>
      <c r="N141" s="241">
        <f t="shared" si="5"/>
        <v>0</v>
      </c>
      <c r="O141" s="241"/>
      <c r="P141" s="241"/>
      <c r="Q141" s="241"/>
      <c r="R141" s="133"/>
      <c r="T141" s="164" t="s">
        <v>5</v>
      </c>
      <c r="U141" s="42" t="s">
        <v>40</v>
      </c>
      <c r="V141" s="34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425</v>
      </c>
      <c r="AT141" s="18" t="s">
        <v>175</v>
      </c>
      <c r="AU141" s="18" t="s">
        <v>79</v>
      </c>
      <c r="AY141" s="18" t="s">
        <v>174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8" t="s">
        <v>82</v>
      </c>
      <c r="BK141" s="167">
        <f t="shared" si="14"/>
        <v>0</v>
      </c>
      <c r="BL141" s="18" t="s">
        <v>425</v>
      </c>
      <c r="BM141" s="18" t="s">
        <v>311</v>
      </c>
    </row>
    <row r="142" spans="2:65" s="1" customFormat="1" ht="25.5" customHeight="1" x14ac:dyDescent="0.15">
      <c r="B142" s="130"/>
      <c r="C142" s="159" t="s">
        <v>10</v>
      </c>
      <c r="D142" s="159" t="s">
        <v>175</v>
      </c>
      <c r="E142" s="160" t="s">
        <v>1463</v>
      </c>
      <c r="F142" s="240" t="s">
        <v>1464</v>
      </c>
      <c r="G142" s="240"/>
      <c r="H142" s="240"/>
      <c r="I142" s="240"/>
      <c r="J142" s="161" t="s">
        <v>257</v>
      </c>
      <c r="K142" s="162">
        <v>1</v>
      </c>
      <c r="L142" s="230">
        <v>0</v>
      </c>
      <c r="M142" s="230"/>
      <c r="N142" s="241">
        <f t="shared" si="5"/>
        <v>0</v>
      </c>
      <c r="O142" s="241"/>
      <c r="P142" s="241"/>
      <c r="Q142" s="241"/>
      <c r="R142" s="133"/>
      <c r="T142" s="164" t="s">
        <v>5</v>
      </c>
      <c r="U142" s="42" t="s">
        <v>40</v>
      </c>
      <c r="V142" s="34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425</v>
      </c>
      <c r="AT142" s="18" t="s">
        <v>175</v>
      </c>
      <c r="AU142" s="18" t="s">
        <v>79</v>
      </c>
      <c r="AY142" s="18" t="s">
        <v>174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8" t="s">
        <v>82</v>
      </c>
      <c r="BK142" s="167">
        <f t="shared" si="14"/>
        <v>0</v>
      </c>
      <c r="BL142" s="18" t="s">
        <v>425</v>
      </c>
      <c r="BM142" s="18" t="s">
        <v>319</v>
      </c>
    </row>
    <row r="143" spans="2:65" s="9" customFormat="1" ht="37.5" customHeight="1" x14ac:dyDescent="0.2">
      <c r="B143" s="148"/>
      <c r="C143" s="149"/>
      <c r="D143" s="150" t="s">
        <v>1421</v>
      </c>
      <c r="E143" s="150"/>
      <c r="F143" s="150"/>
      <c r="G143" s="150"/>
      <c r="H143" s="150"/>
      <c r="I143" s="150"/>
      <c r="J143" s="150"/>
      <c r="K143" s="150"/>
      <c r="L143" s="150"/>
      <c r="M143" s="150"/>
      <c r="N143" s="226">
        <f>BK143</f>
        <v>0</v>
      </c>
      <c r="O143" s="227"/>
      <c r="P143" s="227"/>
      <c r="Q143" s="227"/>
      <c r="R143" s="151"/>
      <c r="T143" s="152"/>
      <c r="U143" s="149"/>
      <c r="V143" s="149"/>
      <c r="W143" s="153">
        <f>SUM(W144:W154)</f>
        <v>0</v>
      </c>
      <c r="X143" s="149"/>
      <c r="Y143" s="153">
        <f>SUM(Y144:Y154)</f>
        <v>0</v>
      </c>
      <c r="Z143" s="149"/>
      <c r="AA143" s="154">
        <f>SUM(AA144:AA154)</f>
        <v>0</v>
      </c>
      <c r="AR143" s="155" t="s">
        <v>85</v>
      </c>
      <c r="AT143" s="156" t="s">
        <v>72</v>
      </c>
      <c r="AU143" s="156" t="s">
        <v>73</v>
      </c>
      <c r="AY143" s="155" t="s">
        <v>174</v>
      </c>
      <c r="BK143" s="157">
        <f>SUM(BK144:BK154)</f>
        <v>0</v>
      </c>
    </row>
    <row r="144" spans="2:65" s="1" customFormat="1" ht="16.5" customHeight="1" x14ac:dyDescent="0.15">
      <c r="B144" s="130"/>
      <c r="C144" s="168" t="s">
        <v>250</v>
      </c>
      <c r="D144" s="168" t="s">
        <v>352</v>
      </c>
      <c r="E144" s="169" t="s">
        <v>1230</v>
      </c>
      <c r="F144" s="242" t="s">
        <v>1465</v>
      </c>
      <c r="G144" s="242"/>
      <c r="H144" s="242"/>
      <c r="I144" s="242"/>
      <c r="J144" s="170" t="s">
        <v>399</v>
      </c>
      <c r="K144" s="171">
        <v>250</v>
      </c>
      <c r="L144" s="243">
        <v>0</v>
      </c>
      <c r="M144" s="243"/>
      <c r="N144" s="244">
        <f t="shared" ref="N144:N154" si="15">ROUND(L144*K144,3)</f>
        <v>0</v>
      </c>
      <c r="O144" s="241"/>
      <c r="P144" s="241"/>
      <c r="Q144" s="241"/>
      <c r="R144" s="133"/>
      <c r="T144" s="164" t="s">
        <v>5</v>
      </c>
      <c r="U144" s="42" t="s">
        <v>40</v>
      </c>
      <c r="V144" s="34"/>
      <c r="W144" s="165">
        <f t="shared" ref="W144:W154" si="16">V144*K144</f>
        <v>0</v>
      </c>
      <c r="X144" s="165">
        <v>0</v>
      </c>
      <c r="Y144" s="165">
        <f t="shared" ref="Y144:Y154" si="17">X144*K144</f>
        <v>0</v>
      </c>
      <c r="Z144" s="165">
        <v>0</v>
      </c>
      <c r="AA144" s="166">
        <f t="shared" ref="AA144:AA154" si="18">Z144*K144</f>
        <v>0</v>
      </c>
      <c r="AR144" s="18" t="s">
        <v>1227</v>
      </c>
      <c r="AT144" s="18" t="s">
        <v>352</v>
      </c>
      <c r="AU144" s="18" t="s">
        <v>79</v>
      </c>
      <c r="AY144" s="18" t="s">
        <v>174</v>
      </c>
      <c r="BE144" s="104">
        <f t="shared" ref="BE144:BE154" si="19">IF(U144="základná",N144,0)</f>
        <v>0</v>
      </c>
      <c r="BF144" s="104">
        <f t="shared" ref="BF144:BF154" si="20">IF(U144="znížená",N144,0)</f>
        <v>0</v>
      </c>
      <c r="BG144" s="104">
        <f t="shared" ref="BG144:BG154" si="21">IF(U144="zákl. prenesená",N144,0)</f>
        <v>0</v>
      </c>
      <c r="BH144" s="104">
        <f t="shared" ref="BH144:BH154" si="22">IF(U144="zníž. prenesená",N144,0)</f>
        <v>0</v>
      </c>
      <c r="BI144" s="104">
        <f t="shared" ref="BI144:BI154" si="23">IF(U144="nulová",N144,0)</f>
        <v>0</v>
      </c>
      <c r="BJ144" s="18" t="s">
        <v>82</v>
      </c>
      <c r="BK144" s="167">
        <f t="shared" ref="BK144:BK154" si="24">ROUND(L144*K144,3)</f>
        <v>0</v>
      </c>
      <c r="BL144" s="18" t="s">
        <v>425</v>
      </c>
      <c r="BM144" s="18" t="s">
        <v>335</v>
      </c>
    </row>
    <row r="145" spans="2:65" s="1" customFormat="1" ht="16.5" customHeight="1" x14ac:dyDescent="0.15">
      <c r="B145" s="130"/>
      <c r="C145" s="168" t="s">
        <v>254</v>
      </c>
      <c r="D145" s="168" t="s">
        <v>352</v>
      </c>
      <c r="E145" s="169" t="s">
        <v>1232</v>
      </c>
      <c r="F145" s="242" t="s">
        <v>1466</v>
      </c>
      <c r="G145" s="242"/>
      <c r="H145" s="242"/>
      <c r="I145" s="242"/>
      <c r="J145" s="170" t="s">
        <v>399</v>
      </c>
      <c r="K145" s="171">
        <v>30</v>
      </c>
      <c r="L145" s="243">
        <v>0</v>
      </c>
      <c r="M145" s="243"/>
      <c r="N145" s="244">
        <f t="shared" si="15"/>
        <v>0</v>
      </c>
      <c r="O145" s="241"/>
      <c r="P145" s="241"/>
      <c r="Q145" s="241"/>
      <c r="R145" s="133"/>
      <c r="T145" s="164" t="s">
        <v>5</v>
      </c>
      <c r="U145" s="42" t="s">
        <v>40</v>
      </c>
      <c r="V145" s="34"/>
      <c r="W145" s="165">
        <f t="shared" si="16"/>
        <v>0</v>
      </c>
      <c r="X145" s="165">
        <v>0</v>
      </c>
      <c r="Y145" s="165">
        <f t="shared" si="17"/>
        <v>0</v>
      </c>
      <c r="Z145" s="165">
        <v>0</v>
      </c>
      <c r="AA145" s="166">
        <f t="shared" si="18"/>
        <v>0</v>
      </c>
      <c r="AR145" s="18" t="s">
        <v>1227</v>
      </c>
      <c r="AT145" s="18" t="s">
        <v>352</v>
      </c>
      <c r="AU145" s="18" t="s">
        <v>79</v>
      </c>
      <c r="AY145" s="18" t="s">
        <v>174</v>
      </c>
      <c r="BE145" s="104">
        <f t="shared" si="19"/>
        <v>0</v>
      </c>
      <c r="BF145" s="104">
        <f t="shared" si="20"/>
        <v>0</v>
      </c>
      <c r="BG145" s="104">
        <f t="shared" si="21"/>
        <v>0</v>
      </c>
      <c r="BH145" s="104">
        <f t="shared" si="22"/>
        <v>0</v>
      </c>
      <c r="BI145" s="104">
        <f t="shared" si="23"/>
        <v>0</v>
      </c>
      <c r="BJ145" s="18" t="s">
        <v>82</v>
      </c>
      <c r="BK145" s="167">
        <f t="shared" si="24"/>
        <v>0</v>
      </c>
      <c r="BL145" s="18" t="s">
        <v>425</v>
      </c>
      <c r="BM145" s="18" t="s">
        <v>343</v>
      </c>
    </row>
    <row r="146" spans="2:65" s="1" customFormat="1" ht="16.5" customHeight="1" x14ac:dyDescent="0.15">
      <c r="B146" s="130"/>
      <c r="C146" s="168" t="s">
        <v>259</v>
      </c>
      <c r="D146" s="168" t="s">
        <v>352</v>
      </c>
      <c r="E146" s="169" t="s">
        <v>1234</v>
      </c>
      <c r="F146" s="242" t="s">
        <v>1467</v>
      </c>
      <c r="G146" s="242"/>
      <c r="H146" s="242"/>
      <c r="I146" s="242"/>
      <c r="J146" s="170" t="s">
        <v>399</v>
      </c>
      <c r="K146" s="171">
        <v>125</v>
      </c>
      <c r="L146" s="243">
        <v>0</v>
      </c>
      <c r="M146" s="243"/>
      <c r="N146" s="244">
        <f t="shared" si="15"/>
        <v>0</v>
      </c>
      <c r="O146" s="241"/>
      <c r="P146" s="241"/>
      <c r="Q146" s="241"/>
      <c r="R146" s="133"/>
      <c r="T146" s="164" t="s">
        <v>5</v>
      </c>
      <c r="U146" s="42" t="s">
        <v>40</v>
      </c>
      <c r="V146" s="34"/>
      <c r="W146" s="165">
        <f t="shared" si="16"/>
        <v>0</v>
      </c>
      <c r="X146" s="165">
        <v>0</v>
      </c>
      <c r="Y146" s="165">
        <f t="shared" si="17"/>
        <v>0</v>
      </c>
      <c r="Z146" s="165">
        <v>0</v>
      </c>
      <c r="AA146" s="166">
        <f t="shared" si="18"/>
        <v>0</v>
      </c>
      <c r="AR146" s="18" t="s">
        <v>1227</v>
      </c>
      <c r="AT146" s="18" t="s">
        <v>352</v>
      </c>
      <c r="AU146" s="18" t="s">
        <v>79</v>
      </c>
      <c r="AY146" s="18" t="s">
        <v>174</v>
      </c>
      <c r="BE146" s="104">
        <f t="shared" si="19"/>
        <v>0</v>
      </c>
      <c r="BF146" s="104">
        <f t="shared" si="20"/>
        <v>0</v>
      </c>
      <c r="BG146" s="104">
        <f t="shared" si="21"/>
        <v>0</v>
      </c>
      <c r="BH146" s="104">
        <f t="shared" si="22"/>
        <v>0</v>
      </c>
      <c r="BI146" s="104">
        <f t="shared" si="23"/>
        <v>0</v>
      </c>
      <c r="BJ146" s="18" t="s">
        <v>82</v>
      </c>
      <c r="BK146" s="167">
        <f t="shared" si="24"/>
        <v>0</v>
      </c>
      <c r="BL146" s="18" t="s">
        <v>425</v>
      </c>
      <c r="BM146" s="18" t="s">
        <v>351</v>
      </c>
    </row>
    <row r="147" spans="2:65" s="1" customFormat="1" ht="16.5" customHeight="1" x14ac:dyDescent="0.15">
      <c r="B147" s="130"/>
      <c r="C147" s="168" t="s">
        <v>263</v>
      </c>
      <c r="D147" s="168" t="s">
        <v>352</v>
      </c>
      <c r="E147" s="169" t="s">
        <v>1236</v>
      </c>
      <c r="F147" s="242" t="s">
        <v>1468</v>
      </c>
      <c r="G147" s="242"/>
      <c r="H147" s="242"/>
      <c r="I147" s="242"/>
      <c r="J147" s="170" t="s">
        <v>257</v>
      </c>
      <c r="K147" s="171">
        <v>6</v>
      </c>
      <c r="L147" s="243">
        <v>0</v>
      </c>
      <c r="M147" s="243"/>
      <c r="N147" s="244">
        <f t="shared" si="15"/>
        <v>0</v>
      </c>
      <c r="O147" s="241"/>
      <c r="P147" s="241"/>
      <c r="Q147" s="241"/>
      <c r="R147" s="133"/>
      <c r="T147" s="164" t="s">
        <v>5</v>
      </c>
      <c r="U147" s="42" t="s">
        <v>40</v>
      </c>
      <c r="V147" s="34"/>
      <c r="W147" s="165">
        <f t="shared" si="16"/>
        <v>0</v>
      </c>
      <c r="X147" s="165">
        <v>0</v>
      </c>
      <c r="Y147" s="165">
        <f t="shared" si="17"/>
        <v>0</v>
      </c>
      <c r="Z147" s="165">
        <v>0</v>
      </c>
      <c r="AA147" s="166">
        <f t="shared" si="18"/>
        <v>0</v>
      </c>
      <c r="AR147" s="18" t="s">
        <v>1227</v>
      </c>
      <c r="AT147" s="18" t="s">
        <v>352</v>
      </c>
      <c r="AU147" s="18" t="s">
        <v>79</v>
      </c>
      <c r="AY147" s="18" t="s">
        <v>174</v>
      </c>
      <c r="BE147" s="104">
        <f t="shared" si="19"/>
        <v>0</v>
      </c>
      <c r="BF147" s="104">
        <f t="shared" si="20"/>
        <v>0</v>
      </c>
      <c r="BG147" s="104">
        <f t="shared" si="21"/>
        <v>0</v>
      </c>
      <c r="BH147" s="104">
        <f t="shared" si="22"/>
        <v>0</v>
      </c>
      <c r="BI147" s="104">
        <f t="shared" si="23"/>
        <v>0</v>
      </c>
      <c r="BJ147" s="18" t="s">
        <v>82</v>
      </c>
      <c r="BK147" s="167">
        <f t="shared" si="24"/>
        <v>0</v>
      </c>
      <c r="BL147" s="18" t="s">
        <v>425</v>
      </c>
      <c r="BM147" s="18" t="s">
        <v>360</v>
      </c>
    </row>
    <row r="148" spans="2:65" s="1" customFormat="1" ht="16.5" customHeight="1" x14ac:dyDescent="0.15">
      <c r="B148" s="130"/>
      <c r="C148" s="168" t="s">
        <v>267</v>
      </c>
      <c r="D148" s="168" t="s">
        <v>352</v>
      </c>
      <c r="E148" s="169" t="s">
        <v>1238</v>
      </c>
      <c r="F148" s="242" t="s">
        <v>1469</v>
      </c>
      <c r="G148" s="242"/>
      <c r="H148" s="242"/>
      <c r="I148" s="242"/>
      <c r="J148" s="170" t="s">
        <v>257</v>
      </c>
      <c r="K148" s="171">
        <v>6</v>
      </c>
      <c r="L148" s="243">
        <v>0</v>
      </c>
      <c r="M148" s="243"/>
      <c r="N148" s="244">
        <f t="shared" si="15"/>
        <v>0</v>
      </c>
      <c r="O148" s="241"/>
      <c r="P148" s="241"/>
      <c r="Q148" s="241"/>
      <c r="R148" s="133"/>
      <c r="T148" s="164" t="s">
        <v>5</v>
      </c>
      <c r="U148" s="42" t="s">
        <v>40</v>
      </c>
      <c r="V148" s="34"/>
      <c r="W148" s="165">
        <f t="shared" si="16"/>
        <v>0</v>
      </c>
      <c r="X148" s="165">
        <v>0</v>
      </c>
      <c r="Y148" s="165">
        <f t="shared" si="17"/>
        <v>0</v>
      </c>
      <c r="Z148" s="165">
        <v>0</v>
      </c>
      <c r="AA148" s="166">
        <f t="shared" si="18"/>
        <v>0</v>
      </c>
      <c r="AR148" s="18" t="s">
        <v>1227</v>
      </c>
      <c r="AT148" s="18" t="s">
        <v>352</v>
      </c>
      <c r="AU148" s="18" t="s">
        <v>79</v>
      </c>
      <c r="AY148" s="18" t="s">
        <v>174</v>
      </c>
      <c r="BE148" s="104">
        <f t="shared" si="19"/>
        <v>0</v>
      </c>
      <c r="BF148" s="104">
        <f t="shared" si="20"/>
        <v>0</v>
      </c>
      <c r="BG148" s="104">
        <f t="shared" si="21"/>
        <v>0</v>
      </c>
      <c r="BH148" s="104">
        <f t="shared" si="22"/>
        <v>0</v>
      </c>
      <c r="BI148" s="104">
        <f t="shared" si="23"/>
        <v>0</v>
      </c>
      <c r="BJ148" s="18" t="s">
        <v>82</v>
      </c>
      <c r="BK148" s="167">
        <f t="shared" si="24"/>
        <v>0</v>
      </c>
      <c r="BL148" s="18" t="s">
        <v>425</v>
      </c>
      <c r="BM148" s="18" t="s">
        <v>368</v>
      </c>
    </row>
    <row r="149" spans="2:65" s="1" customFormat="1" ht="16.5" customHeight="1" x14ac:dyDescent="0.15">
      <c r="B149" s="130"/>
      <c r="C149" s="168" t="s">
        <v>271</v>
      </c>
      <c r="D149" s="168" t="s">
        <v>352</v>
      </c>
      <c r="E149" s="169" t="s">
        <v>1240</v>
      </c>
      <c r="F149" s="242" t="s">
        <v>1470</v>
      </c>
      <c r="G149" s="242"/>
      <c r="H149" s="242"/>
      <c r="I149" s="242"/>
      <c r="J149" s="170" t="s">
        <v>257</v>
      </c>
      <c r="K149" s="171">
        <v>1</v>
      </c>
      <c r="L149" s="243">
        <v>0</v>
      </c>
      <c r="M149" s="243"/>
      <c r="N149" s="244">
        <f t="shared" si="15"/>
        <v>0</v>
      </c>
      <c r="O149" s="241"/>
      <c r="P149" s="241"/>
      <c r="Q149" s="241"/>
      <c r="R149" s="133"/>
      <c r="T149" s="164" t="s">
        <v>5</v>
      </c>
      <c r="U149" s="42" t="s">
        <v>40</v>
      </c>
      <c r="V149" s="34"/>
      <c r="W149" s="165">
        <f t="shared" si="16"/>
        <v>0</v>
      </c>
      <c r="X149" s="165">
        <v>0</v>
      </c>
      <c r="Y149" s="165">
        <f t="shared" si="17"/>
        <v>0</v>
      </c>
      <c r="Z149" s="165">
        <v>0</v>
      </c>
      <c r="AA149" s="166">
        <f t="shared" si="18"/>
        <v>0</v>
      </c>
      <c r="AR149" s="18" t="s">
        <v>1227</v>
      </c>
      <c r="AT149" s="18" t="s">
        <v>352</v>
      </c>
      <c r="AU149" s="18" t="s">
        <v>79</v>
      </c>
      <c r="AY149" s="18" t="s">
        <v>174</v>
      </c>
      <c r="BE149" s="104">
        <f t="shared" si="19"/>
        <v>0</v>
      </c>
      <c r="BF149" s="104">
        <f t="shared" si="20"/>
        <v>0</v>
      </c>
      <c r="BG149" s="104">
        <f t="shared" si="21"/>
        <v>0</v>
      </c>
      <c r="BH149" s="104">
        <f t="shared" si="22"/>
        <v>0</v>
      </c>
      <c r="BI149" s="104">
        <f t="shared" si="23"/>
        <v>0</v>
      </c>
      <c r="BJ149" s="18" t="s">
        <v>82</v>
      </c>
      <c r="BK149" s="167">
        <f t="shared" si="24"/>
        <v>0</v>
      </c>
      <c r="BL149" s="18" t="s">
        <v>425</v>
      </c>
      <c r="BM149" s="18" t="s">
        <v>376</v>
      </c>
    </row>
    <row r="150" spans="2:65" s="1" customFormat="1" ht="16.5" customHeight="1" x14ac:dyDescent="0.15">
      <c r="B150" s="130"/>
      <c r="C150" s="168" t="s">
        <v>275</v>
      </c>
      <c r="D150" s="168" t="s">
        <v>352</v>
      </c>
      <c r="E150" s="169" t="s">
        <v>1253</v>
      </c>
      <c r="F150" s="242" t="s">
        <v>1471</v>
      </c>
      <c r="G150" s="242"/>
      <c r="H150" s="242"/>
      <c r="I150" s="242"/>
      <c r="J150" s="170" t="s">
        <v>257</v>
      </c>
      <c r="K150" s="171">
        <v>1</v>
      </c>
      <c r="L150" s="243">
        <v>0</v>
      </c>
      <c r="M150" s="243"/>
      <c r="N150" s="244">
        <f t="shared" si="15"/>
        <v>0</v>
      </c>
      <c r="O150" s="241"/>
      <c r="P150" s="241"/>
      <c r="Q150" s="241"/>
      <c r="R150" s="133"/>
      <c r="T150" s="164" t="s">
        <v>5</v>
      </c>
      <c r="U150" s="42" t="s">
        <v>40</v>
      </c>
      <c r="V150" s="34"/>
      <c r="W150" s="165">
        <f t="shared" si="16"/>
        <v>0</v>
      </c>
      <c r="X150" s="165">
        <v>0</v>
      </c>
      <c r="Y150" s="165">
        <f t="shared" si="17"/>
        <v>0</v>
      </c>
      <c r="Z150" s="165">
        <v>0</v>
      </c>
      <c r="AA150" s="166">
        <f t="shared" si="18"/>
        <v>0</v>
      </c>
      <c r="AR150" s="18" t="s">
        <v>1227</v>
      </c>
      <c r="AT150" s="18" t="s">
        <v>352</v>
      </c>
      <c r="AU150" s="18" t="s">
        <v>79</v>
      </c>
      <c r="AY150" s="18" t="s">
        <v>174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8" t="s">
        <v>82</v>
      </c>
      <c r="BK150" s="167">
        <f t="shared" si="24"/>
        <v>0</v>
      </c>
      <c r="BL150" s="18" t="s">
        <v>425</v>
      </c>
      <c r="BM150" s="18" t="s">
        <v>384</v>
      </c>
    </row>
    <row r="151" spans="2:65" s="1" customFormat="1" ht="16.5" customHeight="1" x14ac:dyDescent="0.15">
      <c r="B151" s="130"/>
      <c r="C151" s="168" t="s">
        <v>279</v>
      </c>
      <c r="D151" s="168" t="s">
        <v>352</v>
      </c>
      <c r="E151" s="169" t="s">
        <v>1259</v>
      </c>
      <c r="F151" s="242" t="s">
        <v>1472</v>
      </c>
      <c r="G151" s="242"/>
      <c r="H151" s="242"/>
      <c r="I151" s="242"/>
      <c r="J151" s="170" t="s">
        <v>257</v>
      </c>
      <c r="K151" s="171">
        <v>1</v>
      </c>
      <c r="L151" s="243">
        <v>0</v>
      </c>
      <c r="M151" s="243"/>
      <c r="N151" s="244">
        <f t="shared" si="15"/>
        <v>0</v>
      </c>
      <c r="O151" s="241"/>
      <c r="P151" s="241"/>
      <c r="Q151" s="241"/>
      <c r="R151" s="133"/>
      <c r="T151" s="164" t="s">
        <v>5</v>
      </c>
      <c r="U151" s="42" t="s">
        <v>40</v>
      </c>
      <c r="V151" s="34"/>
      <c r="W151" s="165">
        <f t="shared" si="16"/>
        <v>0</v>
      </c>
      <c r="X151" s="165">
        <v>0</v>
      </c>
      <c r="Y151" s="165">
        <f t="shared" si="17"/>
        <v>0</v>
      </c>
      <c r="Z151" s="165">
        <v>0</v>
      </c>
      <c r="AA151" s="166">
        <f t="shared" si="18"/>
        <v>0</v>
      </c>
      <c r="AR151" s="18" t="s">
        <v>1227</v>
      </c>
      <c r="AT151" s="18" t="s">
        <v>352</v>
      </c>
      <c r="AU151" s="18" t="s">
        <v>79</v>
      </c>
      <c r="AY151" s="18" t="s">
        <v>174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8" t="s">
        <v>82</v>
      </c>
      <c r="BK151" s="167">
        <f t="shared" si="24"/>
        <v>0</v>
      </c>
      <c r="BL151" s="18" t="s">
        <v>425</v>
      </c>
      <c r="BM151" s="18" t="s">
        <v>392</v>
      </c>
    </row>
    <row r="152" spans="2:65" s="1" customFormat="1" ht="25.5" customHeight="1" x14ac:dyDescent="0.15">
      <c r="B152" s="130"/>
      <c r="C152" s="168" t="s">
        <v>283</v>
      </c>
      <c r="D152" s="168" t="s">
        <v>352</v>
      </c>
      <c r="E152" s="169" t="s">
        <v>1370</v>
      </c>
      <c r="F152" s="242" t="s">
        <v>1473</v>
      </c>
      <c r="G152" s="242"/>
      <c r="H152" s="242"/>
      <c r="I152" s="242"/>
      <c r="J152" s="170" t="s">
        <v>257</v>
      </c>
      <c r="K152" s="171">
        <v>1</v>
      </c>
      <c r="L152" s="243">
        <v>0</v>
      </c>
      <c r="M152" s="243"/>
      <c r="N152" s="244">
        <f t="shared" si="15"/>
        <v>0</v>
      </c>
      <c r="O152" s="241"/>
      <c r="P152" s="241"/>
      <c r="Q152" s="241"/>
      <c r="R152" s="133"/>
      <c r="T152" s="164" t="s">
        <v>5</v>
      </c>
      <c r="U152" s="42" t="s">
        <v>40</v>
      </c>
      <c r="V152" s="34"/>
      <c r="W152" s="165">
        <f t="shared" si="16"/>
        <v>0</v>
      </c>
      <c r="X152" s="165">
        <v>0</v>
      </c>
      <c r="Y152" s="165">
        <f t="shared" si="17"/>
        <v>0</v>
      </c>
      <c r="Z152" s="165">
        <v>0</v>
      </c>
      <c r="AA152" s="166">
        <f t="shared" si="18"/>
        <v>0</v>
      </c>
      <c r="AR152" s="18" t="s">
        <v>1227</v>
      </c>
      <c r="AT152" s="18" t="s">
        <v>352</v>
      </c>
      <c r="AU152" s="18" t="s">
        <v>79</v>
      </c>
      <c r="AY152" s="18" t="s">
        <v>174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8" t="s">
        <v>82</v>
      </c>
      <c r="BK152" s="167">
        <f t="shared" si="24"/>
        <v>0</v>
      </c>
      <c r="BL152" s="18" t="s">
        <v>425</v>
      </c>
      <c r="BM152" s="18" t="s">
        <v>401</v>
      </c>
    </row>
    <row r="153" spans="2:65" s="1" customFormat="1" ht="16.5" customHeight="1" x14ac:dyDescent="0.15">
      <c r="B153" s="130"/>
      <c r="C153" s="168" t="s">
        <v>287</v>
      </c>
      <c r="D153" s="168" t="s">
        <v>352</v>
      </c>
      <c r="E153" s="169" t="s">
        <v>1474</v>
      </c>
      <c r="F153" s="242" t="s">
        <v>1262</v>
      </c>
      <c r="G153" s="242"/>
      <c r="H153" s="242"/>
      <c r="I153" s="242"/>
      <c r="J153" s="170" t="s">
        <v>1223</v>
      </c>
      <c r="K153" s="172">
        <v>0</v>
      </c>
      <c r="L153" s="243">
        <v>0</v>
      </c>
      <c r="M153" s="243"/>
      <c r="N153" s="244">
        <f t="shared" si="15"/>
        <v>0</v>
      </c>
      <c r="O153" s="241"/>
      <c r="P153" s="241"/>
      <c r="Q153" s="241"/>
      <c r="R153" s="133"/>
      <c r="T153" s="164" t="s">
        <v>5</v>
      </c>
      <c r="U153" s="42" t="s">
        <v>40</v>
      </c>
      <c r="V153" s="34"/>
      <c r="W153" s="165">
        <f t="shared" si="16"/>
        <v>0</v>
      </c>
      <c r="X153" s="165">
        <v>0</v>
      </c>
      <c r="Y153" s="165">
        <f t="shared" si="17"/>
        <v>0</v>
      </c>
      <c r="Z153" s="165">
        <v>0</v>
      </c>
      <c r="AA153" s="166">
        <f t="shared" si="18"/>
        <v>0</v>
      </c>
      <c r="AR153" s="18" t="s">
        <v>1227</v>
      </c>
      <c r="AT153" s="18" t="s">
        <v>352</v>
      </c>
      <c r="AU153" s="18" t="s">
        <v>79</v>
      </c>
      <c r="AY153" s="18" t="s">
        <v>174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8" t="s">
        <v>82</v>
      </c>
      <c r="BK153" s="167">
        <f t="shared" si="24"/>
        <v>0</v>
      </c>
      <c r="BL153" s="18" t="s">
        <v>425</v>
      </c>
      <c r="BM153" s="18" t="s">
        <v>1475</v>
      </c>
    </row>
    <row r="154" spans="2:65" s="1" customFormat="1" ht="16.5" customHeight="1" x14ac:dyDescent="0.15">
      <c r="B154" s="130"/>
      <c r="C154" s="168" t="s">
        <v>291</v>
      </c>
      <c r="D154" s="168" t="s">
        <v>352</v>
      </c>
      <c r="E154" s="169" t="s">
        <v>1476</v>
      </c>
      <c r="F154" s="242" t="s">
        <v>1331</v>
      </c>
      <c r="G154" s="242"/>
      <c r="H154" s="242"/>
      <c r="I154" s="242"/>
      <c r="J154" s="170" t="s">
        <v>1223</v>
      </c>
      <c r="K154" s="172">
        <v>0</v>
      </c>
      <c r="L154" s="243">
        <v>0</v>
      </c>
      <c r="M154" s="243"/>
      <c r="N154" s="244">
        <f t="shared" si="15"/>
        <v>0</v>
      </c>
      <c r="O154" s="241"/>
      <c r="P154" s="241"/>
      <c r="Q154" s="241"/>
      <c r="R154" s="133"/>
      <c r="T154" s="164" t="s">
        <v>5</v>
      </c>
      <c r="U154" s="42" t="s">
        <v>40</v>
      </c>
      <c r="V154" s="34"/>
      <c r="W154" s="165">
        <f t="shared" si="16"/>
        <v>0</v>
      </c>
      <c r="X154" s="165">
        <v>0</v>
      </c>
      <c r="Y154" s="165">
        <f t="shared" si="17"/>
        <v>0</v>
      </c>
      <c r="Z154" s="165">
        <v>0</v>
      </c>
      <c r="AA154" s="166">
        <f t="shared" si="18"/>
        <v>0</v>
      </c>
      <c r="AR154" s="18" t="s">
        <v>1227</v>
      </c>
      <c r="AT154" s="18" t="s">
        <v>352</v>
      </c>
      <c r="AU154" s="18" t="s">
        <v>79</v>
      </c>
      <c r="AY154" s="18" t="s">
        <v>174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8" t="s">
        <v>82</v>
      </c>
      <c r="BK154" s="167">
        <f t="shared" si="24"/>
        <v>0</v>
      </c>
      <c r="BL154" s="18" t="s">
        <v>425</v>
      </c>
      <c r="BM154" s="18" t="s">
        <v>1477</v>
      </c>
    </row>
    <row r="155" spans="2:65" s="9" customFormat="1" ht="37.5" customHeight="1" x14ac:dyDescent="0.2">
      <c r="B155" s="148"/>
      <c r="C155" s="149"/>
      <c r="D155" s="150" t="s">
        <v>1422</v>
      </c>
      <c r="E155" s="150"/>
      <c r="F155" s="150"/>
      <c r="G155" s="150"/>
      <c r="H155" s="150"/>
      <c r="I155" s="150"/>
      <c r="J155" s="150"/>
      <c r="K155" s="150"/>
      <c r="L155" s="150"/>
      <c r="M155" s="150"/>
      <c r="N155" s="226">
        <f>BK155</f>
        <v>0</v>
      </c>
      <c r="O155" s="227"/>
      <c r="P155" s="227"/>
      <c r="Q155" s="227"/>
      <c r="R155" s="151"/>
      <c r="T155" s="152"/>
      <c r="U155" s="149"/>
      <c r="V155" s="149"/>
      <c r="W155" s="153">
        <f>SUM(W156:W161)</f>
        <v>0</v>
      </c>
      <c r="X155" s="149"/>
      <c r="Y155" s="153">
        <f>SUM(Y156:Y161)</f>
        <v>0</v>
      </c>
      <c r="Z155" s="149"/>
      <c r="AA155" s="154">
        <f>SUM(AA156:AA161)</f>
        <v>0</v>
      </c>
      <c r="AR155" s="155" t="s">
        <v>85</v>
      </c>
      <c r="AT155" s="156" t="s">
        <v>72</v>
      </c>
      <c r="AU155" s="156" t="s">
        <v>73</v>
      </c>
      <c r="AY155" s="155" t="s">
        <v>174</v>
      </c>
      <c r="BK155" s="157">
        <f>SUM(BK156:BK161)</f>
        <v>0</v>
      </c>
    </row>
    <row r="156" spans="2:65" s="1" customFormat="1" ht="16.5" customHeight="1" x14ac:dyDescent="0.15">
      <c r="B156" s="130"/>
      <c r="C156" s="168" t="s">
        <v>295</v>
      </c>
      <c r="D156" s="168" t="s">
        <v>352</v>
      </c>
      <c r="E156" s="169" t="s">
        <v>1478</v>
      </c>
      <c r="F156" s="242" t="s">
        <v>1479</v>
      </c>
      <c r="G156" s="242"/>
      <c r="H156" s="242"/>
      <c r="I156" s="242"/>
      <c r="J156" s="170" t="s">
        <v>257</v>
      </c>
      <c r="K156" s="171">
        <v>2</v>
      </c>
      <c r="L156" s="243">
        <v>0</v>
      </c>
      <c r="M156" s="243"/>
      <c r="N156" s="244">
        <f t="shared" ref="N156:N161" si="25">ROUND(L156*K156,3)</f>
        <v>0</v>
      </c>
      <c r="O156" s="241"/>
      <c r="P156" s="241"/>
      <c r="Q156" s="241"/>
      <c r="R156" s="133"/>
      <c r="T156" s="164" t="s">
        <v>5</v>
      </c>
      <c r="U156" s="42" t="s">
        <v>40</v>
      </c>
      <c r="V156" s="34"/>
      <c r="W156" s="165">
        <f t="shared" ref="W156:W161" si="26">V156*K156</f>
        <v>0</v>
      </c>
      <c r="X156" s="165">
        <v>0</v>
      </c>
      <c r="Y156" s="165">
        <f t="shared" ref="Y156:Y161" si="27">X156*K156</f>
        <v>0</v>
      </c>
      <c r="Z156" s="165">
        <v>0</v>
      </c>
      <c r="AA156" s="166">
        <f t="shared" ref="AA156:AA161" si="28">Z156*K156</f>
        <v>0</v>
      </c>
      <c r="AR156" s="18" t="s">
        <v>1227</v>
      </c>
      <c r="AT156" s="18" t="s">
        <v>352</v>
      </c>
      <c r="AU156" s="18" t="s">
        <v>79</v>
      </c>
      <c r="AY156" s="18" t="s">
        <v>174</v>
      </c>
      <c r="BE156" s="104">
        <f t="shared" ref="BE156:BE161" si="29">IF(U156="základná",N156,0)</f>
        <v>0</v>
      </c>
      <c r="BF156" s="104">
        <f t="shared" ref="BF156:BF161" si="30">IF(U156="znížená",N156,0)</f>
        <v>0</v>
      </c>
      <c r="BG156" s="104">
        <f t="shared" ref="BG156:BG161" si="31">IF(U156="zákl. prenesená",N156,0)</f>
        <v>0</v>
      </c>
      <c r="BH156" s="104">
        <f t="shared" ref="BH156:BH161" si="32">IF(U156="zníž. prenesená",N156,0)</f>
        <v>0</v>
      </c>
      <c r="BI156" s="104">
        <f t="shared" ref="BI156:BI161" si="33">IF(U156="nulová",N156,0)</f>
        <v>0</v>
      </c>
      <c r="BJ156" s="18" t="s">
        <v>82</v>
      </c>
      <c r="BK156" s="167">
        <f t="shared" ref="BK156:BK161" si="34">ROUND(L156*K156,3)</f>
        <v>0</v>
      </c>
      <c r="BL156" s="18" t="s">
        <v>425</v>
      </c>
      <c r="BM156" s="18" t="s">
        <v>409</v>
      </c>
    </row>
    <row r="157" spans="2:65" s="1" customFormat="1" ht="16.5" customHeight="1" x14ac:dyDescent="0.15">
      <c r="B157" s="130"/>
      <c r="C157" s="168" t="s">
        <v>299</v>
      </c>
      <c r="D157" s="168" t="s">
        <v>352</v>
      </c>
      <c r="E157" s="169" t="s">
        <v>1480</v>
      </c>
      <c r="F157" s="242" t="s">
        <v>1481</v>
      </c>
      <c r="G157" s="242"/>
      <c r="H157" s="242"/>
      <c r="I157" s="242"/>
      <c r="J157" s="170" t="s">
        <v>257</v>
      </c>
      <c r="K157" s="171">
        <v>1</v>
      </c>
      <c r="L157" s="243">
        <v>0</v>
      </c>
      <c r="M157" s="243"/>
      <c r="N157" s="244">
        <f t="shared" si="25"/>
        <v>0</v>
      </c>
      <c r="O157" s="241"/>
      <c r="P157" s="241"/>
      <c r="Q157" s="241"/>
      <c r="R157" s="133"/>
      <c r="T157" s="164" t="s">
        <v>5</v>
      </c>
      <c r="U157" s="42" t="s">
        <v>40</v>
      </c>
      <c r="V157" s="34"/>
      <c r="W157" s="165">
        <f t="shared" si="26"/>
        <v>0</v>
      </c>
      <c r="X157" s="165">
        <v>0</v>
      </c>
      <c r="Y157" s="165">
        <f t="shared" si="27"/>
        <v>0</v>
      </c>
      <c r="Z157" s="165">
        <v>0</v>
      </c>
      <c r="AA157" s="166">
        <f t="shared" si="28"/>
        <v>0</v>
      </c>
      <c r="AR157" s="18" t="s">
        <v>1227</v>
      </c>
      <c r="AT157" s="18" t="s">
        <v>352</v>
      </c>
      <c r="AU157" s="18" t="s">
        <v>79</v>
      </c>
      <c r="AY157" s="18" t="s">
        <v>174</v>
      </c>
      <c r="BE157" s="104">
        <f t="shared" si="29"/>
        <v>0</v>
      </c>
      <c r="BF157" s="104">
        <f t="shared" si="30"/>
        <v>0</v>
      </c>
      <c r="BG157" s="104">
        <f t="shared" si="31"/>
        <v>0</v>
      </c>
      <c r="BH157" s="104">
        <f t="shared" si="32"/>
        <v>0</v>
      </c>
      <c r="BI157" s="104">
        <f t="shared" si="33"/>
        <v>0</v>
      </c>
      <c r="BJ157" s="18" t="s">
        <v>82</v>
      </c>
      <c r="BK157" s="167">
        <f t="shared" si="34"/>
        <v>0</v>
      </c>
      <c r="BL157" s="18" t="s">
        <v>425</v>
      </c>
      <c r="BM157" s="18" t="s">
        <v>417</v>
      </c>
    </row>
    <row r="158" spans="2:65" s="1" customFormat="1" ht="16.5" customHeight="1" x14ac:dyDescent="0.15">
      <c r="B158" s="130"/>
      <c r="C158" s="168" t="s">
        <v>303</v>
      </c>
      <c r="D158" s="168" t="s">
        <v>352</v>
      </c>
      <c r="E158" s="169" t="s">
        <v>1482</v>
      </c>
      <c r="F158" s="242" t="s">
        <v>1483</v>
      </c>
      <c r="G158" s="242"/>
      <c r="H158" s="242"/>
      <c r="I158" s="242"/>
      <c r="J158" s="170" t="s">
        <v>257</v>
      </c>
      <c r="K158" s="171">
        <v>1</v>
      </c>
      <c r="L158" s="243">
        <v>0</v>
      </c>
      <c r="M158" s="243"/>
      <c r="N158" s="244">
        <f t="shared" si="25"/>
        <v>0</v>
      </c>
      <c r="O158" s="241"/>
      <c r="P158" s="241"/>
      <c r="Q158" s="241"/>
      <c r="R158" s="133"/>
      <c r="T158" s="164" t="s">
        <v>5</v>
      </c>
      <c r="U158" s="42" t="s">
        <v>40</v>
      </c>
      <c r="V158" s="34"/>
      <c r="W158" s="165">
        <f t="shared" si="26"/>
        <v>0</v>
      </c>
      <c r="X158" s="165">
        <v>0</v>
      </c>
      <c r="Y158" s="165">
        <f t="shared" si="27"/>
        <v>0</v>
      </c>
      <c r="Z158" s="165">
        <v>0</v>
      </c>
      <c r="AA158" s="166">
        <f t="shared" si="28"/>
        <v>0</v>
      </c>
      <c r="AR158" s="18" t="s">
        <v>1227</v>
      </c>
      <c r="AT158" s="18" t="s">
        <v>352</v>
      </c>
      <c r="AU158" s="18" t="s">
        <v>79</v>
      </c>
      <c r="AY158" s="18" t="s">
        <v>174</v>
      </c>
      <c r="BE158" s="104">
        <f t="shared" si="29"/>
        <v>0</v>
      </c>
      <c r="BF158" s="104">
        <f t="shared" si="30"/>
        <v>0</v>
      </c>
      <c r="BG158" s="104">
        <f t="shared" si="31"/>
        <v>0</v>
      </c>
      <c r="BH158" s="104">
        <f t="shared" si="32"/>
        <v>0</v>
      </c>
      <c r="BI158" s="104">
        <f t="shared" si="33"/>
        <v>0</v>
      </c>
      <c r="BJ158" s="18" t="s">
        <v>82</v>
      </c>
      <c r="BK158" s="167">
        <f t="shared" si="34"/>
        <v>0</v>
      </c>
      <c r="BL158" s="18" t="s">
        <v>425</v>
      </c>
      <c r="BM158" s="18" t="s">
        <v>425</v>
      </c>
    </row>
    <row r="159" spans="2:65" s="1" customFormat="1" ht="16.5" customHeight="1" x14ac:dyDescent="0.15">
      <c r="B159" s="130"/>
      <c r="C159" s="168" t="s">
        <v>307</v>
      </c>
      <c r="D159" s="168" t="s">
        <v>352</v>
      </c>
      <c r="E159" s="169" t="s">
        <v>1484</v>
      </c>
      <c r="F159" s="242" t="s">
        <v>1485</v>
      </c>
      <c r="G159" s="242"/>
      <c r="H159" s="242"/>
      <c r="I159" s="242"/>
      <c r="J159" s="170" t="s">
        <v>257</v>
      </c>
      <c r="K159" s="171">
        <v>1</v>
      </c>
      <c r="L159" s="243">
        <v>0</v>
      </c>
      <c r="M159" s="243"/>
      <c r="N159" s="244">
        <f t="shared" si="25"/>
        <v>0</v>
      </c>
      <c r="O159" s="241"/>
      <c r="P159" s="241"/>
      <c r="Q159" s="241"/>
      <c r="R159" s="133"/>
      <c r="T159" s="164" t="s">
        <v>5</v>
      </c>
      <c r="U159" s="42" t="s">
        <v>40</v>
      </c>
      <c r="V159" s="34"/>
      <c r="W159" s="165">
        <f t="shared" si="26"/>
        <v>0</v>
      </c>
      <c r="X159" s="165">
        <v>0</v>
      </c>
      <c r="Y159" s="165">
        <f t="shared" si="27"/>
        <v>0</v>
      </c>
      <c r="Z159" s="165">
        <v>0</v>
      </c>
      <c r="AA159" s="166">
        <f t="shared" si="28"/>
        <v>0</v>
      </c>
      <c r="AR159" s="18" t="s">
        <v>1227</v>
      </c>
      <c r="AT159" s="18" t="s">
        <v>352</v>
      </c>
      <c r="AU159" s="18" t="s">
        <v>79</v>
      </c>
      <c r="AY159" s="18" t="s">
        <v>174</v>
      </c>
      <c r="BE159" s="104">
        <f t="shared" si="29"/>
        <v>0</v>
      </c>
      <c r="BF159" s="104">
        <f t="shared" si="30"/>
        <v>0</v>
      </c>
      <c r="BG159" s="104">
        <f t="shared" si="31"/>
        <v>0</v>
      </c>
      <c r="BH159" s="104">
        <f t="shared" si="32"/>
        <v>0</v>
      </c>
      <c r="BI159" s="104">
        <f t="shared" si="33"/>
        <v>0</v>
      </c>
      <c r="BJ159" s="18" t="s">
        <v>82</v>
      </c>
      <c r="BK159" s="167">
        <f t="shared" si="34"/>
        <v>0</v>
      </c>
      <c r="BL159" s="18" t="s">
        <v>425</v>
      </c>
      <c r="BM159" s="18" t="s">
        <v>433</v>
      </c>
    </row>
    <row r="160" spans="2:65" s="1" customFormat="1" ht="16.5" customHeight="1" x14ac:dyDescent="0.15">
      <c r="B160" s="130"/>
      <c r="C160" s="159" t="s">
        <v>311</v>
      </c>
      <c r="D160" s="159" t="s">
        <v>175</v>
      </c>
      <c r="E160" s="160" t="s">
        <v>1486</v>
      </c>
      <c r="F160" s="240" t="s">
        <v>1487</v>
      </c>
      <c r="G160" s="240"/>
      <c r="H160" s="240"/>
      <c r="I160" s="240"/>
      <c r="J160" s="161" t="s">
        <v>1223</v>
      </c>
      <c r="K160" s="163">
        <v>0</v>
      </c>
      <c r="L160" s="230">
        <v>0</v>
      </c>
      <c r="M160" s="230"/>
      <c r="N160" s="241">
        <f t="shared" si="25"/>
        <v>0</v>
      </c>
      <c r="O160" s="241"/>
      <c r="P160" s="241"/>
      <c r="Q160" s="241"/>
      <c r="R160" s="133"/>
      <c r="T160" s="164" t="s">
        <v>5</v>
      </c>
      <c r="U160" s="42" t="s">
        <v>40</v>
      </c>
      <c r="V160" s="34"/>
      <c r="W160" s="165">
        <f t="shared" si="26"/>
        <v>0</v>
      </c>
      <c r="X160" s="165">
        <v>0</v>
      </c>
      <c r="Y160" s="165">
        <f t="shared" si="27"/>
        <v>0</v>
      </c>
      <c r="Z160" s="165">
        <v>0</v>
      </c>
      <c r="AA160" s="166">
        <f t="shared" si="28"/>
        <v>0</v>
      </c>
      <c r="AR160" s="18" t="s">
        <v>425</v>
      </c>
      <c r="AT160" s="18" t="s">
        <v>175</v>
      </c>
      <c r="AU160" s="18" t="s">
        <v>79</v>
      </c>
      <c r="AY160" s="18" t="s">
        <v>174</v>
      </c>
      <c r="BE160" s="104">
        <f t="shared" si="29"/>
        <v>0</v>
      </c>
      <c r="BF160" s="104">
        <f t="shared" si="30"/>
        <v>0</v>
      </c>
      <c r="BG160" s="104">
        <f t="shared" si="31"/>
        <v>0</v>
      </c>
      <c r="BH160" s="104">
        <f t="shared" si="32"/>
        <v>0</v>
      </c>
      <c r="BI160" s="104">
        <f t="shared" si="33"/>
        <v>0</v>
      </c>
      <c r="BJ160" s="18" t="s">
        <v>82</v>
      </c>
      <c r="BK160" s="167">
        <f t="shared" si="34"/>
        <v>0</v>
      </c>
      <c r="BL160" s="18" t="s">
        <v>425</v>
      </c>
      <c r="BM160" s="18" t="s">
        <v>457</v>
      </c>
    </row>
    <row r="161" spans="2:65" s="1" customFormat="1" ht="16.5" customHeight="1" x14ac:dyDescent="0.15">
      <c r="B161" s="130"/>
      <c r="C161" s="159" t="s">
        <v>315</v>
      </c>
      <c r="D161" s="159" t="s">
        <v>175</v>
      </c>
      <c r="E161" s="160" t="s">
        <v>1488</v>
      </c>
      <c r="F161" s="240" t="s">
        <v>1489</v>
      </c>
      <c r="G161" s="240"/>
      <c r="H161" s="240"/>
      <c r="I161" s="240"/>
      <c r="J161" s="161" t="s">
        <v>1223</v>
      </c>
      <c r="K161" s="163">
        <v>0</v>
      </c>
      <c r="L161" s="230">
        <v>0</v>
      </c>
      <c r="M161" s="230"/>
      <c r="N161" s="241">
        <f t="shared" si="25"/>
        <v>0</v>
      </c>
      <c r="O161" s="241"/>
      <c r="P161" s="241"/>
      <c r="Q161" s="241"/>
      <c r="R161" s="133"/>
      <c r="T161" s="164" t="s">
        <v>5</v>
      </c>
      <c r="U161" s="42" t="s">
        <v>40</v>
      </c>
      <c r="V161" s="34"/>
      <c r="W161" s="165">
        <f t="shared" si="26"/>
        <v>0</v>
      </c>
      <c r="X161" s="165">
        <v>0</v>
      </c>
      <c r="Y161" s="165">
        <f t="shared" si="27"/>
        <v>0</v>
      </c>
      <c r="Z161" s="165">
        <v>0</v>
      </c>
      <c r="AA161" s="166">
        <f t="shared" si="28"/>
        <v>0</v>
      </c>
      <c r="AR161" s="18" t="s">
        <v>425</v>
      </c>
      <c r="AT161" s="18" t="s">
        <v>175</v>
      </c>
      <c r="AU161" s="18" t="s">
        <v>79</v>
      </c>
      <c r="AY161" s="18" t="s">
        <v>174</v>
      </c>
      <c r="BE161" s="104">
        <f t="shared" si="29"/>
        <v>0</v>
      </c>
      <c r="BF161" s="104">
        <f t="shared" si="30"/>
        <v>0</v>
      </c>
      <c r="BG161" s="104">
        <f t="shared" si="31"/>
        <v>0</v>
      </c>
      <c r="BH161" s="104">
        <f t="shared" si="32"/>
        <v>0</v>
      </c>
      <c r="BI161" s="104">
        <f t="shared" si="33"/>
        <v>0</v>
      </c>
      <c r="BJ161" s="18" t="s">
        <v>82</v>
      </c>
      <c r="BK161" s="167">
        <f t="shared" si="34"/>
        <v>0</v>
      </c>
      <c r="BL161" s="18" t="s">
        <v>425</v>
      </c>
      <c r="BM161" s="18" t="s">
        <v>465</v>
      </c>
    </row>
    <row r="162" spans="2:65" s="9" customFormat="1" ht="37.5" customHeight="1" x14ac:dyDescent="0.2">
      <c r="B162" s="148"/>
      <c r="C162" s="149"/>
      <c r="D162" s="150" t="s">
        <v>1423</v>
      </c>
      <c r="E162" s="150"/>
      <c r="F162" s="150"/>
      <c r="G162" s="150"/>
      <c r="H162" s="150"/>
      <c r="I162" s="150"/>
      <c r="J162" s="150"/>
      <c r="K162" s="150"/>
      <c r="L162" s="150"/>
      <c r="M162" s="150"/>
      <c r="N162" s="226">
        <f>BK162</f>
        <v>0</v>
      </c>
      <c r="O162" s="227"/>
      <c r="P162" s="227"/>
      <c r="Q162" s="227"/>
      <c r="R162" s="151"/>
      <c r="T162" s="152"/>
      <c r="U162" s="149"/>
      <c r="V162" s="149"/>
      <c r="W162" s="153">
        <f>SUM(W163:W164)</f>
        <v>0</v>
      </c>
      <c r="X162" s="149"/>
      <c r="Y162" s="153">
        <f>SUM(Y163:Y164)</f>
        <v>0</v>
      </c>
      <c r="Z162" s="149"/>
      <c r="AA162" s="154">
        <f>SUM(AA163:AA164)</f>
        <v>0</v>
      </c>
      <c r="AR162" s="155" t="s">
        <v>85</v>
      </c>
      <c r="AT162" s="156" t="s">
        <v>72</v>
      </c>
      <c r="AU162" s="156" t="s">
        <v>73</v>
      </c>
      <c r="AY162" s="155" t="s">
        <v>174</v>
      </c>
      <c r="BK162" s="157">
        <f>SUM(BK163:BK164)</f>
        <v>0</v>
      </c>
    </row>
    <row r="163" spans="2:65" s="1" customFormat="1" ht="25.5" customHeight="1" x14ac:dyDescent="0.15">
      <c r="B163" s="130"/>
      <c r="C163" s="159" t="s">
        <v>319</v>
      </c>
      <c r="D163" s="159" t="s">
        <v>175</v>
      </c>
      <c r="E163" s="160" t="s">
        <v>1409</v>
      </c>
      <c r="F163" s="240" t="s">
        <v>1410</v>
      </c>
      <c r="G163" s="240"/>
      <c r="H163" s="240"/>
      <c r="I163" s="240"/>
      <c r="J163" s="161" t="s">
        <v>399</v>
      </c>
      <c r="K163" s="162">
        <v>100</v>
      </c>
      <c r="L163" s="230">
        <v>0</v>
      </c>
      <c r="M163" s="230"/>
      <c r="N163" s="241">
        <f>ROUND(L163*K163,3)</f>
        <v>0</v>
      </c>
      <c r="O163" s="241"/>
      <c r="P163" s="241"/>
      <c r="Q163" s="241"/>
      <c r="R163" s="133"/>
      <c r="T163" s="164" t="s">
        <v>5</v>
      </c>
      <c r="U163" s="42" t="s">
        <v>40</v>
      </c>
      <c r="V163" s="34"/>
      <c r="W163" s="165">
        <f>V163*K163</f>
        <v>0</v>
      </c>
      <c r="X163" s="165">
        <v>0</v>
      </c>
      <c r="Y163" s="165">
        <f>X163*K163</f>
        <v>0</v>
      </c>
      <c r="Z163" s="165">
        <v>0</v>
      </c>
      <c r="AA163" s="166">
        <f>Z163*K163</f>
        <v>0</v>
      </c>
      <c r="AR163" s="18" t="s">
        <v>425</v>
      </c>
      <c r="AT163" s="18" t="s">
        <v>175</v>
      </c>
      <c r="AU163" s="18" t="s">
        <v>79</v>
      </c>
      <c r="AY163" s="18" t="s">
        <v>174</v>
      </c>
      <c r="BE163" s="104">
        <f>IF(U163="základná",N163,0)</f>
        <v>0</v>
      </c>
      <c r="BF163" s="104">
        <f>IF(U163="znížená",N163,0)</f>
        <v>0</v>
      </c>
      <c r="BG163" s="104">
        <f>IF(U163="zákl. prenesená",N163,0)</f>
        <v>0</v>
      </c>
      <c r="BH163" s="104">
        <f>IF(U163="zníž. prenesená",N163,0)</f>
        <v>0</v>
      </c>
      <c r="BI163" s="104">
        <f>IF(U163="nulová",N163,0)</f>
        <v>0</v>
      </c>
      <c r="BJ163" s="18" t="s">
        <v>82</v>
      </c>
      <c r="BK163" s="167">
        <f>ROUND(L163*K163,3)</f>
        <v>0</v>
      </c>
      <c r="BL163" s="18" t="s">
        <v>425</v>
      </c>
      <c r="BM163" s="18" t="s">
        <v>481</v>
      </c>
    </row>
    <row r="164" spans="2:65" s="1" customFormat="1" ht="25.5" customHeight="1" x14ac:dyDescent="0.15">
      <c r="B164" s="130"/>
      <c r="C164" s="159" t="s">
        <v>323</v>
      </c>
      <c r="D164" s="159" t="s">
        <v>175</v>
      </c>
      <c r="E164" s="160" t="s">
        <v>1413</v>
      </c>
      <c r="F164" s="240" t="s">
        <v>1414</v>
      </c>
      <c r="G164" s="240"/>
      <c r="H164" s="240"/>
      <c r="I164" s="240"/>
      <c r="J164" s="161" t="s">
        <v>257</v>
      </c>
      <c r="K164" s="162">
        <v>12</v>
      </c>
      <c r="L164" s="230">
        <v>0</v>
      </c>
      <c r="M164" s="230"/>
      <c r="N164" s="241">
        <f>ROUND(L164*K164,3)</f>
        <v>0</v>
      </c>
      <c r="O164" s="241"/>
      <c r="P164" s="241"/>
      <c r="Q164" s="241"/>
      <c r="R164" s="133"/>
      <c r="T164" s="164" t="s">
        <v>5</v>
      </c>
      <c r="U164" s="42" t="s">
        <v>40</v>
      </c>
      <c r="V164" s="34"/>
      <c r="W164" s="165">
        <f>V164*K164</f>
        <v>0</v>
      </c>
      <c r="X164" s="165">
        <v>0</v>
      </c>
      <c r="Y164" s="165">
        <f>X164*K164</f>
        <v>0</v>
      </c>
      <c r="Z164" s="165">
        <v>0</v>
      </c>
      <c r="AA164" s="166">
        <f>Z164*K164</f>
        <v>0</v>
      </c>
      <c r="AR164" s="18" t="s">
        <v>425</v>
      </c>
      <c r="AT164" s="18" t="s">
        <v>175</v>
      </c>
      <c r="AU164" s="18" t="s">
        <v>79</v>
      </c>
      <c r="AY164" s="18" t="s">
        <v>174</v>
      </c>
      <c r="BE164" s="104">
        <f>IF(U164="základná",N164,0)</f>
        <v>0</v>
      </c>
      <c r="BF164" s="104">
        <f>IF(U164="znížená",N164,0)</f>
        <v>0</v>
      </c>
      <c r="BG164" s="104">
        <f>IF(U164="zákl. prenesená",N164,0)</f>
        <v>0</v>
      </c>
      <c r="BH164" s="104">
        <f>IF(U164="zníž. prenesená",N164,0)</f>
        <v>0</v>
      </c>
      <c r="BI164" s="104">
        <f>IF(U164="nulová",N164,0)</f>
        <v>0</v>
      </c>
      <c r="BJ164" s="18" t="s">
        <v>82</v>
      </c>
      <c r="BK164" s="167">
        <f>ROUND(L164*K164,3)</f>
        <v>0</v>
      </c>
      <c r="BL164" s="18" t="s">
        <v>425</v>
      </c>
      <c r="BM164" s="18" t="s">
        <v>489</v>
      </c>
    </row>
    <row r="165" spans="2:65" s="9" customFormat="1" ht="37.5" customHeight="1" x14ac:dyDescent="0.2">
      <c r="B165" s="148"/>
      <c r="C165" s="149"/>
      <c r="D165" s="150" t="s">
        <v>1424</v>
      </c>
      <c r="E165" s="150"/>
      <c r="F165" s="150"/>
      <c r="G165" s="150"/>
      <c r="H165" s="150"/>
      <c r="I165" s="150"/>
      <c r="J165" s="150"/>
      <c r="K165" s="150"/>
      <c r="L165" s="150"/>
      <c r="M165" s="150"/>
      <c r="N165" s="226">
        <f>BK165</f>
        <v>0</v>
      </c>
      <c r="O165" s="227"/>
      <c r="P165" s="227"/>
      <c r="Q165" s="227"/>
      <c r="R165" s="151"/>
      <c r="T165" s="152"/>
      <c r="U165" s="149"/>
      <c r="V165" s="149"/>
      <c r="W165" s="153">
        <f>W166</f>
        <v>0</v>
      </c>
      <c r="X165" s="149"/>
      <c r="Y165" s="153">
        <f>Y166</f>
        <v>0</v>
      </c>
      <c r="Z165" s="149"/>
      <c r="AA165" s="154">
        <f>AA166</f>
        <v>0</v>
      </c>
      <c r="AR165" s="155" t="s">
        <v>88</v>
      </c>
      <c r="AT165" s="156" t="s">
        <v>72</v>
      </c>
      <c r="AU165" s="156" t="s">
        <v>73</v>
      </c>
      <c r="AY165" s="155" t="s">
        <v>174</v>
      </c>
      <c r="BK165" s="157">
        <f>BK166</f>
        <v>0</v>
      </c>
    </row>
    <row r="166" spans="2:65" s="1" customFormat="1" ht="16.5" customHeight="1" x14ac:dyDescent="0.15">
      <c r="B166" s="130"/>
      <c r="C166" s="159" t="s">
        <v>327</v>
      </c>
      <c r="D166" s="159" t="s">
        <v>175</v>
      </c>
      <c r="E166" s="160" t="s">
        <v>1490</v>
      </c>
      <c r="F166" s="240" t="s">
        <v>1491</v>
      </c>
      <c r="G166" s="240"/>
      <c r="H166" s="240"/>
      <c r="I166" s="240"/>
      <c r="J166" s="161" t="s">
        <v>1268</v>
      </c>
      <c r="K166" s="162">
        <v>8</v>
      </c>
      <c r="L166" s="230">
        <v>0</v>
      </c>
      <c r="M166" s="230"/>
      <c r="N166" s="241">
        <f>ROUND(L166*K166,3)</f>
        <v>0</v>
      </c>
      <c r="O166" s="241"/>
      <c r="P166" s="241"/>
      <c r="Q166" s="241"/>
      <c r="R166" s="133"/>
      <c r="T166" s="164" t="s">
        <v>5</v>
      </c>
      <c r="U166" s="42" t="s">
        <v>40</v>
      </c>
      <c r="V166" s="34"/>
      <c r="W166" s="165">
        <f>V166*K166</f>
        <v>0</v>
      </c>
      <c r="X166" s="165">
        <v>0</v>
      </c>
      <c r="Y166" s="165">
        <f>X166*K166</f>
        <v>0</v>
      </c>
      <c r="Z166" s="165">
        <v>0</v>
      </c>
      <c r="AA166" s="166">
        <f>Z166*K166</f>
        <v>0</v>
      </c>
      <c r="AR166" s="18" t="s">
        <v>1269</v>
      </c>
      <c r="AT166" s="18" t="s">
        <v>175</v>
      </c>
      <c r="AU166" s="18" t="s">
        <v>79</v>
      </c>
      <c r="AY166" s="18" t="s">
        <v>174</v>
      </c>
      <c r="BE166" s="104">
        <f>IF(U166="základná",N166,0)</f>
        <v>0</v>
      </c>
      <c r="BF166" s="104">
        <f>IF(U166="znížená",N166,0)</f>
        <v>0</v>
      </c>
      <c r="BG166" s="104">
        <f>IF(U166="zákl. prenesená",N166,0)</f>
        <v>0</v>
      </c>
      <c r="BH166" s="104">
        <f>IF(U166="zníž. prenesená",N166,0)</f>
        <v>0</v>
      </c>
      <c r="BI166" s="104">
        <f>IF(U166="nulová",N166,0)</f>
        <v>0</v>
      </c>
      <c r="BJ166" s="18" t="s">
        <v>82</v>
      </c>
      <c r="BK166" s="167">
        <f>ROUND(L166*K166,3)</f>
        <v>0</v>
      </c>
      <c r="BL166" s="18" t="s">
        <v>1269</v>
      </c>
      <c r="BM166" s="18" t="s">
        <v>511</v>
      </c>
    </row>
    <row r="167" spans="2:65" s="1" customFormat="1" ht="50" customHeight="1" x14ac:dyDescent="0.2">
      <c r="B167" s="33"/>
      <c r="C167" s="34"/>
      <c r="D167" s="150" t="s">
        <v>974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226">
        <f t="shared" ref="N167:N172" si="35">BK167</f>
        <v>0</v>
      </c>
      <c r="O167" s="227"/>
      <c r="P167" s="227"/>
      <c r="Q167" s="227"/>
      <c r="R167" s="35"/>
      <c r="T167" s="173"/>
      <c r="U167" s="34"/>
      <c r="V167" s="34"/>
      <c r="W167" s="34"/>
      <c r="X167" s="34"/>
      <c r="Y167" s="34"/>
      <c r="Z167" s="34"/>
      <c r="AA167" s="72"/>
      <c r="AT167" s="18" t="s">
        <v>72</v>
      </c>
      <c r="AU167" s="18" t="s">
        <v>73</v>
      </c>
      <c r="AY167" s="18" t="s">
        <v>975</v>
      </c>
      <c r="BK167" s="167">
        <f>SUM(BK168:BK172)</f>
        <v>0</v>
      </c>
    </row>
    <row r="168" spans="2:65" s="1" customFormat="1" ht="22.25" customHeight="1" x14ac:dyDescent="0.15">
      <c r="B168" s="33"/>
      <c r="C168" s="174" t="s">
        <v>5</v>
      </c>
      <c r="D168" s="174" t="s">
        <v>175</v>
      </c>
      <c r="E168" s="175" t="s">
        <v>5</v>
      </c>
      <c r="F168" s="229" t="s">
        <v>5</v>
      </c>
      <c r="G168" s="229"/>
      <c r="H168" s="229"/>
      <c r="I168" s="229"/>
      <c r="J168" s="176" t="s">
        <v>5</v>
      </c>
      <c r="K168" s="163"/>
      <c r="L168" s="230"/>
      <c r="M168" s="231"/>
      <c r="N168" s="231">
        <f t="shared" si="35"/>
        <v>0</v>
      </c>
      <c r="O168" s="231"/>
      <c r="P168" s="231"/>
      <c r="Q168" s="231"/>
      <c r="R168" s="35"/>
      <c r="T168" s="164" t="s">
        <v>5</v>
      </c>
      <c r="U168" s="177" t="s">
        <v>40</v>
      </c>
      <c r="V168" s="34"/>
      <c r="W168" s="34"/>
      <c r="X168" s="34"/>
      <c r="Y168" s="34"/>
      <c r="Z168" s="34"/>
      <c r="AA168" s="72"/>
      <c r="AT168" s="18" t="s">
        <v>975</v>
      </c>
      <c r="AU168" s="18" t="s">
        <v>79</v>
      </c>
      <c r="AY168" s="18" t="s">
        <v>975</v>
      </c>
      <c r="BE168" s="104">
        <f>IF(U168="základná",N168,0)</f>
        <v>0</v>
      </c>
      <c r="BF168" s="104">
        <f>IF(U168="znížená",N168,0)</f>
        <v>0</v>
      </c>
      <c r="BG168" s="104">
        <f>IF(U168="zákl. prenesená",N168,0)</f>
        <v>0</v>
      </c>
      <c r="BH168" s="104">
        <f>IF(U168="zníž. prenesená",N168,0)</f>
        <v>0</v>
      </c>
      <c r="BI168" s="104">
        <f>IF(U168="nulová",N168,0)</f>
        <v>0</v>
      </c>
      <c r="BJ168" s="18" t="s">
        <v>82</v>
      </c>
      <c r="BK168" s="167">
        <f>L168*K168</f>
        <v>0</v>
      </c>
    </row>
    <row r="169" spans="2:65" s="1" customFormat="1" ht="22.25" customHeight="1" x14ac:dyDescent="0.15">
      <c r="B169" s="33"/>
      <c r="C169" s="174" t="s">
        <v>5</v>
      </c>
      <c r="D169" s="174" t="s">
        <v>175</v>
      </c>
      <c r="E169" s="175" t="s">
        <v>5</v>
      </c>
      <c r="F169" s="229" t="s">
        <v>5</v>
      </c>
      <c r="G169" s="229"/>
      <c r="H169" s="229"/>
      <c r="I169" s="229"/>
      <c r="J169" s="176" t="s">
        <v>5</v>
      </c>
      <c r="K169" s="163"/>
      <c r="L169" s="230"/>
      <c r="M169" s="231"/>
      <c r="N169" s="231">
        <f t="shared" si="35"/>
        <v>0</v>
      </c>
      <c r="O169" s="231"/>
      <c r="P169" s="231"/>
      <c r="Q169" s="231"/>
      <c r="R169" s="35"/>
      <c r="T169" s="164" t="s">
        <v>5</v>
      </c>
      <c r="U169" s="177" t="s">
        <v>40</v>
      </c>
      <c r="V169" s="34"/>
      <c r="W169" s="34"/>
      <c r="X169" s="34"/>
      <c r="Y169" s="34"/>
      <c r="Z169" s="34"/>
      <c r="AA169" s="72"/>
      <c r="AT169" s="18" t="s">
        <v>975</v>
      </c>
      <c r="AU169" s="18" t="s">
        <v>79</v>
      </c>
      <c r="AY169" s="18" t="s">
        <v>975</v>
      </c>
      <c r="BE169" s="104">
        <f>IF(U169="základná",N169,0)</f>
        <v>0</v>
      </c>
      <c r="BF169" s="104">
        <f>IF(U169="znížená",N169,0)</f>
        <v>0</v>
      </c>
      <c r="BG169" s="104">
        <f>IF(U169="zákl. prenesená",N169,0)</f>
        <v>0</v>
      </c>
      <c r="BH169" s="104">
        <f>IF(U169="zníž. prenesená",N169,0)</f>
        <v>0</v>
      </c>
      <c r="BI169" s="104">
        <f>IF(U169="nulová",N169,0)</f>
        <v>0</v>
      </c>
      <c r="BJ169" s="18" t="s">
        <v>82</v>
      </c>
      <c r="BK169" s="167">
        <f>L169*K169</f>
        <v>0</v>
      </c>
    </row>
    <row r="170" spans="2:65" s="1" customFormat="1" ht="22.25" customHeight="1" x14ac:dyDescent="0.15">
      <c r="B170" s="33"/>
      <c r="C170" s="174" t="s">
        <v>5</v>
      </c>
      <c r="D170" s="174" t="s">
        <v>175</v>
      </c>
      <c r="E170" s="175" t="s">
        <v>5</v>
      </c>
      <c r="F170" s="229" t="s">
        <v>5</v>
      </c>
      <c r="G170" s="229"/>
      <c r="H170" s="229"/>
      <c r="I170" s="229"/>
      <c r="J170" s="176" t="s">
        <v>5</v>
      </c>
      <c r="K170" s="163"/>
      <c r="L170" s="230"/>
      <c r="M170" s="231"/>
      <c r="N170" s="231">
        <f t="shared" si="35"/>
        <v>0</v>
      </c>
      <c r="O170" s="231"/>
      <c r="P170" s="231"/>
      <c r="Q170" s="231"/>
      <c r="R170" s="35"/>
      <c r="T170" s="164" t="s">
        <v>5</v>
      </c>
      <c r="U170" s="177" t="s">
        <v>40</v>
      </c>
      <c r="V170" s="34"/>
      <c r="W170" s="34"/>
      <c r="X170" s="34"/>
      <c r="Y170" s="34"/>
      <c r="Z170" s="34"/>
      <c r="AA170" s="72"/>
      <c r="AT170" s="18" t="s">
        <v>975</v>
      </c>
      <c r="AU170" s="18" t="s">
        <v>79</v>
      </c>
      <c r="AY170" s="18" t="s">
        <v>975</v>
      </c>
      <c r="BE170" s="104">
        <f>IF(U170="základná",N170,0)</f>
        <v>0</v>
      </c>
      <c r="BF170" s="104">
        <f>IF(U170="znížená",N170,0)</f>
        <v>0</v>
      </c>
      <c r="BG170" s="104">
        <f>IF(U170="zákl. prenesená",N170,0)</f>
        <v>0</v>
      </c>
      <c r="BH170" s="104">
        <f>IF(U170="zníž. prenesená",N170,0)</f>
        <v>0</v>
      </c>
      <c r="BI170" s="104">
        <f>IF(U170="nulová",N170,0)</f>
        <v>0</v>
      </c>
      <c r="BJ170" s="18" t="s">
        <v>82</v>
      </c>
      <c r="BK170" s="167">
        <f>L170*K170</f>
        <v>0</v>
      </c>
    </row>
    <row r="171" spans="2:65" s="1" customFormat="1" ht="22.25" customHeight="1" x14ac:dyDescent="0.15">
      <c r="B171" s="33"/>
      <c r="C171" s="174" t="s">
        <v>5</v>
      </c>
      <c r="D171" s="174" t="s">
        <v>175</v>
      </c>
      <c r="E171" s="175" t="s">
        <v>5</v>
      </c>
      <c r="F171" s="229" t="s">
        <v>5</v>
      </c>
      <c r="G171" s="229"/>
      <c r="H171" s="229"/>
      <c r="I171" s="229"/>
      <c r="J171" s="176" t="s">
        <v>5</v>
      </c>
      <c r="K171" s="163"/>
      <c r="L171" s="230"/>
      <c r="M171" s="231"/>
      <c r="N171" s="231">
        <f t="shared" si="35"/>
        <v>0</v>
      </c>
      <c r="O171" s="231"/>
      <c r="P171" s="231"/>
      <c r="Q171" s="231"/>
      <c r="R171" s="35"/>
      <c r="T171" s="164" t="s">
        <v>5</v>
      </c>
      <c r="U171" s="177" t="s">
        <v>40</v>
      </c>
      <c r="V171" s="34"/>
      <c r="W171" s="34"/>
      <c r="X171" s="34"/>
      <c r="Y171" s="34"/>
      <c r="Z171" s="34"/>
      <c r="AA171" s="72"/>
      <c r="AT171" s="18" t="s">
        <v>975</v>
      </c>
      <c r="AU171" s="18" t="s">
        <v>79</v>
      </c>
      <c r="AY171" s="18" t="s">
        <v>975</v>
      </c>
      <c r="BE171" s="104">
        <f>IF(U171="základná",N171,0)</f>
        <v>0</v>
      </c>
      <c r="BF171" s="104">
        <f>IF(U171="znížená",N171,0)</f>
        <v>0</v>
      </c>
      <c r="BG171" s="104">
        <f>IF(U171="zákl. prenesená",N171,0)</f>
        <v>0</v>
      </c>
      <c r="BH171" s="104">
        <f>IF(U171="zníž. prenesená",N171,0)</f>
        <v>0</v>
      </c>
      <c r="BI171" s="104">
        <f>IF(U171="nulová",N171,0)</f>
        <v>0</v>
      </c>
      <c r="BJ171" s="18" t="s">
        <v>82</v>
      </c>
      <c r="BK171" s="167">
        <f>L171*K171</f>
        <v>0</v>
      </c>
    </row>
    <row r="172" spans="2:65" s="1" customFormat="1" ht="22.25" customHeight="1" x14ac:dyDescent="0.15">
      <c r="B172" s="33"/>
      <c r="C172" s="174" t="s">
        <v>5</v>
      </c>
      <c r="D172" s="174" t="s">
        <v>175</v>
      </c>
      <c r="E172" s="175" t="s">
        <v>5</v>
      </c>
      <c r="F172" s="229" t="s">
        <v>5</v>
      </c>
      <c r="G172" s="229"/>
      <c r="H172" s="229"/>
      <c r="I172" s="229"/>
      <c r="J172" s="176" t="s">
        <v>5</v>
      </c>
      <c r="K172" s="163"/>
      <c r="L172" s="230"/>
      <c r="M172" s="231"/>
      <c r="N172" s="231">
        <f t="shared" si="35"/>
        <v>0</v>
      </c>
      <c r="O172" s="231"/>
      <c r="P172" s="231"/>
      <c r="Q172" s="231"/>
      <c r="R172" s="35"/>
      <c r="T172" s="164" t="s">
        <v>5</v>
      </c>
      <c r="U172" s="177" t="s">
        <v>40</v>
      </c>
      <c r="V172" s="54"/>
      <c r="W172" s="54"/>
      <c r="X172" s="54"/>
      <c r="Y172" s="54"/>
      <c r="Z172" s="54"/>
      <c r="AA172" s="56"/>
      <c r="AT172" s="18" t="s">
        <v>975</v>
      </c>
      <c r="AU172" s="18" t="s">
        <v>79</v>
      </c>
      <c r="AY172" s="18" t="s">
        <v>975</v>
      </c>
      <c r="BE172" s="104">
        <f>IF(U172="základná",N172,0)</f>
        <v>0</v>
      </c>
      <c r="BF172" s="104">
        <f>IF(U172="znížená",N172,0)</f>
        <v>0</v>
      </c>
      <c r="BG172" s="104">
        <f>IF(U172="zákl. prenesená",N172,0)</f>
        <v>0</v>
      </c>
      <c r="BH172" s="104">
        <f>IF(U172="zníž. prenesená",N172,0)</f>
        <v>0</v>
      </c>
      <c r="BI172" s="104">
        <f>IF(U172="nulová",N172,0)</f>
        <v>0</v>
      </c>
      <c r="BJ172" s="18" t="s">
        <v>82</v>
      </c>
      <c r="BK172" s="167">
        <f>L172*K172</f>
        <v>0</v>
      </c>
    </row>
    <row r="173" spans="2:65" s="1" customFormat="1" ht="7" customHeight="1" x14ac:dyDescent="0.15">
      <c r="B173" s="57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9"/>
    </row>
  </sheetData>
  <mergeCells count="21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68:I168"/>
    <mergeCell ref="L168:M168"/>
    <mergeCell ref="N168:Q168"/>
    <mergeCell ref="F169:I169"/>
    <mergeCell ref="L169:M169"/>
    <mergeCell ref="N169:Q169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N121:Q121"/>
    <mergeCell ref="N122:Q122"/>
    <mergeCell ref="N143:Q143"/>
    <mergeCell ref="N155:Q155"/>
    <mergeCell ref="N162:Q162"/>
    <mergeCell ref="N165:Q165"/>
    <mergeCell ref="N167:Q167"/>
    <mergeCell ref="H1:K1"/>
    <mergeCell ref="S2:AC2"/>
    <mergeCell ref="F166:I166"/>
    <mergeCell ref="L166:M166"/>
    <mergeCell ref="N166:Q16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</mergeCells>
  <dataValidations count="2">
    <dataValidation type="list" allowBlank="1" showInputMessage="1" showErrorMessage="1" error="Povolené sú hodnoty K, M." sqref="D168:D173" xr:uid="{00000000-0002-0000-0800-000000000000}">
      <formula1>"K, M"</formula1>
    </dataValidation>
    <dataValidation type="list" allowBlank="1" showInputMessage="1" showErrorMessage="1" error="Povolené sú hodnoty základná, znížená, nulová." sqref="U168:U173" xr:uid="{00000000-0002-0000-0800-000001000000}">
      <formula1>"základná, znížená, nulová"</formula1>
    </dataValidation>
  </dataValidation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0" display="3) Rozpočet" xr:uid="{00000000-0004-0000-0800-000002000000}"/>
    <hyperlink ref="S1:T1" location="'Rekapitulácia stavby'!C2" display="Rekapitulácia stavby" xr:uid="{00000000-0004-0000-0800-000003000000}"/>
  </hyperlinks>
  <pageMargins left="0.58333330000000005" right="0.58333330000000005" top="0.5" bottom="0.4666666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1 - Stavebná časť</vt:lpstr>
      <vt:lpstr>2 - UK - podlahové vykuro...</vt:lpstr>
      <vt:lpstr>3 - UK - kotolňa</vt:lpstr>
      <vt:lpstr>4 - ZTI</vt:lpstr>
      <vt:lpstr>5 - PLYN</vt:lpstr>
      <vt:lpstr>6 - Bleskozvod</vt:lpstr>
      <vt:lpstr>7 - Silnoprúd</vt:lpstr>
      <vt:lpstr>8 - Slaboprúd</vt:lpstr>
      <vt:lpstr>'1 - Stavebná časť'!Názvy_tlače</vt:lpstr>
      <vt:lpstr>'2 - UK - podlahové vykuro...'!Názvy_tlače</vt:lpstr>
      <vt:lpstr>'3 - UK - kotolňa'!Názvy_tlače</vt:lpstr>
      <vt:lpstr>'4 - ZTI'!Názvy_tlače</vt:lpstr>
      <vt:lpstr>'5 - PLYN'!Názvy_tlače</vt:lpstr>
      <vt:lpstr>'6 - Bleskozvod'!Názvy_tlače</vt:lpstr>
      <vt:lpstr>'7 - Silnoprúd'!Názvy_tlače</vt:lpstr>
      <vt:lpstr>'8 - Slaboprúd'!Názvy_tlače</vt:lpstr>
      <vt:lpstr>'Rekapitulácia stavby'!Názvy_tlače</vt:lpstr>
      <vt:lpstr>'1 - Stavebná časť'!Oblasť_tlače</vt:lpstr>
      <vt:lpstr>'2 - UK - podlahové vykuro...'!Oblasť_tlače</vt:lpstr>
      <vt:lpstr>'3 - UK - kotolňa'!Oblasť_tlače</vt:lpstr>
      <vt:lpstr>'4 - ZTI'!Oblasť_tlače</vt:lpstr>
      <vt:lpstr>'5 - PLYN'!Oblasť_tlače</vt:lpstr>
      <vt:lpstr>'6 - Bleskozvod'!Oblasť_tlače</vt:lpstr>
      <vt:lpstr>'7 - Silnoprúd'!Oblasť_tlače</vt:lpstr>
      <vt:lpstr>'8 - Slaboprúd'!Oblasť_tlače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DESKTOP-UB3RM08\Toshiba</dc:creator>
  <cp:lastModifiedBy>Jan Juhanak</cp:lastModifiedBy>
  <dcterms:created xsi:type="dcterms:W3CDTF">2018-07-13T11:01:25Z</dcterms:created>
  <dcterms:modified xsi:type="dcterms:W3CDTF">2020-05-14T12:22:43Z</dcterms:modified>
</cp:coreProperties>
</file>