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2"/>
  </bookViews>
  <sheets>
    <sheet name="Rekapitulace stavby" sheetId="1" r:id="rId1"/>
    <sheet name="SO 01 - Bourací práce" sheetId="2" r:id="rId2"/>
    <sheet name="SO 02 - Stavební úpravy RD" sheetId="3" r:id="rId3"/>
  </sheets>
  <definedNames>
    <definedName name="_xlnm.Print_Titles" localSheetId="0">'Rekapitulace stavby'!$83:$83</definedName>
    <definedName name="_xlnm.Print_Titles" localSheetId="1">'SO 01 - Bourací práce'!$117:$117</definedName>
    <definedName name="_xlnm.Print_Titles" localSheetId="2">'SO 02 - Stavební úpravy RD'!$131:$131</definedName>
    <definedName name="_xlnm.Print_Area" localSheetId="0">'Rekapitulace stavby'!$C$4:$AP$70,'Rekapitulace stavby'!$C$76:$AP$91</definedName>
    <definedName name="_xlnm.Print_Area" localSheetId="1">'SO 01 - Bourací práce'!$C$4:$Q$70,'SO 01 - Bourací práce'!$C$76:$Q$101,'SO 01 - Bourací práce'!$C$107:$Q$155</definedName>
    <definedName name="_xlnm.Print_Area" localSheetId="2">'SO 02 - Stavební úpravy RD'!$C$4:$Q$68,'SO 02 - Stavební úpravy RD'!$C$74:$Q$115,'SO 02 - Stavební úpravy RD'!$C$121:$Q$313</definedName>
  </definedNames>
  <calcPr fullCalcOnLoad="1"/>
</workbook>
</file>

<file path=xl/sharedStrings.xml><?xml version="1.0" encoding="utf-8"?>
<sst xmlns="http://schemas.openxmlformats.org/spreadsheetml/2006/main" count="2948" uniqueCount="865">
  <si>
    <t>2012</t>
  </si>
  <si>
    <t>List obsahuje:</t>
  </si>
  <si>
    <t>2.0</t>
  </si>
  <si>
    <t>False</t>
  </si>
  <si>
    <t>optimalizováno pro tisk sestav ve formátu A4 - na výšku</t>
  </si>
  <si>
    <t>&gt;&gt;  skryté sloupce  &lt;&lt;</t>
  </si>
  <si>
    <t>0.01</t>
  </si>
  <si>
    <t>21</t>
  </si>
  <si>
    <t>1</t>
  </si>
  <si>
    <t>15</t>
  </si>
  <si>
    <t>SOUHRNNÝ LIST STAVBY</t>
  </si>
  <si>
    <t>v ---  níže se nacházejí doplnkové a pomocné údaje k sestavám  --- v</t>
  </si>
  <si>
    <t>0.001</t>
  </si>
  <si>
    <t>Kód:</t>
  </si>
  <si>
    <t>1305</t>
  </si>
  <si>
    <t>Stavba:</t>
  </si>
  <si>
    <t>Stavební úpravy RD</t>
  </si>
  <si>
    <t>0.1</t>
  </si>
  <si>
    <t>JKSO:</t>
  </si>
  <si>
    <t>CC-CZ:</t>
  </si>
  <si>
    <t>Místo:</t>
  </si>
  <si>
    <t>Sidonie 113, 763 34 Brumov-Bylnice</t>
  </si>
  <si>
    <t>Datum:</t>
  </si>
  <si>
    <t>10</t>
  </si>
  <si>
    <t>100</t>
  </si>
  <si>
    <t>Objednavatel:</t>
  </si>
  <si>
    <t>IČ:</t>
  </si>
  <si>
    <t>Mgr. Jiří Švec, Oblá 421/22, 634 00 Brno</t>
  </si>
  <si>
    <t>DIČ:</t>
  </si>
  <si>
    <t>Zhotovitel:</t>
  </si>
  <si>
    <t xml:space="preserve"> </t>
  </si>
  <si>
    <t>Projektant:</t>
  </si>
  <si>
    <t>Ing. Martin Zaoral</t>
  </si>
  <si>
    <t>True</t>
  </si>
  <si>
    <t>Zpracovatel: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</si>
  <si>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</si>
  <si>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</si>
  <si>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</si>
  <si>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</si>
  <si>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</si>
  <si>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</si>
  <si>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</si>
  <si>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</si>
  <si>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</si>
  <si>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</si>
  <si>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</si>
  <si>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</si>
  <si>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</si>
  <si>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</si>
  <si>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</si>
  <si>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</si>
  <si>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</si>
  <si>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</si>
  <si>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</si>
  <si>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</si>
  <si>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</si>
  <si>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</si>
  <si>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</si>
  <si>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</si>
  <si>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</si>
  <si>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</si>
  <si>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</si>
  <si>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</si>
  <si>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</si>
  <si>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</si>
  <si>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</si>
  <si>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</si>
  <si>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</si>
  <si>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</si>
  <si>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</si>
  <si>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</si>
  <si>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</si>
  <si>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</si>
  <si>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</si>
  <si>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</si>
  <si>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</si>
  <si>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</si>
  <si>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{EE3DEF6A-0855-48CF-802A-2C727444F181}</t>
  </si>
  <si>
    <t>{00000000-0000-0000-0000-000000000000}</t>
  </si>
  <si>
    <t>SO 01</t>
  </si>
  <si>
    <t>Bourací práce</t>
  </si>
  <si>
    <t>{2BA629A4-3160-41B8-ADF9-5F2C87817DC6}</t>
  </si>
  <si>
    <t>SO 02</t>
  </si>
  <si>
    <t>{E302FB6A-D1A4-4929-B4EF-DCDAB439B5F9}</t>
  </si>
  <si>
    <t>2) Ostatní náklady ze souhrnného listu</t>
  </si>
  <si>
    <t>Procent. zadání
[% nákladů rozpočtu]</t>
  </si>
  <si>
    <t>Zařazení nákladů</t>
  </si>
  <si>
    <t>Celkové náklady za stavbu 1) + 2)</t>
  </si>
  <si>
    <t>Zpět na list:</t>
  </si>
  <si>
    <t>KRYCÍ LIST ROZPOČTU</t>
  </si>
  <si>
    <t>Objekt:</t>
  </si>
  <si>
    <t>SO 01 - Bourací práce</t>
  </si>
  <si>
    <t>Cenová nabídka je platná 2 měsíce ode dne tisku.
V cenové nabídce jsou naceněné veškeré bourací stavební práce včetně odvozu a uložení stavební suti na řízené skládce.</t>
  </si>
  <si>
    <t>Náklady z rozpočtu</t>
  </si>
  <si>
    <t>Ostatní náklady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</si>
  <si>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</si>
  <si>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</si>
  <si>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</si>
  <si>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</si>
  <si>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</si>
  <si>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</si>
  <si>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1 - Zemní práce</t>
  </si>
  <si>
    <t xml:space="preserve">    9 - Ostatní konstrukce a práce-bourání</t>
  </si>
  <si>
    <t>PSV - Práce a dodávky PSV</t>
  </si>
  <si>
    <t xml:space="preserve">    725 - Zdravotechnika - zařizovací předměty</t>
  </si>
  <si>
    <t xml:space="preserve">    762 - Konstrukce tesařské</t>
  </si>
  <si>
    <t xml:space="preserve">    764 - Konstrukce klempířské</t>
  </si>
  <si>
    <t xml:space="preserve">    765 - Konstrukce pokrývačské</t>
  </si>
  <si>
    <t xml:space="preserve">    766 - Konstrukce truhlářské</t>
  </si>
  <si>
    <t>2) Ostatní náklady</t>
  </si>
  <si>
    <t>Zařízení staveniště</t>
  </si>
  <si>
    <t>VRN</t>
  </si>
  <si>
    <t>2</t>
  </si>
  <si>
    <t>Mimostav. doprava</t>
  </si>
  <si>
    <t>ROZPOČET</t>
  </si>
  <si>
    <t>PČ</t>
  </si>
  <si>
    <t>Typ</t>
  </si>
  <si>
    <t>Popis</t>
  </si>
  <si>
    <t>MJ</t>
  </si>
  <si>
    <t>Množství</t>
  </si>
  <si>
    <t>J.cena [CZK]</t>
  </si>
  <si>
    <t>Cena celkem
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</si>
  <si>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</si>
  <si>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</si>
  <si>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</si>
  <si>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</si>
  <si>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</si>
  <si>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</si>
  <si>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</si>
  <si>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</si>
  <si>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</si>
  <si>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120901101</t>
  </si>
  <si>
    <t>Bourání zdiva cihelného nebo smíšeného na maltu vápennou</t>
  </si>
  <si>
    <t>m3</t>
  </si>
  <si>
    <t>4</t>
  </si>
  <si>
    <t>-1478119247</t>
  </si>
  <si>
    <t>962032641</t>
  </si>
  <si>
    <t>Bourání zdiva komínového nad střechou z cihel na MC</t>
  </si>
  <si>
    <t>1535978642</t>
  </si>
  <si>
    <t>3</t>
  </si>
  <si>
    <t>965043421</t>
  </si>
  <si>
    <t>Bourání podkladů pod dlažby betonových s potěrem nebo teracem tl do 150 mm pl do 1 m2</t>
  </si>
  <si>
    <t>-1650391413</t>
  </si>
  <si>
    <t>965081353</t>
  </si>
  <si>
    <t>Bourání podlah z dlaždic betonových, teracových nebo čedičových tl přes 40 mm plochy přes 1 m2</t>
  </si>
  <si>
    <t>m2</t>
  </si>
  <si>
    <t>-1757687273</t>
  </si>
  <si>
    <t>5</t>
  </si>
  <si>
    <t>971033641</t>
  </si>
  <si>
    <t>Vybourání otvorů ve zdivu cihelném pl do 4 m2 na MVC nebo MV tl do 300 mm</t>
  </si>
  <si>
    <t>-993979428</t>
  </si>
  <si>
    <t>6</t>
  </si>
  <si>
    <t>978011191</t>
  </si>
  <si>
    <t>Otlučení vnitřních omítek MV nebo MVC stropů o rozsahu do 100 %</t>
  </si>
  <si>
    <t>301033295</t>
  </si>
  <si>
    <t>7</t>
  </si>
  <si>
    <t>978012191</t>
  </si>
  <si>
    <t>Otlučení vnitřních omítek MV nebo MVC stropů rákosových o rozsahu do 100 %</t>
  </si>
  <si>
    <t>-432255302</t>
  </si>
  <si>
    <t>8</t>
  </si>
  <si>
    <t>978013191</t>
  </si>
  <si>
    <t>Otlučení vnitřních omítek stěn MV nebo MVC stěn v rozsahu do 100 %</t>
  </si>
  <si>
    <t>-940951407</t>
  </si>
  <si>
    <t>9</t>
  </si>
  <si>
    <t>979083117</t>
  </si>
  <si>
    <t>Vodorovné přemístění suti s naložením a složením na skládku do 6000 m</t>
  </si>
  <si>
    <t>t</t>
  </si>
  <si>
    <t>-861588715</t>
  </si>
  <si>
    <t>979083191</t>
  </si>
  <si>
    <t>Příplatek k vodorovnému přemístění suti s naložením a složením na skládku ZKD 1000 m nad 6000 m</t>
  </si>
  <si>
    <t>-1669522936</t>
  </si>
  <si>
    <t>11</t>
  </si>
  <si>
    <t>979098201</t>
  </si>
  <si>
    <t>Poplatek za uložení stavebního betonového odpadu na skládce (skládkovné)</t>
  </si>
  <si>
    <t>2025840083</t>
  </si>
  <si>
    <t>12</t>
  </si>
  <si>
    <t>725110811</t>
  </si>
  <si>
    <t>Demontáž klozetů splachovací s nádrží</t>
  </si>
  <si>
    <t>soubor</t>
  </si>
  <si>
    <t>16</t>
  </si>
  <si>
    <t>283359349</t>
  </si>
  <si>
    <t>13</t>
  </si>
  <si>
    <t>725210821</t>
  </si>
  <si>
    <t>Demontáž umyvadel bez výtokových armatur</t>
  </si>
  <si>
    <t>-936814733</t>
  </si>
  <si>
    <t>14</t>
  </si>
  <si>
    <t>725220841</t>
  </si>
  <si>
    <t>Demontáž van ocelová rohová</t>
  </si>
  <si>
    <t>-554777343</t>
  </si>
  <si>
    <t>725240811</t>
  </si>
  <si>
    <t>Demontáž kabin sprchových bez výtokových armatur</t>
  </si>
  <si>
    <t>1558327615</t>
  </si>
  <si>
    <t>725240812</t>
  </si>
  <si>
    <t>Demontáž vaniček sprchových bez výtokových armatur</t>
  </si>
  <si>
    <t>-206102649</t>
  </si>
  <si>
    <t>17</t>
  </si>
  <si>
    <t>714110801</t>
  </si>
  <si>
    <t>Demontáž obkladů dřevěných</t>
  </si>
  <si>
    <t>-820802591</t>
  </si>
  <si>
    <t>18</t>
  </si>
  <si>
    <t>762112811</t>
  </si>
  <si>
    <t>Demontáž stěn a příček z polohraněného řeziva nebo tyčoviny</t>
  </si>
  <si>
    <t>-277878888</t>
  </si>
  <si>
    <t>19</t>
  </si>
  <si>
    <t>762342811</t>
  </si>
  <si>
    <t>Demontáž laťování střech z latí</t>
  </si>
  <si>
    <t>-795447981</t>
  </si>
  <si>
    <t>20</t>
  </si>
  <si>
    <t>764351837</t>
  </si>
  <si>
    <t>Demontáž háků podokapních do 45°</t>
  </si>
  <si>
    <t>kus</t>
  </si>
  <si>
    <t>2081666921</t>
  </si>
  <si>
    <t>764352811</t>
  </si>
  <si>
    <t>Demontáž žlab podokapní půlkruhový rovný rš 330 mm do 45°</t>
  </si>
  <si>
    <t>m</t>
  </si>
  <si>
    <t>1338054860</t>
  </si>
  <si>
    <t>22</t>
  </si>
  <si>
    <t>764410850</t>
  </si>
  <si>
    <t>Demontáž oplechování parapetu rš do 330 mm</t>
  </si>
  <si>
    <t>-688916727</t>
  </si>
  <si>
    <t>23</t>
  </si>
  <si>
    <t>764421870</t>
  </si>
  <si>
    <t>Demontáž oplechování říms rš do 500 mm</t>
  </si>
  <si>
    <t>-1426474464</t>
  </si>
  <si>
    <t>24</t>
  </si>
  <si>
    <t>764454802</t>
  </si>
  <si>
    <t>Demontáž trouby kruhové</t>
  </si>
  <si>
    <t>-1282107273</t>
  </si>
  <si>
    <t>25</t>
  </si>
  <si>
    <t>765312810</t>
  </si>
  <si>
    <t>Demontáž keramické krytiny z tašek drážkových nebo Holand na sucho do suti</t>
  </si>
  <si>
    <t>1332409427</t>
  </si>
  <si>
    <t>26</t>
  </si>
  <si>
    <t>766622831</t>
  </si>
  <si>
    <t>Demontáž zdvojených oken dřevěných nebo plastových do 1m2</t>
  </si>
  <si>
    <t>1170814406</t>
  </si>
  <si>
    <t>27</t>
  </si>
  <si>
    <t>766680811</t>
  </si>
  <si>
    <t>Demontáž dveřních dřevěných výplní plochy do 2 m2</t>
  </si>
  <si>
    <t>-2044508555</t>
  </si>
  <si>
    <t>28</t>
  </si>
  <si>
    <t>766680821</t>
  </si>
  <si>
    <t>Demontáž zárubní dveří  do 2 m2</t>
  </si>
  <si>
    <t>1265137199</t>
  </si>
  <si>
    <t>SO 02 - Stavební úpravy RD</t>
  </si>
  <si>
    <t>Cenová nabídka je platná 2 měsíce ode dne tisku.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</si>
  <si>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</si>
  <si>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</si>
  <si>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</si>
  <si>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</si>
  <si>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  99 - Přesun hmot</t>
  </si>
  <si>
    <t xml:space="preserve">    711 - Izolace proti vodě, vlhkosti a plynům</t>
  </si>
  <si>
    <t xml:space="preserve">    713 - Izolace tepelné</t>
  </si>
  <si>
    <t xml:space="preserve">    721 - Zdravotechnika - vnitřní kanalizace</t>
  </si>
  <si>
    <t xml:space="preserve">    722 - Zdravotechnika - vnitřní vodovod</t>
  </si>
  <si>
    <t xml:space="preserve">    731 - Ústřední vytápění - kotelny</t>
  </si>
  <si>
    <t xml:space="preserve">    741 - Elektromontáže - vzdušné vedení</t>
  </si>
  <si>
    <t xml:space="preserve">    763 - Konstrukce suché výstavby</t>
  </si>
  <si>
    <t xml:space="preserve">    771 - Podlahy z dlaždic</t>
  </si>
  <si>
    <t xml:space="preserve">    775 - Podlahy skládané (parkety, vlysy, lamely aj.)</t>
  </si>
  <si>
    <t xml:space="preserve">    776 - Podlahy povlakové</t>
  </si>
  <si>
    <t xml:space="preserve">    781 - Dokončovací práce - obklady keramické</t>
  </si>
  <si>
    <t xml:space="preserve">    783 - Dokončovací práce - nátěry</t>
  </si>
  <si>
    <t xml:space="preserve">    784 - Dokončovací práce - malby</t>
  </si>
  <si>
    <t>273311125</t>
  </si>
  <si>
    <t>Základové desky z betonu prostého C 16/20</t>
  </si>
  <si>
    <t>-1940008235</t>
  </si>
  <si>
    <t>273361921</t>
  </si>
  <si>
    <t>Výztuž základových desek svařovanými sítěmi</t>
  </si>
  <si>
    <t>484536613</t>
  </si>
  <si>
    <t>151</t>
  </si>
  <si>
    <t>311272223</t>
  </si>
  <si>
    <t>Zdivo nosné tl 250 mm z pórobetonových přesných hladkých tvárnic Ytong hmotnosti 500 kg/m3</t>
  </si>
  <si>
    <t>-1864720216</t>
  </si>
  <si>
    <t>198</t>
  </si>
  <si>
    <t>314231118</t>
  </si>
  <si>
    <t>Zdivo komínů a ventilací z cihel dl 290 mm pevnosti P 15 na MC 15</t>
  </si>
  <si>
    <t>1736920740</t>
  </si>
  <si>
    <t>199</t>
  </si>
  <si>
    <t>314231164</t>
  </si>
  <si>
    <t>Zdivo komínů a ventilací z cihel plných Klinker dl 290 mm pevnosti P 60 na MVC včetně spárování</t>
  </si>
  <si>
    <t>551658593</t>
  </si>
  <si>
    <t>319231212</t>
  </si>
  <si>
    <t>Dodatečná injektáž zdiva cihelného tl do 300 mm</t>
  </si>
  <si>
    <t>1312753438</t>
  </si>
  <si>
    <t>319231213</t>
  </si>
  <si>
    <t>Dodatečná injektáž zdiva cihelného tl do 600 mm</t>
  </si>
  <si>
    <t>-1076161457</t>
  </si>
  <si>
    <t>417321414</t>
  </si>
  <si>
    <t>Ztužující pásy a věnce ze ŽB tř. C 20/25</t>
  </si>
  <si>
    <t>781842685</t>
  </si>
  <si>
    <t>417351115</t>
  </si>
  <si>
    <t>Zřízení bednění ztužujících věnců</t>
  </si>
  <si>
    <t>-2078478687</t>
  </si>
  <si>
    <t>417351116</t>
  </si>
  <si>
    <t>Odstranění bednění ztužujících věnců</t>
  </si>
  <si>
    <t>-676777698</t>
  </si>
  <si>
    <t>417361821</t>
  </si>
  <si>
    <t>Výztuž ztužujících pásů a věnců betonářskou ocelí 10 505</t>
  </si>
  <si>
    <t>729258050</t>
  </si>
  <si>
    <t>612131101</t>
  </si>
  <si>
    <t>Cementový postřik vnitřních stěn nanášený celoplošně ručně</t>
  </si>
  <si>
    <t>1289375247</t>
  </si>
  <si>
    <t>612131121</t>
  </si>
  <si>
    <t>Penetrace akrylát-silikonová vnitřních stěn nanášená ručně</t>
  </si>
  <si>
    <t>471404021</t>
  </si>
  <si>
    <t>612135011</t>
  </si>
  <si>
    <t>Vyrovnání podkladu vnitřních stěn tmelem tl do 2 mm</t>
  </si>
  <si>
    <t>-320896167</t>
  </si>
  <si>
    <t>612135095</t>
  </si>
  <si>
    <t>Příplatek k vyrovnání vnitřních stěn tmelem za každý dalších 1 mm tl</t>
  </si>
  <si>
    <t>-1746655943</t>
  </si>
  <si>
    <t>612142001</t>
  </si>
  <si>
    <t>Potažení vnitřních stěn sklovláknitým pletivem vtlačeným do tenkovrstvé hmoty</t>
  </si>
  <si>
    <t>-593360765</t>
  </si>
  <si>
    <t>612321121</t>
  </si>
  <si>
    <t>Vápenocementová omítka hladká jednovrstvá vnitřních stěn nanášená ručně</t>
  </si>
  <si>
    <t>-1587722579</t>
  </si>
  <si>
    <t>619991001</t>
  </si>
  <si>
    <t>Zakrytí podlah fólií přilepenou lepící páskou</t>
  </si>
  <si>
    <t>-461511703</t>
  </si>
  <si>
    <t>622143003</t>
  </si>
  <si>
    <t>Montáž omítkových plastových nebo pozinkovaných rohových profilů</t>
  </si>
  <si>
    <t>-1635343692</t>
  </si>
  <si>
    <t>M</t>
  </si>
  <si>
    <t>631274620</t>
  </si>
  <si>
    <t>výztuž rohová s AL úhelníkem ze skelné tkaniny 10/10 cm</t>
  </si>
  <si>
    <t>-1571882018</t>
  </si>
  <si>
    <t>622211031</t>
  </si>
  <si>
    <t>Montáž zateplení vnějších stěn z polystyrénových desek tl do 160 mm</t>
  </si>
  <si>
    <t>1109368000</t>
  </si>
  <si>
    <t>283759520</t>
  </si>
  <si>
    <t>deska fasádní polystyrénová EPS 70 F 1000 x 500 x 160 mm</t>
  </si>
  <si>
    <t>960815947</t>
  </si>
  <si>
    <t>622212001</t>
  </si>
  <si>
    <t>Montáž zateplení vnějšího ostění hl. špalety do 200 mm z polystyrénových desek tl do 40 mm</t>
  </si>
  <si>
    <t>-140050515</t>
  </si>
  <si>
    <t>29</t>
  </si>
  <si>
    <t>283759430</t>
  </si>
  <si>
    <t>deska fasádní polystyrénová EPS 100 F 1000 x 500 x 30 mm</t>
  </si>
  <si>
    <t>1242890654</t>
  </si>
  <si>
    <t>30</t>
  </si>
  <si>
    <t>622252001</t>
  </si>
  <si>
    <t>Montáž zakládacích soklových lišt zateplení</t>
  </si>
  <si>
    <t>1440546969</t>
  </si>
  <si>
    <t>31</t>
  </si>
  <si>
    <t>590514200</t>
  </si>
  <si>
    <t>lišta zakládací LO 123 mm tl 1,0 mm</t>
  </si>
  <si>
    <t>1083872044</t>
  </si>
  <si>
    <t>32</t>
  </si>
  <si>
    <t>622252002</t>
  </si>
  <si>
    <t>Montáž ostatních lišt zateplení</t>
  </si>
  <si>
    <t>-1117053634</t>
  </si>
  <si>
    <t>33</t>
  </si>
  <si>
    <t>590514800</t>
  </si>
  <si>
    <t>rohovník Al 10/10 cm bal. 2,5 m</t>
  </si>
  <si>
    <t>-17253566</t>
  </si>
  <si>
    <t>34</t>
  </si>
  <si>
    <t>192540772</t>
  </si>
  <si>
    <t>35</t>
  </si>
  <si>
    <t>590514920</t>
  </si>
  <si>
    <t>lišta s okapničkou PVC UV 10/15, 2 m</t>
  </si>
  <si>
    <t>-716208367</t>
  </si>
  <si>
    <t>36</t>
  </si>
  <si>
    <t>622511011</t>
  </si>
  <si>
    <t>Tenkovrstvá akrylátová zrnitá omítka tl. 1,5 mm vnějších stěn</t>
  </si>
  <si>
    <t>607518964</t>
  </si>
  <si>
    <t>37</t>
  </si>
  <si>
    <t>629991011</t>
  </si>
  <si>
    <t>Zakrytí výplní otvorů a svislých ploch fólií přilepenou lepící páskou</t>
  </si>
  <si>
    <t>-1557948329</t>
  </si>
  <si>
    <t>38</t>
  </si>
  <si>
    <t>632450134</t>
  </si>
  <si>
    <t>Vyrovnávací cementový potěr tl do 50 mm ze suchých směsí provedený v ploše</t>
  </si>
  <si>
    <t>263091671</t>
  </si>
  <si>
    <t>152</t>
  </si>
  <si>
    <t>631362021</t>
  </si>
  <si>
    <t>Výztuž mazanin svařovanými sítěmi Kari</t>
  </si>
  <si>
    <t>510708989</t>
  </si>
  <si>
    <t>166</t>
  </si>
  <si>
    <t>642942611</t>
  </si>
  <si>
    <t>Osazování zárubní nebo rámů dveřních kovových do 2,5 m2 na montážní pěnu</t>
  </si>
  <si>
    <t>137495856</t>
  </si>
  <si>
    <t>167</t>
  </si>
  <si>
    <t>553311020</t>
  </si>
  <si>
    <t>zárubeň ocelová pro běžné zdění H 95 700 L/P</t>
  </si>
  <si>
    <t>-3130280</t>
  </si>
  <si>
    <t>204</t>
  </si>
  <si>
    <t>553311040</t>
  </si>
  <si>
    <t>zárubeň ocelová pro běžné zdění H 95 800 L/P</t>
  </si>
  <si>
    <t>-1923427702</t>
  </si>
  <si>
    <t>168</t>
  </si>
  <si>
    <t>553311060</t>
  </si>
  <si>
    <t>zárubeň ocelová pro běžné zdění H 95 900 L/P</t>
  </si>
  <si>
    <t>2001592361</t>
  </si>
  <si>
    <t>39</t>
  </si>
  <si>
    <t>941111121</t>
  </si>
  <si>
    <t>Montáž lešení řadového trubkového lehkého s podlahami zatížení do 200 kg/m2 š do 1,2 m v do 10 m</t>
  </si>
  <si>
    <t>-513032334</t>
  </si>
  <si>
    <t>40</t>
  </si>
  <si>
    <t>941111211</t>
  </si>
  <si>
    <t>Příplatek k lešení řadovému trubkovému lehkému s podlahami š 0,9 m v 10 m za první a ZKD den použití</t>
  </si>
  <si>
    <t>460430059</t>
  </si>
  <si>
    <t>41</t>
  </si>
  <si>
    <t>941111821</t>
  </si>
  <si>
    <t>Demontáž lešení řadového trubkového lehkého s podlahami zatížení do 200 kg/m2 š do 1,2 m v do 10 m</t>
  </si>
  <si>
    <t>-1438339060</t>
  </si>
  <si>
    <t>42</t>
  </si>
  <si>
    <t>949101111</t>
  </si>
  <si>
    <t>Lešení pomocné pro objekty pozemních staveb s lešeňovou podlahou v do 1,9 m zatížení do 150 kg/m2</t>
  </si>
  <si>
    <t>1540994868</t>
  </si>
  <si>
    <t>43</t>
  </si>
  <si>
    <t>998011002</t>
  </si>
  <si>
    <t>Přesun hmot pro budovy zděné v do 12 m</t>
  </si>
  <si>
    <t>-468997281</t>
  </si>
  <si>
    <t>44</t>
  </si>
  <si>
    <t>711111001</t>
  </si>
  <si>
    <t>Provedení izolace proti zemní vlhkosti vodorovné za studena nátěrem penetračním</t>
  </si>
  <si>
    <t>853083407</t>
  </si>
  <si>
    <t>45</t>
  </si>
  <si>
    <t>111631500</t>
  </si>
  <si>
    <t>lak asfaltový PENETRAL ALP- 9 kg</t>
  </si>
  <si>
    <t>-869315895</t>
  </si>
  <si>
    <t>46</t>
  </si>
  <si>
    <t>711113117</t>
  </si>
  <si>
    <t>Izolace proti zemní vlhkosti vodorovná za studena SCHOMBURG těsnicí stěrkou AQUAFIN-1K</t>
  </si>
  <si>
    <t>-24528019</t>
  </si>
  <si>
    <t>47</t>
  </si>
  <si>
    <t>711141559</t>
  </si>
  <si>
    <t>Provedení izolace proti zemní vlhkosti pásy přitavením vodorovné NAIP</t>
  </si>
  <si>
    <t>-1839434468</t>
  </si>
  <si>
    <t>205</t>
  </si>
  <si>
    <t>283231020</t>
  </si>
  <si>
    <t>fólie z polyetylénu hydroizolační PENEFOL 750, š. 1,4 m, tl. 1,5 mm</t>
  </si>
  <si>
    <t>1223389375</t>
  </si>
  <si>
    <t>49</t>
  </si>
  <si>
    <t>998711202</t>
  </si>
  <si>
    <t>Přesun hmot procentní pro izolace proti vodě, vlhkosti a plynům v objektech v do 12 m</t>
  </si>
  <si>
    <t>%</t>
  </si>
  <si>
    <t>1342878718</t>
  </si>
  <si>
    <t>202</t>
  </si>
  <si>
    <t>713121111</t>
  </si>
  <si>
    <t>Montáž izolace tepelné podlah volně kladenými rohožemi, pásy, dílci, deskami 1 vrstva</t>
  </si>
  <si>
    <t>-1758905030</t>
  </si>
  <si>
    <t>203</t>
  </si>
  <si>
    <t>631514350</t>
  </si>
  <si>
    <t>deska minerální normální izolační ISOVER N tl.25 mm</t>
  </si>
  <si>
    <t>1092024</t>
  </si>
  <si>
    <t>55</t>
  </si>
  <si>
    <t>713121121</t>
  </si>
  <si>
    <t>Montáž izolace tepelné podlah volně kladenými rohožemi, pásy, dílci, deskami 2 vrstvy</t>
  </si>
  <si>
    <t>-1731145185</t>
  </si>
  <si>
    <t>56</t>
  </si>
  <si>
    <t>283758820</t>
  </si>
  <si>
    <t>deska z pěnového polystyrenu bílá EPS 100 Z 1000 x 1000 x 70 mm</t>
  </si>
  <si>
    <t>164836058</t>
  </si>
  <si>
    <t>57</t>
  </si>
  <si>
    <t>713121211</t>
  </si>
  <si>
    <t>Montáž izolace tepelné podlah volně kladenými okrajovými pásky</t>
  </si>
  <si>
    <t>-1577069516</t>
  </si>
  <si>
    <t>58</t>
  </si>
  <si>
    <t>590309740</t>
  </si>
  <si>
    <t>páska okrajová izolační  1000 x 100 x 10 mm,  bal. 30 m</t>
  </si>
  <si>
    <t>920379879</t>
  </si>
  <si>
    <t>153</t>
  </si>
  <si>
    <t>713151111</t>
  </si>
  <si>
    <t>Montáž izolace tepelné střech šikmých kladené volně mezi krokve rohoží, pásů, desek</t>
  </si>
  <si>
    <t>1185936850</t>
  </si>
  <si>
    <t>157</t>
  </si>
  <si>
    <t>631508020</t>
  </si>
  <si>
    <t>plsť přilnavá ISOVER UNIROLL PROFI tl.140 mm</t>
  </si>
  <si>
    <t>-844982127</t>
  </si>
  <si>
    <t>155</t>
  </si>
  <si>
    <t>713151121</t>
  </si>
  <si>
    <t>Montáž izolace tepelné střech šikmých kladené volně pod krokve rohoží, pásů, desek</t>
  </si>
  <si>
    <t>-756757916</t>
  </si>
  <si>
    <t>156</t>
  </si>
  <si>
    <t>631508030</t>
  </si>
  <si>
    <t>plsť přilnavá ISOVER UNIROLL PROFI tl.160 mm</t>
  </si>
  <si>
    <t>409193519</t>
  </si>
  <si>
    <t>59</t>
  </si>
  <si>
    <t>713291331</t>
  </si>
  <si>
    <t>Montáž izolace tepelné parotěsné zábrany podlah folií</t>
  </si>
  <si>
    <t>-1980961331</t>
  </si>
  <si>
    <t>60</t>
  </si>
  <si>
    <t>283292600</t>
  </si>
  <si>
    <t>fólie parotěsná Standard 140 g/m2</t>
  </si>
  <si>
    <t>-2142361164</t>
  </si>
  <si>
    <t>61</t>
  </si>
  <si>
    <t>998713202</t>
  </si>
  <si>
    <t>Přesun hmot procentní pro izolace tepelné v objektech v do 12 m</t>
  </si>
  <si>
    <t>1809105889</t>
  </si>
  <si>
    <t>62</t>
  </si>
  <si>
    <t>721000001</t>
  </si>
  <si>
    <t>D+M potrubí splaškové kanalizace, DN 100, DN 125, přípojné potrubí - odhad</t>
  </si>
  <si>
    <t>kpl</t>
  </si>
  <si>
    <t>-1131641234</t>
  </si>
  <si>
    <t>63</t>
  </si>
  <si>
    <t>998721202</t>
  </si>
  <si>
    <t>Přesun hmot procentní pro vnitřní kanalizace v objektech v do 12 m</t>
  </si>
  <si>
    <t>-862450472</t>
  </si>
  <si>
    <t>64</t>
  </si>
  <si>
    <t>722000001</t>
  </si>
  <si>
    <t>D+M vnitřní vodovod - odhad</t>
  </si>
  <si>
    <t>-124071925</t>
  </si>
  <si>
    <t>65</t>
  </si>
  <si>
    <t>722000002</t>
  </si>
  <si>
    <t>D+M zařizovací předměty koupelen</t>
  </si>
  <si>
    <t>1488591976</t>
  </si>
  <si>
    <t>66</t>
  </si>
  <si>
    <t>998722202</t>
  </si>
  <si>
    <t>Přesun hmot procentní pro vnitřní vodovod v objektech v do 12 m</t>
  </si>
  <si>
    <t>627994579</t>
  </si>
  <si>
    <t>69</t>
  </si>
  <si>
    <t>731000001</t>
  </si>
  <si>
    <t>Radiátorová tělesa, otopná tělesa, rozvody potrubí, armatury, kotel, zásobník TUV - odhad</t>
  </si>
  <si>
    <t>1564535088</t>
  </si>
  <si>
    <t>70</t>
  </si>
  <si>
    <t>741000001</t>
  </si>
  <si>
    <t>Dodávka elektroinstalací - odhad</t>
  </si>
  <si>
    <t>1076411588</t>
  </si>
  <si>
    <t>74</t>
  </si>
  <si>
    <t>762321911</t>
  </si>
  <si>
    <t>Zavětrování a ztužení krovu prkny tl do 32 mm</t>
  </si>
  <si>
    <t>1900257998</t>
  </si>
  <si>
    <t>75</t>
  </si>
  <si>
    <t>762342214</t>
  </si>
  <si>
    <t>Montáž laťování na střechách jednoduchých sklonu do 60° osové vzdálenosti do 360 mm</t>
  </si>
  <si>
    <t>-216371902</t>
  </si>
  <si>
    <t>76</t>
  </si>
  <si>
    <t>605141010</t>
  </si>
  <si>
    <t>řezivo jehličnaté lať jakost I 10 - 25 cm2</t>
  </si>
  <si>
    <t>-1056030340</t>
  </si>
  <si>
    <t>77</t>
  </si>
  <si>
    <t>762342441</t>
  </si>
  <si>
    <t>Montáž lišt trojúhelníkových nebo kontralatí na střechách sklonu do 60°</t>
  </si>
  <si>
    <t>-1178571978</t>
  </si>
  <si>
    <t>78</t>
  </si>
  <si>
    <t>-836050571</t>
  </si>
  <si>
    <t>79</t>
  </si>
  <si>
    <t>762395000</t>
  </si>
  <si>
    <t>Spojovací prostředky pro montáž krovu, bednění, laťování, světlíky, klíny</t>
  </si>
  <si>
    <t>-545249047</t>
  </si>
  <si>
    <t>80</t>
  </si>
  <si>
    <t>762810016</t>
  </si>
  <si>
    <t>Záklop stropů z desek OSB tl 22 mm na sraz šroubovaných na trámy</t>
  </si>
  <si>
    <t>-1116037260</t>
  </si>
  <si>
    <t>82</t>
  </si>
  <si>
    <t>765901191</t>
  </si>
  <si>
    <t>Zakrytí šikmých střech - montáž podstřešní hydroizolační fólie</t>
  </si>
  <si>
    <t>-478834252</t>
  </si>
  <si>
    <t>83</t>
  </si>
  <si>
    <t>283220000</t>
  </si>
  <si>
    <t>fólie střešní PE</t>
  </si>
  <si>
    <t>-457177868</t>
  </si>
  <si>
    <t>84</t>
  </si>
  <si>
    <t>998762202</t>
  </si>
  <si>
    <t>Přesun hmot procentní pro kce tesařské v objektech v do 12 m</t>
  </si>
  <si>
    <t>870337002</t>
  </si>
  <si>
    <t>160</t>
  </si>
  <si>
    <t>763111328</t>
  </si>
  <si>
    <t>SDK příčka tl 125 mm profil CW+UW 100 desky 1xDF 12,5 TI 100 mm</t>
  </si>
  <si>
    <t>-1386945318</t>
  </si>
  <si>
    <t>86</t>
  </si>
  <si>
    <t>763111722</t>
  </si>
  <si>
    <t>SDK příčka pozinkovaný úhelník k ochraně rohů</t>
  </si>
  <si>
    <t>-1343414138</t>
  </si>
  <si>
    <t>87</t>
  </si>
  <si>
    <t>763121221</t>
  </si>
  <si>
    <t>SDK stěna předsazená deska 1x H2DF tl 12,5 mm</t>
  </si>
  <si>
    <t>1645891199</t>
  </si>
  <si>
    <t>90</t>
  </si>
  <si>
    <t>763131431</t>
  </si>
  <si>
    <t>SDK podhled deska 1xDF 12,5 bez TI dvouvrstvá spodní kce profil CD+UD</t>
  </si>
  <si>
    <t>2084466039</t>
  </si>
  <si>
    <t>91</t>
  </si>
  <si>
    <t>763131471</t>
  </si>
  <si>
    <t>SDK podhled deska 1xH2DF 12,5 bez TI dvouvrstvá spodní kce profil CD+UD</t>
  </si>
  <si>
    <t>2073046000</t>
  </si>
  <si>
    <t>92</t>
  </si>
  <si>
    <t>763131751</t>
  </si>
  <si>
    <t>Montáž parotěsné zábrany do SDK podhledu</t>
  </si>
  <si>
    <t>-1576438415</t>
  </si>
  <si>
    <t>93</t>
  </si>
  <si>
    <t>283292140</t>
  </si>
  <si>
    <t>zábrana parotěsná AL role</t>
  </si>
  <si>
    <t>-792252224</t>
  </si>
  <si>
    <t>95</t>
  </si>
  <si>
    <t>998763202</t>
  </si>
  <si>
    <t>Přesun hmot procentní pro dřevostavby v objektech v do 24 m</t>
  </si>
  <si>
    <t>710180815</t>
  </si>
  <si>
    <t>96</t>
  </si>
  <si>
    <t>764331250</t>
  </si>
  <si>
    <t>Lemování Pz plech zdí tvrdá krytina rš 500 mm</t>
  </si>
  <si>
    <t>-2094030153</t>
  </si>
  <si>
    <t>97</t>
  </si>
  <si>
    <t>764352203</t>
  </si>
  <si>
    <t>Žlab Pz podokapní půlkruhový rš 330 mm</t>
  </si>
  <si>
    <t>488082782</t>
  </si>
  <si>
    <t>98</t>
  </si>
  <si>
    <t>764352212</t>
  </si>
  <si>
    <t>Montáž žlab Pz podokapní - čela půlkruhová</t>
  </si>
  <si>
    <t>633189410</t>
  </si>
  <si>
    <t>764352214</t>
  </si>
  <si>
    <t>Montáž žlab Pz podokapní - hrdlo půlkruhové</t>
  </si>
  <si>
    <t>-2147150774</t>
  </si>
  <si>
    <t>101</t>
  </si>
  <si>
    <t>764352215</t>
  </si>
  <si>
    <t>Montáž žlab Pz podokapní - háky půlkruhové</t>
  </si>
  <si>
    <t>1312956202</t>
  </si>
  <si>
    <t>102</t>
  </si>
  <si>
    <t>764410250</t>
  </si>
  <si>
    <t>Oplechování parapetů Pz rš 330 mm včetně rohů</t>
  </si>
  <si>
    <t>274026573</t>
  </si>
  <si>
    <t>103</t>
  </si>
  <si>
    <t>764454202</t>
  </si>
  <si>
    <t>Odpadní trouby Pz kruhové D 100 mm</t>
  </si>
  <si>
    <t>-1921004670</t>
  </si>
  <si>
    <t>104</t>
  </si>
  <si>
    <t>998764202</t>
  </si>
  <si>
    <t>Přesun hmot procentní pro konstrukce klempířské v objektech v do 12 m</t>
  </si>
  <si>
    <t>-1283487142</t>
  </si>
  <si>
    <t>164</t>
  </si>
  <si>
    <t>765311722</t>
  </si>
  <si>
    <t>Krytina keramická TONDACH ochranná větrací mřížka vysoká s hřebenem</t>
  </si>
  <si>
    <t>799780824</t>
  </si>
  <si>
    <t>165</t>
  </si>
  <si>
    <t>765311723</t>
  </si>
  <si>
    <t>Krytina keramická TONDACH ochranný větrací pás plastový proti ptákům</t>
  </si>
  <si>
    <t>953470217</t>
  </si>
  <si>
    <t>161</t>
  </si>
  <si>
    <t>765313113</t>
  </si>
  <si>
    <t>Krytina keramická TONDACH jednoduchá střecha taška drážková Francouzská 12</t>
  </si>
  <si>
    <t>-1238912949</t>
  </si>
  <si>
    <t>163</t>
  </si>
  <si>
    <t>765313133</t>
  </si>
  <si>
    <t>Krytina keramická TONDACH jednoduchá střecha taška krajová Francouzská 12</t>
  </si>
  <si>
    <t>-175639931</t>
  </si>
  <si>
    <t>162</t>
  </si>
  <si>
    <t>765313313</t>
  </si>
  <si>
    <t>Krytina keramická TONDACH hřeben z hřebenáčů drážkových na sucho větrací pás universální</t>
  </si>
  <si>
    <t>-415395494</t>
  </si>
  <si>
    <t>206</t>
  </si>
  <si>
    <t>765331651</t>
  </si>
  <si>
    <t>Stoupací plošina kovová dl 41 cm</t>
  </si>
  <si>
    <t>-796884344</t>
  </si>
  <si>
    <t>159</t>
  </si>
  <si>
    <t>998765202</t>
  </si>
  <si>
    <t>Přesun hmot procentní pro krytiny tvrdé v objektech v do 12 m</t>
  </si>
  <si>
    <t>-1426391391</t>
  </si>
  <si>
    <t>106</t>
  </si>
  <si>
    <t>766000002</t>
  </si>
  <si>
    <t>D+M dřevěné schodiště vč. zábradlí nasazované bez podstupnic, kombinace měkkéh a tvrdého dřeva</t>
  </si>
  <si>
    <t>404847828</t>
  </si>
  <si>
    <t>108</t>
  </si>
  <si>
    <t>766000005</t>
  </si>
  <si>
    <t>D+M Dveřní kování</t>
  </si>
  <si>
    <t>-1581631956</t>
  </si>
  <si>
    <t>109</t>
  </si>
  <si>
    <t>766000006</t>
  </si>
  <si>
    <t>D+M Dveřní kování, WC sada</t>
  </si>
  <si>
    <t>-1143444562</t>
  </si>
  <si>
    <t>194</t>
  </si>
  <si>
    <t>766412213</t>
  </si>
  <si>
    <t>Montáž obložení stěn plochy přes 1 m2 palubkami z měkkého dřeva š do 100 mm</t>
  </si>
  <si>
    <t>-412517499</t>
  </si>
  <si>
    <t>195</t>
  </si>
  <si>
    <t>611911250</t>
  </si>
  <si>
    <t>palubky obkladové SM tl. 16 mm</t>
  </si>
  <si>
    <t>228779848</t>
  </si>
  <si>
    <t>196</t>
  </si>
  <si>
    <t>766417211</t>
  </si>
  <si>
    <t>Montáž obložení stěn podkladového roštu</t>
  </si>
  <si>
    <t>-1455382358</t>
  </si>
  <si>
    <t>197</t>
  </si>
  <si>
    <t>605121130</t>
  </si>
  <si>
    <t>řezivo jehličnaté hranol jakost II délka 2 - 3,5 m</t>
  </si>
  <si>
    <t>-415358291</t>
  </si>
  <si>
    <t>110</t>
  </si>
  <si>
    <t>766423121</t>
  </si>
  <si>
    <t>Montáž obložení podhledů členitých palubkami z měkkého dřeva</t>
  </si>
  <si>
    <t>1901070921</t>
  </si>
  <si>
    <t>111</t>
  </si>
  <si>
    <t>611911550</t>
  </si>
  <si>
    <t>palubky obkladové SM profil klasický 19 x 116 mm A/B</t>
  </si>
  <si>
    <t>-913599526</t>
  </si>
  <si>
    <t>112</t>
  </si>
  <si>
    <t>766621211</t>
  </si>
  <si>
    <t>Montáž oken zdvojených otevíravých plast odstín bílý výšky do 1,5 m s rámem do zdiva</t>
  </si>
  <si>
    <t>1394123898</t>
  </si>
  <si>
    <t>113</t>
  </si>
  <si>
    <t>766660101</t>
  </si>
  <si>
    <t>Montáž dveřních křídel otvíravých 1křídlových š do 0,8 m do dřevěné rámové zárubně</t>
  </si>
  <si>
    <t>-794906406</t>
  </si>
  <si>
    <t>207</t>
  </si>
  <si>
    <t>611628000</t>
  </si>
  <si>
    <t>dveře vnitřní hladké foliované dub/buk plné 1křídlové 60x197 cm</t>
  </si>
  <si>
    <t>-2016171809</t>
  </si>
  <si>
    <t>114</t>
  </si>
  <si>
    <t>611628010</t>
  </si>
  <si>
    <t>dveře vnitřní hladké foliované dub/buk plné 1křídlové 70x197 cm</t>
  </si>
  <si>
    <t>-1367476608</t>
  </si>
  <si>
    <t>115</t>
  </si>
  <si>
    <t>611628020</t>
  </si>
  <si>
    <t>dveře vnitřní hladké foliované dub/buk plné 1křídlové 80x197 cm</t>
  </si>
  <si>
    <t>-2022953413</t>
  </si>
  <si>
    <t>169</t>
  </si>
  <si>
    <t>611628030</t>
  </si>
  <si>
    <t>dveře vnitřní hladké foliované dub/buk plné 1křídlové 90x197 cm</t>
  </si>
  <si>
    <t>1506184930</t>
  </si>
  <si>
    <t>170</t>
  </si>
  <si>
    <t>766671022</t>
  </si>
  <si>
    <t>Montáž střešního okna do krytiny tvarované 66 x 118 cm</t>
  </si>
  <si>
    <t>482984915</t>
  </si>
  <si>
    <t>171</t>
  </si>
  <si>
    <t>611240120</t>
  </si>
  <si>
    <t>okno střešní Velux GGL 3159 F06 66 x 118 cm</t>
  </si>
  <si>
    <t>-1137214762</t>
  </si>
  <si>
    <t>172</t>
  </si>
  <si>
    <t>611241510</t>
  </si>
  <si>
    <t>lemování oken Velux EDW 1000 F06 66 x 118</t>
  </si>
  <si>
    <t>-1326123889</t>
  </si>
  <si>
    <t>173</t>
  </si>
  <si>
    <t>611242010</t>
  </si>
  <si>
    <t>zateplovací sada BDX 2000 F06 66x 118 cm</t>
  </si>
  <si>
    <t>1697973871</t>
  </si>
  <si>
    <t>174</t>
  </si>
  <si>
    <t>611242310</t>
  </si>
  <si>
    <t>manžeta z parotěsné fólie BBX F06 66 x 118 cm</t>
  </si>
  <si>
    <t>1205172982</t>
  </si>
  <si>
    <t>123</t>
  </si>
  <si>
    <t>766682111</t>
  </si>
  <si>
    <t>Montáž zárubní obložkových pro dveře jednokřídlové tl stěny do 170 mm</t>
  </si>
  <si>
    <t>1606352122</t>
  </si>
  <si>
    <t>124</t>
  </si>
  <si>
    <t>611822620</t>
  </si>
  <si>
    <t>zárubeň obložková pro dveře 1křídlové 60,70,80,90x197 cm, tl. 8 - 17 cm fólie dub,buk a bílá</t>
  </si>
  <si>
    <t>-1853253499</t>
  </si>
  <si>
    <t>129</t>
  </si>
  <si>
    <t>766694111</t>
  </si>
  <si>
    <t>Montáž parapetních desek dřevěných, laminovaných šířky do 30 cm délky do 1,0 m</t>
  </si>
  <si>
    <t>-32881176</t>
  </si>
  <si>
    <t>130</t>
  </si>
  <si>
    <t>607941030</t>
  </si>
  <si>
    <t>deska parapetní dřevotřísková vnitřní POSTFORMING 0,3 x 1 m</t>
  </si>
  <si>
    <t>183243787</t>
  </si>
  <si>
    <t>131</t>
  </si>
  <si>
    <t>998766202</t>
  </si>
  <si>
    <t>Přesun hmot procentní pro konstrukce truhlářské v objektech v do 12 m</t>
  </si>
  <si>
    <t>-1210128419</t>
  </si>
  <si>
    <t>132</t>
  </si>
  <si>
    <t>771474112</t>
  </si>
  <si>
    <t>Montáž soklíků z dlaždic keramických rovných flexibilní lepidlo v do 90 mm</t>
  </si>
  <si>
    <t>-1722711535</t>
  </si>
  <si>
    <t>133</t>
  </si>
  <si>
    <t>771000001</t>
  </si>
  <si>
    <t>Dodávka dlažby v nákupní ceně 400 Kč/m2</t>
  </si>
  <si>
    <t>1719461099</t>
  </si>
  <si>
    <t>134</t>
  </si>
  <si>
    <t>771573113</t>
  </si>
  <si>
    <t>Montáž podlah keramických režných hladkých lepených do 12 ks/m2</t>
  </si>
  <si>
    <t>1929146178</t>
  </si>
  <si>
    <t>135</t>
  </si>
  <si>
    <t>-1928524317</t>
  </si>
  <si>
    <t>136</t>
  </si>
  <si>
    <t>771579191</t>
  </si>
  <si>
    <t>Příplatek k montáž podlah keramických za plochu do 5 m2</t>
  </si>
  <si>
    <t>1708566914</t>
  </si>
  <si>
    <t>137</t>
  </si>
  <si>
    <t>771591111</t>
  </si>
  <si>
    <t>Podlahy penetrace podkladu</t>
  </si>
  <si>
    <t>-1402390332</t>
  </si>
  <si>
    <t>138</t>
  </si>
  <si>
    <t>771591115</t>
  </si>
  <si>
    <t>Podlahy spárování silikonem</t>
  </si>
  <si>
    <t>-118343858</t>
  </si>
  <si>
    <t>139</t>
  </si>
  <si>
    <t>771591191</t>
  </si>
  <si>
    <t>Příplatek k podlahám za diagonální kladení dlažby</t>
  </si>
  <si>
    <t>45739870</t>
  </si>
  <si>
    <t>193</t>
  </si>
  <si>
    <t>771990112</t>
  </si>
  <si>
    <t>Vyrovnání podkladu samonivelační stěrkou tl 4 mm pevnosti 30 Mpa</t>
  </si>
  <si>
    <t>-224719867</t>
  </si>
  <si>
    <t>140</t>
  </si>
  <si>
    <t>998771202</t>
  </si>
  <si>
    <t>Přesun hmot procentní pro podlahy z dlaždic v objektech v do 12 m</t>
  </si>
  <si>
    <t>1665206172</t>
  </si>
  <si>
    <t>177</t>
  </si>
  <si>
    <t>775429121</t>
  </si>
  <si>
    <t>Montáž podlahové lišty přechodové připevněné vruty</t>
  </si>
  <si>
    <t>1171676005</t>
  </si>
  <si>
    <t>178</t>
  </si>
  <si>
    <t>553432230</t>
  </si>
  <si>
    <t>lišta přechodová 30 mm</t>
  </si>
  <si>
    <t>-1418781348</t>
  </si>
  <si>
    <t>184</t>
  </si>
  <si>
    <t>998775202</t>
  </si>
  <si>
    <t>Přesun hmot procentní pro podlahy dřevěné v objektech v do 12 m</t>
  </si>
  <si>
    <t>-586026931</t>
  </si>
  <si>
    <t>185</t>
  </si>
  <si>
    <t>776411000</t>
  </si>
  <si>
    <t>Lepení obvodových soklíků nebo lišt pryžových řezaných,</t>
  </si>
  <si>
    <t>1402124023</t>
  </si>
  <si>
    <t>186</t>
  </si>
  <si>
    <t>284110020</t>
  </si>
  <si>
    <t>lišta soklová, role 25 m</t>
  </si>
  <si>
    <t>1696153408</t>
  </si>
  <si>
    <t>187</t>
  </si>
  <si>
    <t>776572100</t>
  </si>
  <si>
    <t>Lepení pásů povlakových podlah textilních</t>
  </si>
  <si>
    <t>-1073595842</t>
  </si>
  <si>
    <t>188</t>
  </si>
  <si>
    <t>697510220</t>
  </si>
  <si>
    <t>koberec zátěžový-střední zátěž, RAMBO, šíře 2 - 4 m</t>
  </si>
  <si>
    <t>-624495947</t>
  </si>
  <si>
    <t>189</t>
  </si>
  <si>
    <t>-167160561</t>
  </si>
  <si>
    <t>190</t>
  </si>
  <si>
    <t>-108232916</t>
  </si>
  <si>
    <t>191</t>
  </si>
  <si>
    <t>998776202</t>
  </si>
  <si>
    <t>Přesun hmot procentní pro podlahy povlakové v objektech v do 12 m</t>
  </si>
  <si>
    <t>1412941286</t>
  </si>
  <si>
    <t>141</t>
  </si>
  <si>
    <t>-1910428663</t>
  </si>
  <si>
    <t>142</t>
  </si>
  <si>
    <t>781474113</t>
  </si>
  <si>
    <t>Montáž obkladů vnitřních keramických hladkých do 19 ks/m2 lepených flexibilním lepidlem</t>
  </si>
  <si>
    <t>1638953625</t>
  </si>
  <si>
    <t>143</t>
  </si>
  <si>
    <t>781000001</t>
  </si>
  <si>
    <t>Dodávka keram. obkladu v nákupní ceně 400 Kč/m2</t>
  </si>
  <si>
    <t>14936374</t>
  </si>
  <si>
    <t>145</t>
  </si>
  <si>
    <t>781479194</t>
  </si>
  <si>
    <t>Příplatek k montáži obkladů vnitřních keramických hladkých za nerovný povrch</t>
  </si>
  <si>
    <t>-357045323</t>
  </si>
  <si>
    <t>146</t>
  </si>
  <si>
    <t>781479196</t>
  </si>
  <si>
    <t>Příplatek k montáži obkladů vnitřních keramických hladkých za spárování silikonem</t>
  </si>
  <si>
    <t>-193785798</t>
  </si>
  <si>
    <t>147</t>
  </si>
  <si>
    <t>998781202</t>
  </si>
  <si>
    <t>Přesun hmot procentní pro obklady keramické v objektech v do 12 m</t>
  </si>
  <si>
    <t>1296035903</t>
  </si>
  <si>
    <t>148</t>
  </si>
  <si>
    <t>783695117</t>
  </si>
  <si>
    <t>Nátěry vodou ředitelné truhlářských konstrukcí barva standardní lesklý povrch 2x lakování</t>
  </si>
  <si>
    <t>1662041429</t>
  </si>
  <si>
    <t>149</t>
  </si>
  <si>
    <t>783783312</t>
  </si>
  <si>
    <t>Nátěry tesařských kcí proti dřevokazným houbám, hmyzu a plísním preventivní dvojnásobné v exteriéru</t>
  </si>
  <si>
    <t>-1120378802</t>
  </si>
  <si>
    <t>150</t>
  </si>
  <si>
    <t>784453631</t>
  </si>
  <si>
    <t>Malby směsi PRIMALEX tekuté disperzní bílé otěruvzdorné dvojnásobné s penetrací místnost v do 3,8 m</t>
  </si>
  <si>
    <t>-1439050882</t>
  </si>
  <si>
    <t>1) Souhrnný list stavby</t>
  </si>
  <si>
    <t>2) Rekapitulace objektů</t>
  </si>
  <si>
    <t>/</t>
  </si>
  <si>
    <t>1) Krycí list rozpočtu</t>
  </si>
  <si>
    <t>2) Rekapitulace rozpočtu</t>
  </si>
  <si>
    <t>3) Rozpočet</t>
  </si>
  <si>
    <t>Rekapitulace stavby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</si>
</sst>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70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12"/>
      <name val="Trebuchet MS"/>
      <family val="0"/>
    </font>
    <font>
      <sz val="10"/>
      <color indexed="63"/>
      <name val="Trebuchet MS"/>
      <family val="0"/>
    </font>
    <font>
      <sz val="10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8"/>
      <color indexed="55"/>
      <name val="Trebuchet MS"/>
      <family val="0"/>
    </font>
    <font>
      <b/>
      <sz val="10"/>
      <color indexed="63"/>
      <name val="Trebuchet MS"/>
      <family val="0"/>
    </font>
    <font>
      <sz val="10"/>
      <color indexed="55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sz val="11"/>
      <color indexed="55"/>
      <name val="Trebuchet MS"/>
      <family val="0"/>
    </font>
    <font>
      <sz val="12"/>
      <color indexed="56"/>
      <name val="Trebuchet MS"/>
      <family val="0"/>
    </font>
    <font>
      <sz val="8"/>
      <color indexed="56"/>
      <name val="Trebuchet MS"/>
      <family val="0"/>
    </font>
    <font>
      <sz val="10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i/>
      <sz val="8"/>
      <color indexed="12"/>
      <name val="Trebuchet M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8"/>
      <color indexed="12"/>
      <name val="Trebuchet MS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12"/>
      <name val="Wingdings 2"/>
      <family val="1"/>
    </font>
    <font>
      <u val="single"/>
      <sz val="10"/>
      <color indexed="12"/>
      <name val="Trebuchet MS"/>
      <family val="2"/>
    </font>
    <font>
      <u val="single"/>
      <sz val="8"/>
      <color indexed="20"/>
      <name val="Trebuchet M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Trebuchet MS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8"/>
      <color theme="11"/>
      <name val="Trebuchet MS"/>
      <family val="0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10"/>
      <name val="Wingdings 2"/>
      <family val="1"/>
    </font>
    <font>
      <u val="single"/>
      <sz val="10"/>
      <color theme="10"/>
      <name val="Trebuchet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/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/>
      <bottom/>
    </border>
    <border>
      <left style="hair">
        <color indexed="55"/>
      </left>
      <right style="hair">
        <color indexed="55"/>
      </right>
      <top/>
      <bottom style="hair">
        <color indexed="55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0" borderId="0" applyNumberFormat="0" applyBorder="0" applyAlignment="0" applyProtection="0"/>
    <xf numFmtId="0" fontId="5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0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24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5" borderId="8" applyNumberFormat="0" applyAlignment="0" applyProtection="0"/>
    <xf numFmtId="0" fontId="65" fillId="26" borderId="8" applyNumberFormat="0" applyAlignment="0" applyProtection="0"/>
    <xf numFmtId="0" fontId="66" fillId="26" borderId="9" applyNumberFormat="0" applyAlignment="0" applyProtection="0"/>
    <xf numFmtId="0" fontId="67" fillId="0" borderId="0" applyNumberFormat="0" applyFill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</cellStyleXfs>
  <cellXfs count="189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0" fillId="0" borderId="15" xfId="0" applyBorder="1" applyAlignment="1">
      <alignment horizontal="left" vertical="top"/>
    </xf>
    <xf numFmtId="0" fontId="8" fillId="0" borderId="0" xfId="0" applyFont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165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1" fillId="0" borderId="14" xfId="0" applyFont="1" applyBorder="1" applyAlignment="1">
      <alignment horizontal="left" vertical="center"/>
    </xf>
    <xf numFmtId="0" fontId="0" fillId="34" borderId="0" xfId="0" applyFill="1" applyAlignment="1">
      <alignment horizontal="left" vertical="center"/>
    </xf>
    <xf numFmtId="0" fontId="7" fillId="34" borderId="17" xfId="0" applyFont="1" applyFill="1" applyBorder="1" applyAlignment="1">
      <alignment horizontal="left" vertical="center"/>
    </xf>
    <xf numFmtId="0" fontId="0" fillId="34" borderId="18" xfId="0" applyFill="1" applyBorder="1" applyAlignment="1">
      <alignment horizontal="left" vertical="center"/>
    </xf>
    <xf numFmtId="0" fontId="7" fillId="34" borderId="18" xfId="0" applyFont="1" applyFill="1" applyBorder="1" applyAlignment="1">
      <alignment horizontal="center" vertical="center"/>
    </xf>
    <xf numFmtId="0" fontId="13" fillId="0" borderId="19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14" fillId="0" borderId="24" xfId="0" applyFont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164" fontId="15" fillId="0" borderId="22" xfId="0" applyNumberFormat="1" applyFont="1" applyBorder="1" applyAlignment="1">
      <alignment horizontal="right" vertical="center"/>
    </xf>
    <xf numFmtId="164" fontId="15" fillId="0" borderId="0" xfId="0" applyNumberFormat="1" applyFont="1" applyAlignment="1">
      <alignment horizontal="right" vertical="center"/>
    </xf>
    <xf numFmtId="167" fontId="15" fillId="0" borderId="0" xfId="0" applyNumberFormat="1" applyFont="1" applyAlignment="1">
      <alignment horizontal="right" vertical="center"/>
    </xf>
    <xf numFmtId="164" fontId="15" fillId="0" borderId="23" xfId="0" applyNumberFormat="1" applyFont="1" applyBorder="1" applyAlignment="1">
      <alignment horizontal="right"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8" fillId="0" borderId="13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164" fontId="21" fillId="0" borderId="22" xfId="0" applyNumberFormat="1" applyFont="1" applyBorder="1" applyAlignment="1">
      <alignment horizontal="right" vertical="center"/>
    </xf>
    <xf numFmtId="164" fontId="21" fillId="0" borderId="0" xfId="0" applyNumberFormat="1" applyFont="1" applyAlignment="1">
      <alignment horizontal="right" vertical="center"/>
    </xf>
    <xf numFmtId="167" fontId="21" fillId="0" borderId="0" xfId="0" applyNumberFormat="1" applyFont="1" applyAlignment="1">
      <alignment horizontal="right" vertical="center"/>
    </xf>
    <xf numFmtId="164" fontId="21" fillId="0" borderId="23" xfId="0" applyNumberFormat="1" applyFont="1" applyBorder="1" applyAlignment="1">
      <alignment horizontal="right" vertical="center"/>
    </xf>
    <xf numFmtId="164" fontId="21" fillId="0" borderId="24" xfId="0" applyNumberFormat="1" applyFont="1" applyBorder="1" applyAlignment="1">
      <alignment horizontal="right" vertical="center"/>
    </xf>
    <xf numFmtId="164" fontId="21" fillId="0" borderId="25" xfId="0" applyNumberFormat="1" applyFont="1" applyBorder="1" applyAlignment="1">
      <alignment horizontal="right" vertical="center"/>
    </xf>
    <xf numFmtId="167" fontId="21" fillId="0" borderId="25" xfId="0" applyNumberFormat="1" applyFont="1" applyBorder="1" applyAlignment="1">
      <alignment horizontal="right" vertical="center"/>
    </xf>
    <xf numFmtId="164" fontId="21" fillId="0" borderId="26" xfId="0" applyNumberFormat="1" applyFont="1" applyBorder="1" applyAlignment="1">
      <alignment horizontal="right" vertical="center"/>
    </xf>
    <xf numFmtId="0" fontId="16" fillId="34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7" fillId="34" borderId="18" xfId="0" applyFont="1" applyFill="1" applyBorder="1" applyAlignment="1">
      <alignment horizontal="right" vertical="center"/>
    </xf>
    <xf numFmtId="0" fontId="22" fillId="0" borderId="13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14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5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left" vertical="center"/>
    </xf>
    <xf numFmtId="0" fontId="14" fillId="0" borderId="34" xfId="0" applyFont="1" applyBorder="1" applyAlignment="1">
      <alignment horizontal="center" vertical="center"/>
    </xf>
    <xf numFmtId="164" fontId="0" fillId="0" borderId="0" xfId="0" applyNumberFormat="1" applyFont="1" applyAlignment="1">
      <alignment horizontal="right" vertical="center"/>
    </xf>
    <xf numFmtId="0" fontId="0" fillId="0" borderId="35" xfId="0" applyBorder="1" applyAlignment="1">
      <alignment horizontal="left" vertical="center"/>
    </xf>
    <xf numFmtId="0" fontId="14" fillId="0" borderId="35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" fillId="34" borderId="30" xfId="0" applyFont="1" applyFill="1" applyBorder="1" applyAlignment="1">
      <alignment horizontal="center" vertical="center" wrapText="1"/>
    </xf>
    <xf numFmtId="0" fontId="6" fillId="34" borderId="31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67" fontId="25" fillId="0" borderId="20" xfId="0" applyNumberFormat="1" applyFont="1" applyBorder="1" applyAlignment="1">
      <alignment horizontal="right"/>
    </xf>
    <xf numFmtId="167" fontId="25" fillId="0" borderId="21" xfId="0" applyNumberFormat="1" applyFont="1" applyBorder="1" applyAlignment="1">
      <alignment horizontal="right"/>
    </xf>
    <xf numFmtId="164" fontId="26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3" fillId="0" borderId="13" xfId="0" applyFont="1" applyBorder="1" applyAlignment="1">
      <alignment horizontal="left"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3" fillId="0" borderId="14" xfId="0" applyFont="1" applyBorder="1" applyAlignment="1">
      <alignment horizontal="left"/>
    </xf>
    <xf numFmtId="0" fontId="23" fillId="0" borderId="22" xfId="0" applyFont="1" applyBorder="1" applyAlignment="1">
      <alignment horizontal="left"/>
    </xf>
    <xf numFmtId="167" fontId="23" fillId="0" borderId="0" xfId="0" applyNumberFormat="1" applyFont="1" applyAlignment="1">
      <alignment horizontal="right"/>
    </xf>
    <xf numFmtId="167" fontId="23" fillId="0" borderId="23" xfId="0" applyNumberFormat="1" applyFont="1" applyBorder="1" applyAlignment="1">
      <alignment horizontal="right"/>
    </xf>
    <xf numFmtId="164" fontId="23" fillId="0" borderId="0" xfId="0" applyNumberFormat="1" applyFont="1" applyAlignment="1">
      <alignment horizontal="right" vertical="center"/>
    </xf>
    <xf numFmtId="0" fontId="24" fillId="0" borderId="0" xfId="0" applyFont="1" applyAlignment="1">
      <alignment horizontal="left"/>
    </xf>
    <xf numFmtId="0" fontId="0" fillId="0" borderId="33" xfId="0" applyFont="1" applyBorder="1" applyAlignment="1">
      <alignment horizontal="center" vertical="center"/>
    </xf>
    <xf numFmtId="49" fontId="0" fillId="0" borderId="33" xfId="0" applyNumberFormat="1" applyFont="1" applyBorder="1" applyAlignment="1">
      <alignment horizontal="left" vertical="center" wrapText="1"/>
    </xf>
    <xf numFmtId="0" fontId="0" fillId="0" borderId="33" xfId="0" applyFont="1" applyBorder="1" applyAlignment="1">
      <alignment horizontal="center" vertical="center" wrapText="1"/>
    </xf>
    <xf numFmtId="168" fontId="0" fillId="0" borderId="33" xfId="0" applyNumberFormat="1" applyFont="1" applyBorder="1" applyAlignment="1">
      <alignment horizontal="right" vertical="center"/>
    </xf>
    <xf numFmtId="0" fontId="11" fillId="0" borderId="33" xfId="0" applyFont="1" applyBorder="1" applyAlignment="1">
      <alignment horizontal="left" vertical="center"/>
    </xf>
    <xf numFmtId="167" fontId="11" fillId="0" borderId="0" xfId="0" applyNumberFormat="1" applyFont="1" applyAlignment="1">
      <alignment horizontal="right" vertical="center"/>
    </xf>
    <xf numFmtId="167" fontId="11" fillId="0" borderId="23" xfId="0" applyNumberFormat="1" applyFont="1" applyBorder="1" applyAlignment="1">
      <alignment horizontal="right" vertical="center"/>
    </xf>
    <xf numFmtId="0" fontId="11" fillId="0" borderId="25" xfId="0" applyFont="1" applyBorder="1" applyAlignment="1">
      <alignment horizontal="center" vertical="center"/>
    </xf>
    <xf numFmtId="167" fontId="11" fillId="0" borderId="25" xfId="0" applyNumberFormat="1" applyFont="1" applyBorder="1" applyAlignment="1">
      <alignment horizontal="right" vertical="center"/>
    </xf>
    <xf numFmtId="167" fontId="11" fillId="0" borderId="26" xfId="0" applyNumberFormat="1" applyFont="1" applyBorder="1" applyAlignment="1">
      <alignment horizontal="right" vertical="center"/>
    </xf>
    <xf numFmtId="0" fontId="27" fillId="0" borderId="33" xfId="0" applyFont="1" applyBorder="1" applyAlignment="1">
      <alignment horizontal="center" vertical="center"/>
    </xf>
    <xf numFmtId="49" fontId="27" fillId="0" borderId="33" xfId="0" applyNumberFormat="1" applyFont="1" applyBorder="1" applyAlignment="1">
      <alignment horizontal="left" vertical="center" wrapText="1"/>
    </xf>
    <xf numFmtId="0" fontId="27" fillId="0" borderId="33" xfId="0" applyFont="1" applyBorder="1" applyAlignment="1">
      <alignment horizontal="center" vertical="center" wrapText="1"/>
    </xf>
    <xf numFmtId="168" fontId="27" fillId="0" borderId="33" xfId="0" applyNumberFormat="1" applyFont="1" applyBorder="1" applyAlignment="1">
      <alignment horizontal="right" vertical="center"/>
    </xf>
    <xf numFmtId="0" fontId="68" fillId="0" borderId="0" xfId="36" applyFont="1" applyAlignment="1">
      <alignment horizontal="center" vertical="center"/>
    </xf>
    <xf numFmtId="0" fontId="1" fillId="33" borderId="0" xfId="0" applyFont="1" applyFill="1" applyAlignment="1" applyProtection="1">
      <alignment horizontal="left" vertical="center"/>
      <protection/>
    </xf>
    <xf numFmtId="0" fontId="9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69" fillId="33" borderId="0" xfId="36" applyFont="1" applyFill="1" applyAlignment="1" applyProtection="1">
      <alignment horizontal="left" vertical="center"/>
      <protection/>
    </xf>
    <xf numFmtId="0" fontId="0" fillId="33" borderId="0" xfId="0" applyFont="1" applyFill="1" applyAlignment="1" applyProtection="1">
      <alignment horizontal="left" vertical="top"/>
      <protection/>
    </xf>
    <xf numFmtId="0" fontId="3" fillId="34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top"/>
    </xf>
    <xf numFmtId="164" fontId="16" fillId="0" borderId="0" xfId="0" applyNumberFormat="1" applyFont="1" applyAlignment="1">
      <alignment horizontal="right" vertical="center"/>
    </xf>
    <xf numFmtId="0" fontId="16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164" fontId="16" fillId="34" borderId="0" xfId="0" applyNumberFormat="1" applyFont="1" applyFill="1" applyAlignment="1">
      <alignment horizontal="right" vertical="center"/>
    </xf>
    <xf numFmtId="0" fontId="0" fillId="34" borderId="0" xfId="0" applyFill="1" applyAlignment="1">
      <alignment horizontal="left" vertical="center"/>
    </xf>
    <xf numFmtId="164" fontId="20" fillId="0" borderId="0" xfId="0" applyNumberFormat="1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6" fillId="34" borderId="17" xfId="0" applyFont="1" applyFill="1" applyBorder="1" applyAlignment="1">
      <alignment horizontal="center" vertical="center"/>
    </xf>
    <xf numFmtId="0" fontId="0" fillId="34" borderId="18" xfId="0" applyFill="1" applyBorder="1" applyAlignment="1">
      <alignment horizontal="left" vertical="center"/>
    </xf>
    <xf numFmtId="0" fontId="6" fillId="34" borderId="18" xfId="0" applyFont="1" applyFill="1" applyBorder="1" applyAlignment="1">
      <alignment horizontal="center" vertical="center"/>
    </xf>
    <xf numFmtId="0" fontId="0" fillId="34" borderId="36" xfId="0" applyFill="1" applyBorder="1" applyAlignment="1">
      <alignment horizontal="left" vertical="center"/>
    </xf>
    <xf numFmtId="165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164" fontId="12" fillId="0" borderId="0" xfId="0" applyNumberFormat="1" applyFont="1" applyAlignment="1">
      <alignment horizontal="right" vertical="center"/>
    </xf>
    <xf numFmtId="0" fontId="7" fillId="34" borderId="18" xfId="0" applyFont="1" applyFill="1" applyBorder="1" applyAlignment="1">
      <alignment horizontal="left" vertical="center"/>
    </xf>
    <xf numFmtId="164" fontId="7" fillId="34" borderId="18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164" fontId="9" fillId="0" borderId="0" xfId="0" applyNumberFormat="1" applyFont="1" applyAlignment="1">
      <alignment horizontal="right" vertical="center"/>
    </xf>
    <xf numFmtId="164" fontId="10" fillId="0" borderId="16" xfId="0" applyNumberFormat="1" applyFont="1" applyBorder="1" applyAlignment="1">
      <alignment horizontal="right" vertical="center"/>
    </xf>
    <xf numFmtId="0" fontId="0" fillId="0" borderId="16" xfId="0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center" wrapText="1"/>
    </xf>
    <xf numFmtId="0" fontId="69" fillId="33" borderId="0" xfId="36" applyFont="1" applyFill="1" applyAlignment="1" applyProtection="1">
      <alignment horizontal="center" vertical="center"/>
      <protection/>
    </xf>
    <xf numFmtId="164" fontId="16" fillId="0" borderId="0" xfId="0" applyNumberFormat="1" applyFont="1" applyAlignment="1">
      <alignment horizontal="right"/>
    </xf>
    <xf numFmtId="164" fontId="22" fillId="0" borderId="0" xfId="0" applyNumberFormat="1" applyFont="1" applyAlignment="1">
      <alignment horizontal="right"/>
    </xf>
    <xf numFmtId="0" fontId="23" fillId="0" borderId="0" xfId="0" applyFont="1" applyAlignment="1">
      <alignment horizontal="left"/>
    </xf>
    <xf numFmtId="164" fontId="24" fillId="0" borderId="0" xfId="0" applyNumberFormat="1" applyFont="1" applyAlignment="1">
      <alignment horizontal="right"/>
    </xf>
    <xf numFmtId="0" fontId="0" fillId="0" borderId="33" xfId="0" applyFont="1" applyBorder="1" applyAlignment="1">
      <alignment horizontal="left" vertical="center" wrapText="1"/>
    </xf>
    <xf numFmtId="0" fontId="0" fillId="0" borderId="33" xfId="0" applyBorder="1" applyAlignment="1">
      <alignment horizontal="left" vertical="center"/>
    </xf>
    <xf numFmtId="164" fontId="0" fillId="0" borderId="33" xfId="0" applyNumberFormat="1" applyFont="1" applyBorder="1" applyAlignment="1">
      <alignment horizontal="right" vertical="center"/>
    </xf>
    <xf numFmtId="166" fontId="6" fillId="0" borderId="0" xfId="0" applyNumberFormat="1" applyFont="1" applyAlignment="1">
      <alignment horizontal="left" vertical="top"/>
    </xf>
    <xf numFmtId="0" fontId="6" fillId="34" borderId="31" xfId="0" applyFont="1" applyFill="1" applyBorder="1" applyAlignment="1">
      <alignment horizontal="center" vertical="center" wrapText="1"/>
    </xf>
    <xf numFmtId="0" fontId="0" fillId="34" borderId="31" xfId="0" applyFill="1" applyBorder="1" applyAlignment="1">
      <alignment horizontal="center" vertical="center" wrapText="1"/>
    </xf>
    <xf numFmtId="0" fontId="0" fillId="34" borderId="32" xfId="0" applyFill="1" applyBorder="1" applyAlignment="1">
      <alignment horizontal="center" vertical="center" wrapText="1"/>
    </xf>
    <xf numFmtId="0" fontId="24" fillId="0" borderId="0" xfId="0" applyFont="1" applyAlignment="1">
      <alignment horizontal="left" vertical="center"/>
    </xf>
    <xf numFmtId="164" fontId="24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 vertical="center"/>
    </xf>
    <xf numFmtId="164" fontId="22" fillId="0" borderId="0" xfId="0" applyNumberFormat="1" applyFont="1" applyAlignment="1">
      <alignment horizontal="right" vertical="center"/>
    </xf>
    <xf numFmtId="0" fontId="6" fillId="34" borderId="0" xfId="0" applyFont="1" applyFill="1" applyAlignment="1">
      <alignment horizontal="center" vertical="center"/>
    </xf>
    <xf numFmtId="164" fontId="11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 vertical="center" wrapText="1"/>
    </xf>
    <xf numFmtId="164" fontId="10" fillId="0" borderId="0" xfId="0" applyNumberFormat="1" applyFont="1" applyAlignment="1">
      <alignment horizontal="right" vertical="center"/>
    </xf>
    <xf numFmtId="0" fontId="27" fillId="0" borderId="33" xfId="0" applyFont="1" applyBorder="1" applyAlignment="1">
      <alignment horizontal="left" vertical="center" wrapText="1"/>
    </xf>
    <xf numFmtId="0" fontId="27" fillId="0" borderId="33" xfId="0" applyFont="1" applyBorder="1" applyAlignment="1">
      <alignment horizontal="left" vertical="center"/>
    </xf>
    <xf numFmtId="164" fontId="27" fillId="0" borderId="33" xfId="0" applyNumberFormat="1" applyFont="1" applyBorder="1" applyAlignment="1">
      <alignment horizontal="right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019EE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04240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9249E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019EE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04240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9249E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2"/>
  <sheetViews>
    <sheetView showGridLines="0" zoomScalePageLayoutView="0" workbookViewId="0" topLeftCell="A1">
      <pane ySplit="1" topLeftCell="A87" activePane="bottomLeft" state="frozen"/>
      <selection pane="topLeft" activeCell="A1" sqref="A1"/>
      <selection pane="bottomLeft" activeCell="AC81" sqref="L81:AC81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5" style="2" customWidth="1"/>
    <col min="34" max="34" width="3.33203125" style="2" customWidth="1"/>
    <col min="35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.66796875" style="2" customWidth="1"/>
    <col min="44" max="44" width="10.66015625" style="1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89" width="10.66015625" style="2" hidden="1" customWidth="1"/>
    <col min="90" max="16384" width="10.66015625" style="1" customWidth="1"/>
  </cols>
  <sheetData>
    <row r="1" spans="1:256" s="3" customFormat="1" ht="22.5" customHeight="1">
      <c r="A1" s="130" t="s">
        <v>0</v>
      </c>
      <c r="B1" s="131"/>
      <c r="C1" s="131"/>
      <c r="D1" s="132" t="s">
        <v>1</v>
      </c>
      <c r="E1" s="131"/>
      <c r="F1" s="131"/>
      <c r="G1" s="131"/>
      <c r="H1" s="131"/>
      <c r="I1" s="131"/>
      <c r="J1" s="131"/>
      <c r="K1" s="133" t="s">
        <v>858</v>
      </c>
      <c r="L1" s="133"/>
      <c r="M1" s="133"/>
      <c r="N1" s="133"/>
      <c r="O1" s="133"/>
      <c r="P1" s="133"/>
      <c r="Q1" s="133"/>
      <c r="R1" s="133"/>
      <c r="S1" s="133"/>
      <c r="T1" s="131"/>
      <c r="U1" s="131"/>
      <c r="V1" s="131"/>
      <c r="W1" s="133" t="s">
        <v>859</v>
      </c>
      <c r="X1" s="133"/>
      <c r="Y1" s="133"/>
      <c r="Z1" s="133"/>
      <c r="AA1" s="133"/>
      <c r="AB1" s="133"/>
      <c r="AC1" s="133"/>
      <c r="AD1" s="133"/>
      <c r="AE1" s="133"/>
      <c r="AF1" s="133"/>
      <c r="AG1" s="131"/>
      <c r="AH1" s="131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4" t="s">
        <v>2</v>
      </c>
      <c r="BB1" s="4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4" t="s">
        <v>3</v>
      </c>
      <c r="BU1" s="4" t="s">
        <v>3</v>
      </c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162" t="s">
        <v>4</v>
      </c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R2" s="135" t="s">
        <v>5</v>
      </c>
      <c r="AS2" s="136"/>
      <c r="AT2" s="136"/>
      <c r="AU2" s="136"/>
      <c r="AV2" s="136"/>
      <c r="AW2" s="136"/>
      <c r="AX2" s="136"/>
      <c r="AY2" s="136"/>
      <c r="AZ2" s="136"/>
      <c r="BA2" s="136"/>
      <c r="BB2" s="136"/>
      <c r="BC2" s="136"/>
      <c r="BD2" s="136"/>
      <c r="BE2" s="136"/>
      <c r="BS2" s="6" t="s">
        <v>6</v>
      </c>
      <c r="BT2" s="6" t="s">
        <v>7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8</v>
      </c>
      <c r="BT3" s="6" t="s">
        <v>9</v>
      </c>
    </row>
    <row r="4" spans="2:71" s="2" customFormat="1" ht="37.5" customHeight="1">
      <c r="B4" s="10"/>
      <c r="C4" s="158" t="s">
        <v>10</v>
      </c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1"/>
      <c r="AS4" s="12" t="s">
        <v>11</v>
      </c>
      <c r="BS4" s="6" t="s">
        <v>12</v>
      </c>
    </row>
    <row r="5" spans="2:71" s="2" customFormat="1" ht="15" customHeight="1">
      <c r="B5" s="10"/>
      <c r="D5" s="13" t="s">
        <v>13</v>
      </c>
      <c r="K5" s="147" t="s">
        <v>14</v>
      </c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6"/>
      <c r="AM5" s="136"/>
      <c r="AN5" s="136"/>
      <c r="AO5" s="136"/>
      <c r="AQ5" s="11"/>
      <c r="BS5" s="6" t="s">
        <v>6</v>
      </c>
    </row>
    <row r="6" spans="2:71" s="2" customFormat="1" ht="37.5" customHeight="1">
      <c r="B6" s="10"/>
      <c r="D6" s="15" t="s">
        <v>15</v>
      </c>
      <c r="K6" s="163" t="s">
        <v>16</v>
      </c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/>
      <c r="AM6" s="136"/>
      <c r="AN6" s="136"/>
      <c r="AO6" s="136"/>
      <c r="AQ6" s="11"/>
      <c r="BS6" s="6" t="s">
        <v>17</v>
      </c>
    </row>
    <row r="7" spans="2:71" s="2" customFormat="1" ht="15" customHeight="1">
      <c r="B7" s="10"/>
      <c r="D7" s="16" t="s">
        <v>18</v>
      </c>
      <c r="K7" s="14"/>
      <c r="AK7" s="16" t="s">
        <v>19</v>
      </c>
      <c r="AN7" s="14"/>
      <c r="AQ7" s="11"/>
      <c r="BS7" s="6" t="s">
        <v>8</v>
      </c>
    </row>
    <row r="8" spans="2:71" s="2" customFormat="1" ht="15" customHeight="1">
      <c r="B8" s="10"/>
      <c r="D8" s="16" t="s">
        <v>20</v>
      </c>
      <c r="K8" s="14" t="s">
        <v>21</v>
      </c>
      <c r="AK8" s="16" t="s">
        <v>22</v>
      </c>
      <c r="AN8" s="14"/>
      <c r="AQ8" s="11"/>
      <c r="BS8" s="6" t="s">
        <v>23</v>
      </c>
    </row>
    <row r="9" spans="2:71" s="2" customFormat="1" ht="15" customHeight="1">
      <c r="B9" s="10"/>
      <c r="AQ9" s="11"/>
      <c r="BS9" s="6" t="s">
        <v>24</v>
      </c>
    </row>
    <row r="10" spans="2:71" s="2" customFormat="1" ht="15" customHeight="1">
      <c r="B10" s="10"/>
      <c r="D10" s="16" t="s">
        <v>25</v>
      </c>
      <c r="AK10" s="16" t="s">
        <v>26</v>
      </c>
      <c r="AN10" s="14"/>
      <c r="AQ10" s="11"/>
      <c r="BS10" s="6" t="s">
        <v>17</v>
      </c>
    </row>
    <row r="11" spans="2:71" s="2" customFormat="1" ht="19.5" customHeight="1">
      <c r="B11" s="10"/>
      <c r="E11" s="14" t="s">
        <v>27</v>
      </c>
      <c r="AK11" s="16" t="s">
        <v>28</v>
      </c>
      <c r="AN11" s="14"/>
      <c r="AQ11" s="11"/>
      <c r="BS11" s="6" t="s">
        <v>17</v>
      </c>
    </row>
    <row r="12" spans="2:71" s="2" customFormat="1" ht="7.5" customHeight="1">
      <c r="B12" s="10"/>
      <c r="AQ12" s="11"/>
      <c r="BS12" s="6" t="s">
        <v>17</v>
      </c>
    </row>
    <row r="13" spans="2:71" s="2" customFormat="1" ht="15" customHeight="1">
      <c r="B13" s="10"/>
      <c r="D13" s="16" t="s">
        <v>29</v>
      </c>
      <c r="AK13" s="16" t="s">
        <v>26</v>
      </c>
      <c r="AN13" s="14"/>
      <c r="AQ13" s="11"/>
      <c r="BS13" s="6" t="s">
        <v>17</v>
      </c>
    </row>
    <row r="14" spans="2:71" s="2" customFormat="1" ht="15.75" customHeight="1">
      <c r="B14" s="10"/>
      <c r="E14" s="14" t="s">
        <v>30</v>
      </c>
      <c r="AK14" s="16" t="s">
        <v>28</v>
      </c>
      <c r="AN14" s="14"/>
      <c r="AQ14" s="11"/>
      <c r="BS14" s="6" t="s">
        <v>17</v>
      </c>
    </row>
    <row r="15" spans="2:71" s="2" customFormat="1" ht="7.5" customHeight="1">
      <c r="B15" s="10"/>
      <c r="AQ15" s="11"/>
      <c r="BS15" s="6" t="s">
        <v>3</v>
      </c>
    </row>
    <row r="16" spans="2:71" s="2" customFormat="1" ht="15" customHeight="1">
      <c r="B16" s="10"/>
      <c r="D16" s="16" t="s">
        <v>31</v>
      </c>
      <c r="AK16" s="16" t="s">
        <v>26</v>
      </c>
      <c r="AN16" s="14"/>
      <c r="AQ16" s="11"/>
      <c r="BS16" s="6" t="s">
        <v>3</v>
      </c>
    </row>
    <row r="17" spans="2:71" s="2" customFormat="1" ht="19.5" customHeight="1">
      <c r="B17" s="10"/>
      <c r="E17" s="14" t="s">
        <v>32</v>
      </c>
      <c r="AK17" s="16" t="s">
        <v>28</v>
      </c>
      <c r="AN17" s="14"/>
      <c r="AQ17" s="11"/>
      <c r="BS17" s="6" t="s">
        <v>33</v>
      </c>
    </row>
    <row r="18" spans="2:71" s="2" customFormat="1" ht="7.5" customHeight="1">
      <c r="B18" s="10"/>
      <c r="AQ18" s="11"/>
      <c r="BS18" s="6" t="s">
        <v>8</v>
      </c>
    </row>
    <row r="19" spans="2:71" s="2" customFormat="1" ht="15" customHeight="1">
      <c r="B19" s="10"/>
      <c r="D19" s="16" t="s">
        <v>34</v>
      </c>
      <c r="AK19" s="16" t="s">
        <v>26</v>
      </c>
      <c r="AN19" s="14"/>
      <c r="AQ19" s="11"/>
      <c r="BS19" s="6" t="s">
        <v>8</v>
      </c>
    </row>
    <row r="20" spans="2:43" s="2" customFormat="1" ht="15.75" customHeight="1">
      <c r="B20" s="10"/>
      <c r="E20" s="14"/>
      <c r="AK20" s="16" t="s">
        <v>28</v>
      </c>
      <c r="AN20" s="14"/>
      <c r="AQ20" s="11"/>
    </row>
    <row r="21" spans="2:43" s="2" customFormat="1" ht="7.5" customHeight="1">
      <c r="B21" s="10"/>
      <c r="AQ21" s="11"/>
    </row>
    <row r="22" spans="2:43" s="2" customFormat="1" ht="15.75" customHeight="1">
      <c r="B22" s="10"/>
      <c r="D22" s="16" t="s">
        <v>35</v>
      </c>
      <c r="AQ22" s="11"/>
    </row>
    <row r="23" spans="2:43" s="2" customFormat="1" ht="15.75" customHeight="1">
      <c r="B23" s="10"/>
      <c r="E23" s="164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  <c r="AN23" s="136"/>
      <c r="AQ23" s="11"/>
    </row>
    <row r="24" spans="2:43" s="2" customFormat="1" ht="7.5" customHeight="1">
      <c r="B24" s="10"/>
      <c r="AQ24" s="11"/>
    </row>
    <row r="25" spans="2:43" s="2" customFormat="1" ht="7.5" customHeight="1">
      <c r="B25" s="10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Q25" s="11"/>
    </row>
    <row r="26" spans="2:43" s="2" customFormat="1" ht="15" customHeight="1">
      <c r="B26" s="10"/>
      <c r="D26" s="18" t="s">
        <v>36</v>
      </c>
      <c r="AK26" s="159">
        <f>ROUND($AG$85,0)</f>
        <v>0</v>
      </c>
      <c r="AL26" s="136"/>
      <c r="AM26" s="136"/>
      <c r="AN26" s="136"/>
      <c r="AO26" s="136"/>
      <c r="AQ26" s="11"/>
    </row>
    <row r="27" spans="2:43" s="2" customFormat="1" ht="15" customHeight="1">
      <c r="B27" s="10"/>
      <c r="D27" s="18" t="s">
        <v>37</v>
      </c>
      <c r="AK27" s="159">
        <f>ROUND($AG$89,0)</f>
        <v>0</v>
      </c>
      <c r="AL27" s="136"/>
      <c r="AM27" s="136"/>
      <c r="AN27" s="136"/>
      <c r="AO27" s="136"/>
      <c r="AQ27" s="11"/>
    </row>
    <row r="28" spans="2:43" s="6" customFormat="1" ht="7.5" customHeight="1">
      <c r="B28" s="19"/>
      <c r="AQ28" s="20"/>
    </row>
    <row r="29" spans="2:43" s="6" customFormat="1" ht="27" customHeight="1">
      <c r="B29" s="19"/>
      <c r="D29" s="21" t="s">
        <v>38</v>
      </c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160">
        <f>ROUND($AK$26+$AK$27,0)</f>
        <v>0</v>
      </c>
      <c r="AL29" s="161"/>
      <c r="AM29" s="161"/>
      <c r="AN29" s="161"/>
      <c r="AO29" s="161"/>
      <c r="AQ29" s="20"/>
    </row>
    <row r="30" spans="2:43" s="6" customFormat="1" ht="7.5" customHeight="1">
      <c r="B30" s="19"/>
      <c r="AQ30" s="20"/>
    </row>
    <row r="31" spans="2:43" s="6" customFormat="1" ht="15" customHeight="1">
      <c r="B31" s="23"/>
      <c r="D31" s="24" t="s">
        <v>39</v>
      </c>
      <c r="F31" s="24" t="s">
        <v>40</v>
      </c>
      <c r="L31" s="153">
        <v>0.21</v>
      </c>
      <c r="M31" s="154"/>
      <c r="N31" s="154"/>
      <c r="O31" s="154"/>
      <c r="T31" s="26" t="s">
        <v>41</v>
      </c>
      <c r="W31" s="155">
        <f>ROUND($AZ$85+SUM($CD$90:$CD$90),0)</f>
        <v>0</v>
      </c>
      <c r="X31" s="154"/>
      <c r="Y31" s="154"/>
      <c r="Z31" s="154"/>
      <c r="AA31" s="154"/>
      <c r="AB31" s="154"/>
      <c r="AC31" s="154"/>
      <c r="AD31" s="154"/>
      <c r="AE31" s="154"/>
      <c r="AK31" s="155">
        <f>ROUND($AV$85+SUM($BY$90:$BY$90),0)</f>
        <v>0</v>
      </c>
      <c r="AL31" s="154"/>
      <c r="AM31" s="154"/>
      <c r="AN31" s="154"/>
      <c r="AO31" s="154"/>
      <c r="AQ31" s="27"/>
    </row>
    <row r="32" spans="2:43" s="6" customFormat="1" ht="15" customHeight="1">
      <c r="B32" s="23"/>
      <c r="F32" s="24" t="s">
        <v>42</v>
      </c>
      <c r="L32" s="153">
        <v>0.15</v>
      </c>
      <c r="M32" s="154"/>
      <c r="N32" s="154"/>
      <c r="O32" s="154"/>
      <c r="T32" s="26" t="s">
        <v>41</v>
      </c>
      <c r="W32" s="155">
        <f>ROUND($BA$85+SUM($CE$90:$CE$90),0)</f>
        <v>0</v>
      </c>
      <c r="X32" s="154"/>
      <c r="Y32" s="154"/>
      <c r="Z32" s="154"/>
      <c r="AA32" s="154"/>
      <c r="AB32" s="154"/>
      <c r="AC32" s="154"/>
      <c r="AD32" s="154"/>
      <c r="AE32" s="154"/>
      <c r="AK32" s="155">
        <f>ROUND($AW$85+SUM($BZ$90:$BZ$90),0)</f>
        <v>0</v>
      </c>
      <c r="AL32" s="154"/>
      <c r="AM32" s="154"/>
      <c r="AN32" s="154"/>
      <c r="AO32" s="154"/>
      <c r="AQ32" s="27"/>
    </row>
    <row r="33" spans="2:43" s="6" customFormat="1" ht="15" customHeight="1" hidden="1">
      <c r="B33" s="23"/>
      <c r="F33" s="24" t="s">
        <v>43</v>
      </c>
      <c r="L33" s="153">
        <v>0.21</v>
      </c>
      <c r="M33" s="154"/>
      <c r="N33" s="154"/>
      <c r="O33" s="154"/>
      <c r="T33" s="26" t="s">
        <v>41</v>
      </c>
      <c r="W33" s="155">
        <f>ROUND($BB$85+SUM($CF$90:$CF$90),0)</f>
        <v>0</v>
      </c>
      <c r="X33" s="154"/>
      <c r="Y33" s="154"/>
      <c r="Z33" s="154"/>
      <c r="AA33" s="154"/>
      <c r="AB33" s="154"/>
      <c r="AC33" s="154"/>
      <c r="AD33" s="154"/>
      <c r="AE33" s="154"/>
      <c r="AK33" s="155">
        <v>0</v>
      </c>
      <c r="AL33" s="154"/>
      <c r="AM33" s="154"/>
      <c r="AN33" s="154"/>
      <c r="AO33" s="154"/>
      <c r="AQ33" s="27"/>
    </row>
    <row r="34" spans="2:43" s="6" customFormat="1" ht="15" customHeight="1" hidden="1">
      <c r="B34" s="23"/>
      <c r="F34" s="24" t="s">
        <v>44</v>
      </c>
      <c r="L34" s="153">
        <v>0.15</v>
      </c>
      <c r="M34" s="154"/>
      <c r="N34" s="154"/>
      <c r="O34" s="154"/>
      <c r="T34" s="26" t="s">
        <v>41</v>
      </c>
      <c r="W34" s="155">
        <f>ROUND($BC$85+SUM($CG$90:$CG$90),0)</f>
        <v>0</v>
      </c>
      <c r="X34" s="154"/>
      <c r="Y34" s="154"/>
      <c r="Z34" s="154"/>
      <c r="AA34" s="154"/>
      <c r="AB34" s="154"/>
      <c r="AC34" s="154"/>
      <c r="AD34" s="154"/>
      <c r="AE34" s="154"/>
      <c r="AK34" s="155">
        <v>0</v>
      </c>
      <c r="AL34" s="154"/>
      <c r="AM34" s="154"/>
      <c r="AN34" s="154"/>
      <c r="AO34" s="154"/>
      <c r="AQ34" s="27"/>
    </row>
    <row r="35" spans="2:43" s="6" customFormat="1" ht="15" customHeight="1" hidden="1">
      <c r="B35" s="23"/>
      <c r="F35" s="24" t="s">
        <v>45</v>
      </c>
      <c r="L35" s="153">
        <v>0</v>
      </c>
      <c r="M35" s="154"/>
      <c r="N35" s="154"/>
      <c r="O35" s="154"/>
      <c r="T35" s="26" t="s">
        <v>41</v>
      </c>
      <c r="W35" s="155">
        <f>ROUND($BD$85+SUM($CH$90:$CH$90),0)</f>
        <v>0</v>
      </c>
      <c r="X35" s="154"/>
      <c r="Y35" s="154"/>
      <c r="Z35" s="154"/>
      <c r="AA35" s="154"/>
      <c r="AB35" s="154"/>
      <c r="AC35" s="154"/>
      <c r="AD35" s="154"/>
      <c r="AE35" s="154"/>
      <c r="AK35" s="155">
        <v>0</v>
      </c>
      <c r="AL35" s="154"/>
      <c r="AM35" s="154"/>
      <c r="AN35" s="154"/>
      <c r="AO35" s="154"/>
      <c r="AQ35" s="27"/>
    </row>
    <row r="36" spans="2:43" s="6" customFormat="1" ht="7.5" customHeight="1">
      <c r="B36" s="19"/>
      <c r="AQ36" s="20"/>
    </row>
    <row r="37" spans="2:43" s="6" customFormat="1" ht="27" customHeight="1">
      <c r="B37" s="19"/>
      <c r="C37" s="28"/>
      <c r="D37" s="29" t="s">
        <v>46</v>
      </c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1" t="s">
        <v>47</v>
      </c>
      <c r="U37" s="30"/>
      <c r="V37" s="30"/>
      <c r="W37" s="30"/>
      <c r="X37" s="156" t="s">
        <v>48</v>
      </c>
      <c r="Y37" s="150"/>
      <c r="Z37" s="150"/>
      <c r="AA37" s="150"/>
      <c r="AB37" s="150"/>
      <c r="AC37" s="30"/>
      <c r="AD37" s="30"/>
      <c r="AE37" s="30"/>
      <c r="AF37" s="30"/>
      <c r="AG37" s="30"/>
      <c r="AH37" s="30"/>
      <c r="AI37" s="30"/>
      <c r="AJ37" s="30"/>
      <c r="AK37" s="157">
        <f>SUM($AK$29:$AK$35)</f>
        <v>0</v>
      </c>
      <c r="AL37" s="150"/>
      <c r="AM37" s="150"/>
      <c r="AN37" s="150"/>
      <c r="AO37" s="152"/>
      <c r="AP37" s="28"/>
      <c r="AQ37" s="20"/>
    </row>
    <row r="38" spans="2:43" s="6" customFormat="1" ht="15" customHeight="1">
      <c r="B38" s="19"/>
      <c r="AQ38" s="20"/>
    </row>
    <row r="39" spans="2:43" s="2" customFormat="1" ht="14.25" customHeight="1">
      <c r="B39" s="10"/>
      <c r="AQ39" s="11"/>
    </row>
    <row r="40" spans="2:43" s="2" customFormat="1" ht="14.25" customHeight="1">
      <c r="B40" s="10"/>
      <c r="AQ40" s="11"/>
    </row>
    <row r="41" spans="2:43" s="2" customFormat="1" ht="14.25" customHeight="1">
      <c r="B41" s="10"/>
      <c r="AQ41" s="11"/>
    </row>
    <row r="42" spans="2:43" s="2" customFormat="1" ht="14.25" customHeight="1">
      <c r="B42" s="10"/>
      <c r="AQ42" s="11"/>
    </row>
    <row r="43" spans="2:43" s="2" customFormat="1" ht="14.25" customHeight="1">
      <c r="B43" s="10"/>
      <c r="AQ43" s="11"/>
    </row>
    <row r="44" spans="2:43" s="2" customFormat="1" ht="14.25" customHeight="1">
      <c r="B44" s="10"/>
      <c r="AQ44" s="11"/>
    </row>
    <row r="45" spans="2:43" s="2" customFormat="1" ht="14.25" customHeight="1">
      <c r="B45" s="10"/>
      <c r="AQ45" s="11"/>
    </row>
    <row r="46" spans="2:43" s="2" customFormat="1" ht="14.25" customHeight="1">
      <c r="B46" s="10"/>
      <c r="AQ46" s="11"/>
    </row>
    <row r="47" spans="2:43" s="2" customFormat="1" ht="14.25" customHeight="1">
      <c r="B47" s="10"/>
      <c r="AQ47" s="11"/>
    </row>
    <row r="48" spans="2:43" s="2" customFormat="1" ht="14.25" customHeight="1">
      <c r="B48" s="10"/>
      <c r="AQ48" s="11"/>
    </row>
    <row r="49" spans="2:43" s="6" customFormat="1" ht="15.75" customHeight="1">
      <c r="B49" s="19"/>
      <c r="D49" s="32" t="s">
        <v>49</v>
      </c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4"/>
      <c r="AC49" s="32" t="s">
        <v>50</v>
      </c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4"/>
      <c r="AQ49" s="20"/>
    </row>
    <row r="50" spans="2:43" s="2" customFormat="1" ht="14.25" customHeight="1">
      <c r="B50" s="10"/>
      <c r="D50" s="35"/>
      <c r="Z50" s="36"/>
      <c r="AC50" s="35"/>
      <c r="AO50" s="36"/>
      <c r="AQ50" s="11"/>
    </row>
    <row r="51" spans="2:43" s="2" customFormat="1" ht="14.25" customHeight="1">
      <c r="B51" s="10"/>
      <c r="D51" s="35"/>
      <c r="Z51" s="36"/>
      <c r="AC51" s="35"/>
      <c r="AO51" s="36"/>
      <c r="AQ51" s="11"/>
    </row>
    <row r="52" spans="2:43" s="2" customFormat="1" ht="14.25" customHeight="1">
      <c r="B52" s="10"/>
      <c r="D52" s="35"/>
      <c r="Z52" s="36"/>
      <c r="AC52" s="35"/>
      <c r="AO52" s="36"/>
      <c r="AQ52" s="11"/>
    </row>
    <row r="53" spans="2:43" s="2" customFormat="1" ht="14.25" customHeight="1">
      <c r="B53" s="10"/>
      <c r="D53" s="35"/>
      <c r="Z53" s="36"/>
      <c r="AC53" s="35"/>
      <c r="AO53" s="36"/>
      <c r="AQ53" s="11"/>
    </row>
    <row r="54" spans="2:43" s="2" customFormat="1" ht="14.25" customHeight="1">
      <c r="B54" s="10"/>
      <c r="D54" s="35"/>
      <c r="Z54" s="36"/>
      <c r="AC54" s="35"/>
      <c r="AO54" s="36"/>
      <c r="AQ54" s="11"/>
    </row>
    <row r="55" spans="2:43" s="2" customFormat="1" ht="14.25" customHeight="1">
      <c r="B55" s="10"/>
      <c r="D55" s="35"/>
      <c r="Z55" s="36"/>
      <c r="AC55" s="35"/>
      <c r="AO55" s="36"/>
      <c r="AQ55" s="11"/>
    </row>
    <row r="56" spans="2:43" s="2" customFormat="1" ht="14.25" customHeight="1">
      <c r="B56" s="10"/>
      <c r="D56" s="35"/>
      <c r="Z56" s="36"/>
      <c r="AC56" s="35"/>
      <c r="AO56" s="36"/>
      <c r="AQ56" s="11"/>
    </row>
    <row r="57" spans="2:43" s="2" customFormat="1" ht="14.25" customHeight="1">
      <c r="B57" s="10"/>
      <c r="D57" s="35"/>
      <c r="Z57" s="36"/>
      <c r="AC57" s="35"/>
      <c r="AO57" s="36"/>
      <c r="AQ57" s="11"/>
    </row>
    <row r="58" spans="2:43" s="6" customFormat="1" ht="15.75" customHeight="1">
      <c r="B58" s="19"/>
      <c r="D58" s="37" t="s">
        <v>51</v>
      </c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9" t="s">
        <v>52</v>
      </c>
      <c r="S58" s="38"/>
      <c r="T58" s="38"/>
      <c r="U58" s="38"/>
      <c r="V58" s="38"/>
      <c r="W58" s="38"/>
      <c r="X58" s="38"/>
      <c r="Y58" s="38"/>
      <c r="Z58" s="40"/>
      <c r="AC58" s="37" t="s">
        <v>51</v>
      </c>
      <c r="AD58" s="38"/>
      <c r="AE58" s="38"/>
      <c r="AF58" s="38"/>
      <c r="AG58" s="38"/>
      <c r="AH58" s="38"/>
      <c r="AI58" s="38"/>
      <c r="AJ58" s="38"/>
      <c r="AK58" s="38"/>
      <c r="AL58" s="38"/>
      <c r="AM58" s="39" t="s">
        <v>52</v>
      </c>
      <c r="AN58" s="38"/>
      <c r="AO58" s="40"/>
      <c r="AQ58" s="20"/>
    </row>
    <row r="59" spans="2:43" s="2" customFormat="1" ht="14.25" customHeight="1">
      <c r="B59" s="10"/>
      <c r="AQ59" s="11"/>
    </row>
    <row r="60" spans="2:43" s="6" customFormat="1" ht="15.75" customHeight="1">
      <c r="B60" s="19"/>
      <c r="D60" s="32" t="s">
        <v>53</v>
      </c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4"/>
      <c r="AC60" s="32" t="s">
        <v>54</v>
      </c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4"/>
      <c r="AQ60" s="20"/>
    </row>
    <row r="61" spans="2:43" s="2" customFormat="1" ht="14.25" customHeight="1">
      <c r="B61" s="10"/>
      <c r="D61" s="35"/>
      <c r="Z61" s="36"/>
      <c r="AC61" s="35"/>
      <c r="AO61" s="36"/>
      <c r="AQ61" s="11"/>
    </row>
    <row r="62" spans="2:43" s="2" customFormat="1" ht="14.25" customHeight="1">
      <c r="B62" s="10"/>
      <c r="D62" s="35"/>
      <c r="Z62" s="36"/>
      <c r="AC62" s="35"/>
      <c r="AO62" s="36"/>
      <c r="AQ62" s="11"/>
    </row>
    <row r="63" spans="2:43" s="2" customFormat="1" ht="14.25" customHeight="1">
      <c r="B63" s="10"/>
      <c r="D63" s="35"/>
      <c r="Z63" s="36"/>
      <c r="AC63" s="35"/>
      <c r="AO63" s="36"/>
      <c r="AQ63" s="11"/>
    </row>
    <row r="64" spans="2:43" s="2" customFormat="1" ht="14.25" customHeight="1">
      <c r="B64" s="10"/>
      <c r="D64" s="35"/>
      <c r="Z64" s="36"/>
      <c r="AC64" s="35"/>
      <c r="AO64" s="36"/>
      <c r="AQ64" s="11"/>
    </row>
    <row r="65" spans="2:43" s="2" customFormat="1" ht="14.25" customHeight="1">
      <c r="B65" s="10"/>
      <c r="D65" s="35"/>
      <c r="Z65" s="36"/>
      <c r="AC65" s="35"/>
      <c r="AO65" s="36"/>
      <c r="AQ65" s="11"/>
    </row>
    <row r="66" spans="2:43" s="2" customFormat="1" ht="14.25" customHeight="1">
      <c r="B66" s="10"/>
      <c r="D66" s="35"/>
      <c r="Z66" s="36"/>
      <c r="AC66" s="35"/>
      <c r="AO66" s="36"/>
      <c r="AQ66" s="11"/>
    </row>
    <row r="67" spans="2:43" s="2" customFormat="1" ht="14.25" customHeight="1">
      <c r="B67" s="10"/>
      <c r="D67" s="35"/>
      <c r="Z67" s="36"/>
      <c r="AC67" s="35"/>
      <c r="AO67" s="36"/>
      <c r="AQ67" s="11"/>
    </row>
    <row r="68" spans="2:43" s="2" customFormat="1" ht="14.25" customHeight="1">
      <c r="B68" s="10"/>
      <c r="D68" s="35"/>
      <c r="Z68" s="36"/>
      <c r="AC68" s="35"/>
      <c r="AO68" s="36"/>
      <c r="AQ68" s="11"/>
    </row>
    <row r="69" spans="2:43" s="6" customFormat="1" ht="15.75" customHeight="1">
      <c r="B69" s="19"/>
      <c r="D69" s="37" t="s">
        <v>51</v>
      </c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9" t="s">
        <v>52</v>
      </c>
      <c r="S69" s="38"/>
      <c r="T69" s="38"/>
      <c r="U69" s="38"/>
      <c r="V69" s="38"/>
      <c r="W69" s="38"/>
      <c r="X69" s="38"/>
      <c r="Y69" s="38"/>
      <c r="Z69" s="40"/>
      <c r="AC69" s="37" t="s">
        <v>51</v>
      </c>
      <c r="AD69" s="38"/>
      <c r="AE69" s="38"/>
      <c r="AF69" s="38"/>
      <c r="AG69" s="38"/>
      <c r="AH69" s="38"/>
      <c r="AI69" s="38"/>
      <c r="AJ69" s="38"/>
      <c r="AK69" s="38"/>
      <c r="AL69" s="38"/>
      <c r="AM69" s="39" t="s">
        <v>52</v>
      </c>
      <c r="AN69" s="38"/>
      <c r="AO69" s="40"/>
      <c r="AQ69" s="20"/>
    </row>
    <row r="70" spans="2:43" s="6" customFormat="1" ht="7.5" customHeight="1">
      <c r="B70" s="19"/>
      <c r="AQ70" s="20"/>
    </row>
    <row r="71" spans="2:43" s="6" customFormat="1" ht="7.5" customHeight="1"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3"/>
    </row>
    <row r="75" spans="2:43" s="6" customFormat="1" ht="7.5" customHeight="1">
      <c r="B75" s="44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6"/>
    </row>
    <row r="76" spans="2:43" s="6" customFormat="1" ht="37.5" customHeight="1">
      <c r="B76" s="19"/>
      <c r="C76" s="158" t="s">
        <v>55</v>
      </c>
      <c r="D76" s="139"/>
      <c r="E76" s="139"/>
      <c r="F76" s="139"/>
      <c r="G76" s="139"/>
      <c r="H76" s="139"/>
      <c r="I76" s="139"/>
      <c r="J76" s="139"/>
      <c r="K76" s="139"/>
      <c r="L76" s="139"/>
      <c r="M76" s="139"/>
      <c r="N76" s="139"/>
      <c r="O76" s="139"/>
      <c r="P76" s="139"/>
      <c r="Q76" s="139"/>
      <c r="R76" s="139"/>
      <c r="S76" s="139"/>
      <c r="T76" s="139"/>
      <c r="U76" s="139"/>
      <c r="V76" s="139"/>
      <c r="W76" s="139"/>
      <c r="X76" s="139"/>
      <c r="Y76" s="139"/>
      <c r="Z76" s="139"/>
      <c r="AA76" s="139"/>
      <c r="AB76" s="139"/>
      <c r="AC76" s="139"/>
      <c r="AD76" s="139"/>
      <c r="AE76" s="139"/>
      <c r="AF76" s="139"/>
      <c r="AG76" s="139"/>
      <c r="AH76" s="139"/>
      <c r="AI76" s="139"/>
      <c r="AJ76" s="139"/>
      <c r="AK76" s="139"/>
      <c r="AL76" s="139"/>
      <c r="AM76" s="139"/>
      <c r="AN76" s="139"/>
      <c r="AO76" s="139"/>
      <c r="AP76" s="139"/>
      <c r="AQ76" s="20"/>
    </row>
    <row r="77" spans="2:43" s="14" customFormat="1" ht="15" customHeight="1">
      <c r="B77" s="47"/>
      <c r="C77" s="16" t="s">
        <v>13</v>
      </c>
      <c r="L77" s="14" t="str">
        <f>$K$5</f>
        <v>1305</v>
      </c>
      <c r="AQ77" s="48"/>
    </row>
    <row r="78" spans="2:43" s="49" customFormat="1" ht="37.5" customHeight="1">
      <c r="B78" s="50"/>
      <c r="C78" s="49" t="s">
        <v>15</v>
      </c>
      <c r="L78" s="144" t="str">
        <f>$K$6</f>
        <v>Stavební úpravy RD</v>
      </c>
      <c r="M78" s="139"/>
      <c r="N78" s="139"/>
      <c r="O78" s="139"/>
      <c r="P78" s="139"/>
      <c r="Q78" s="139"/>
      <c r="R78" s="139"/>
      <c r="S78" s="139"/>
      <c r="T78" s="139"/>
      <c r="U78" s="139"/>
      <c r="V78" s="139"/>
      <c r="W78" s="139"/>
      <c r="X78" s="139"/>
      <c r="Y78" s="139"/>
      <c r="Z78" s="139"/>
      <c r="AA78" s="139"/>
      <c r="AB78" s="139"/>
      <c r="AC78" s="139"/>
      <c r="AD78" s="139"/>
      <c r="AE78" s="139"/>
      <c r="AF78" s="139"/>
      <c r="AG78" s="139"/>
      <c r="AH78" s="139"/>
      <c r="AI78" s="139"/>
      <c r="AJ78" s="139"/>
      <c r="AK78" s="139"/>
      <c r="AL78" s="139"/>
      <c r="AM78" s="139"/>
      <c r="AN78" s="139"/>
      <c r="AO78" s="139"/>
      <c r="AQ78" s="51"/>
    </row>
    <row r="79" spans="2:43" s="6" customFormat="1" ht="7.5" customHeight="1">
      <c r="B79" s="19"/>
      <c r="AQ79" s="20"/>
    </row>
    <row r="80" spans="2:43" s="6" customFormat="1" ht="7.5" customHeight="1">
      <c r="B80" s="19"/>
      <c r="AQ80" s="20"/>
    </row>
    <row r="81" spans="2:56" s="6" customFormat="1" ht="15.75" customHeight="1">
      <c r="B81" s="19"/>
      <c r="C81" s="16" t="s">
        <v>29</v>
      </c>
      <c r="L81" s="14" t="str">
        <f>IF($E$14="","",$E$14)</f>
        <v> </v>
      </c>
      <c r="AI81" s="16" t="s">
        <v>34</v>
      </c>
      <c r="AM81" s="147">
        <f>IF($E$20="","",$E$20)</f>
      </c>
      <c r="AN81" s="139"/>
      <c r="AO81" s="139"/>
      <c r="AP81" s="139"/>
      <c r="AQ81" s="20"/>
      <c r="AS81" s="148"/>
      <c r="AT81" s="139"/>
      <c r="BD81" s="52"/>
    </row>
    <row r="82" spans="2:56" s="6" customFormat="1" ht="12" customHeight="1">
      <c r="B82" s="19"/>
      <c r="AQ82" s="20"/>
      <c r="AS82" s="148"/>
      <c r="AT82" s="139"/>
      <c r="BD82" s="52"/>
    </row>
    <row r="83" spans="2:57" s="6" customFormat="1" ht="30" customHeight="1">
      <c r="B83" s="19"/>
      <c r="C83" s="149" t="s">
        <v>56</v>
      </c>
      <c r="D83" s="150"/>
      <c r="E83" s="150"/>
      <c r="F83" s="150"/>
      <c r="G83" s="150"/>
      <c r="H83" s="30"/>
      <c r="I83" s="151" t="s">
        <v>57</v>
      </c>
      <c r="J83" s="150"/>
      <c r="K83" s="150"/>
      <c r="L83" s="150"/>
      <c r="M83" s="150"/>
      <c r="N83" s="150"/>
      <c r="O83" s="150"/>
      <c r="P83" s="150"/>
      <c r="Q83" s="150"/>
      <c r="R83" s="150"/>
      <c r="S83" s="150"/>
      <c r="T83" s="150"/>
      <c r="U83" s="150"/>
      <c r="V83" s="150"/>
      <c r="W83" s="150"/>
      <c r="X83" s="150"/>
      <c r="Y83" s="150"/>
      <c r="Z83" s="150"/>
      <c r="AA83" s="150"/>
      <c r="AB83" s="150"/>
      <c r="AC83" s="150"/>
      <c r="AD83" s="150"/>
      <c r="AE83" s="150"/>
      <c r="AF83" s="150"/>
      <c r="AG83" s="151" t="s">
        <v>58</v>
      </c>
      <c r="AH83" s="150"/>
      <c r="AI83" s="150"/>
      <c r="AJ83" s="150"/>
      <c r="AK83" s="150"/>
      <c r="AL83" s="150"/>
      <c r="AM83" s="150"/>
      <c r="AN83" s="151" t="s">
        <v>59</v>
      </c>
      <c r="AO83" s="150"/>
      <c r="AP83" s="152"/>
      <c r="AQ83" s="20"/>
      <c r="AS83" s="53" t="s">
        <v>60</v>
      </c>
      <c r="AT83" s="54" t="s">
        <v>61</v>
      </c>
      <c r="AU83" s="54" t="s">
        <v>62</v>
      </c>
      <c r="AV83" s="54" t="s">
        <v>63</v>
      </c>
      <c r="AW83" s="54" t="s">
        <v>64</v>
      </c>
      <c r="AX83" s="54" t="s">
        <v>65</v>
      </c>
      <c r="AY83" s="54" t="s">
        <v>66</v>
      </c>
      <c r="AZ83" s="54" t="s">
        <v>67</v>
      </c>
      <c r="BA83" s="54" t="s">
        <v>68</v>
      </c>
      <c r="BB83" s="54" t="s">
        <v>69</v>
      </c>
      <c r="BC83" s="54" t="s">
        <v>70</v>
      </c>
      <c r="BD83" s="55" t="s">
        <v>71</v>
      </c>
      <c r="BE83" s="56"/>
    </row>
    <row r="84" spans="2:56" s="6" customFormat="1" ht="12" customHeight="1">
      <c r="B84" s="19"/>
      <c r="AQ84" s="20"/>
      <c r="AS84" s="57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4"/>
    </row>
    <row r="85" spans="2:76" s="49" customFormat="1" ht="33" customHeight="1">
      <c r="B85" s="50"/>
      <c r="C85" s="58" t="s">
        <v>72</v>
      </c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  <c r="AA85" s="58"/>
      <c r="AB85" s="58"/>
      <c r="AC85" s="58"/>
      <c r="AD85" s="58"/>
      <c r="AE85" s="58"/>
      <c r="AF85" s="58"/>
      <c r="AG85" s="137">
        <f>ROUND(SUM($AG$86:$AG$87),0)</f>
        <v>0</v>
      </c>
      <c r="AH85" s="138"/>
      <c r="AI85" s="138"/>
      <c r="AJ85" s="138"/>
      <c r="AK85" s="138"/>
      <c r="AL85" s="138"/>
      <c r="AM85" s="138"/>
      <c r="AN85" s="137">
        <f>SUM($AG$85,$AT$85)</f>
        <v>0</v>
      </c>
      <c r="AO85" s="138"/>
      <c r="AP85" s="138"/>
      <c r="AQ85" s="51"/>
      <c r="AS85" s="59">
        <f>ROUND(SUM($AS$86:$AS$87),0)</f>
        <v>0</v>
      </c>
      <c r="AT85" s="60">
        <f>ROUND(SUM($AV$85:$AW$85),0)</f>
        <v>0</v>
      </c>
      <c r="AU85" s="61">
        <f>ROUND(SUM($AU$86:$AU$87),5)</f>
        <v>2892.93416</v>
      </c>
      <c r="AV85" s="60">
        <f>ROUND($AZ$85*$L$31,0)</f>
        <v>0</v>
      </c>
      <c r="AW85" s="60">
        <f>ROUND($BA$85*$L$32,0)</f>
        <v>0</v>
      </c>
      <c r="AX85" s="60">
        <f>ROUND($BB$85*$L$31,0)</f>
        <v>0</v>
      </c>
      <c r="AY85" s="60">
        <f>ROUND($BC$85*$L$32,0)</f>
        <v>0</v>
      </c>
      <c r="AZ85" s="60">
        <f>ROUND(SUM($AZ$86:$AZ$87),0)</f>
        <v>0</v>
      </c>
      <c r="BA85" s="60">
        <f>ROUND(SUM($BA$86:$BA$87),0)</f>
        <v>0</v>
      </c>
      <c r="BB85" s="60">
        <f>ROUND(SUM($BB$86:$BB$87),0)</f>
        <v>0</v>
      </c>
      <c r="BC85" s="60">
        <f>ROUND(SUM($BC$86:$BC$87),0)</f>
        <v>0</v>
      </c>
      <c r="BD85" s="62">
        <f>ROUND(SUM($BD$86:$BD$87),0)</f>
        <v>0</v>
      </c>
      <c r="BS85" s="49" t="s">
        <v>73</v>
      </c>
      <c r="BT85" s="49" t="s">
        <v>74</v>
      </c>
      <c r="BU85" s="63" t="s">
        <v>75</v>
      </c>
      <c r="BV85" s="49" t="s">
        <v>76</v>
      </c>
      <c r="BW85" s="49" t="s">
        <v>77</v>
      </c>
      <c r="BX85" s="49" t="s">
        <v>78</v>
      </c>
    </row>
    <row r="86" spans="1:76" s="64" customFormat="1" ht="28.5" customHeight="1">
      <c r="A86" s="129" t="s">
        <v>860</v>
      </c>
      <c r="B86" s="65"/>
      <c r="C86" s="66"/>
      <c r="D86" s="145" t="s">
        <v>79</v>
      </c>
      <c r="E86" s="146"/>
      <c r="F86" s="146"/>
      <c r="G86" s="146"/>
      <c r="H86" s="146"/>
      <c r="I86" s="66"/>
      <c r="J86" s="145" t="s">
        <v>80</v>
      </c>
      <c r="K86" s="146"/>
      <c r="L86" s="146"/>
      <c r="M86" s="146"/>
      <c r="N86" s="146"/>
      <c r="O86" s="146"/>
      <c r="P86" s="146"/>
      <c r="Q86" s="146"/>
      <c r="R86" s="146"/>
      <c r="S86" s="146"/>
      <c r="T86" s="146"/>
      <c r="U86" s="146"/>
      <c r="V86" s="146"/>
      <c r="W86" s="146"/>
      <c r="X86" s="146"/>
      <c r="Y86" s="146"/>
      <c r="Z86" s="146"/>
      <c r="AA86" s="146"/>
      <c r="AB86" s="146"/>
      <c r="AC86" s="146"/>
      <c r="AD86" s="146"/>
      <c r="AE86" s="146"/>
      <c r="AF86" s="146"/>
      <c r="AG86" s="142">
        <f>'SO 01 - Bourací práce'!$M$30</f>
        <v>0</v>
      </c>
      <c r="AH86" s="143"/>
      <c r="AI86" s="143"/>
      <c r="AJ86" s="143"/>
      <c r="AK86" s="143"/>
      <c r="AL86" s="143"/>
      <c r="AM86" s="143"/>
      <c r="AN86" s="142">
        <f>SUM($AG$86,$AT$86)</f>
        <v>0</v>
      </c>
      <c r="AO86" s="143"/>
      <c r="AP86" s="143"/>
      <c r="AQ86" s="67"/>
      <c r="AS86" s="68">
        <f>'SO 01 - Bourací práce'!$M$28</f>
        <v>0</v>
      </c>
      <c r="AT86" s="69">
        <f>ROUND(SUM($AV$86:$AW$86),0)</f>
        <v>0</v>
      </c>
      <c r="AU86" s="70">
        <f>'SO 01 - Bourací práce'!$W$118</f>
        <v>645.196946</v>
      </c>
      <c r="AV86" s="69">
        <f>'SO 01 - Bourací práce'!$M$32</f>
        <v>0</v>
      </c>
      <c r="AW86" s="69">
        <f>'SO 01 - Bourací práce'!$M$33</f>
        <v>0</v>
      </c>
      <c r="AX86" s="69">
        <f>'SO 01 - Bourací práce'!$M$34</f>
        <v>0</v>
      </c>
      <c r="AY86" s="69">
        <f>'SO 01 - Bourací práce'!$M$35</f>
        <v>0</v>
      </c>
      <c r="AZ86" s="69">
        <f>'SO 01 - Bourací práce'!$H$32</f>
        <v>0</v>
      </c>
      <c r="BA86" s="69">
        <f>'SO 01 - Bourací práce'!$H$33</f>
        <v>0</v>
      </c>
      <c r="BB86" s="69">
        <f>'SO 01 - Bourací práce'!$H$34</f>
        <v>0</v>
      </c>
      <c r="BC86" s="69">
        <f>'SO 01 - Bourací práce'!$H$35</f>
        <v>0</v>
      </c>
      <c r="BD86" s="71">
        <f>'SO 01 - Bourací práce'!$H$36</f>
        <v>0</v>
      </c>
      <c r="BT86" s="64" t="s">
        <v>8</v>
      </c>
      <c r="BV86" s="64" t="s">
        <v>76</v>
      </c>
      <c r="BW86" s="64" t="s">
        <v>81</v>
      </c>
      <c r="BX86" s="64" t="s">
        <v>77</v>
      </c>
    </row>
    <row r="87" spans="1:76" s="64" customFormat="1" ht="28.5" customHeight="1">
      <c r="A87" s="129" t="s">
        <v>860</v>
      </c>
      <c r="B87" s="65"/>
      <c r="C87" s="66"/>
      <c r="D87" s="145" t="s">
        <v>82</v>
      </c>
      <c r="E87" s="146"/>
      <c r="F87" s="146"/>
      <c r="G87" s="146"/>
      <c r="H87" s="146"/>
      <c r="I87" s="66"/>
      <c r="J87" s="145" t="s">
        <v>16</v>
      </c>
      <c r="K87" s="146"/>
      <c r="L87" s="146"/>
      <c r="M87" s="146"/>
      <c r="N87" s="146"/>
      <c r="O87" s="146"/>
      <c r="P87" s="146"/>
      <c r="Q87" s="146"/>
      <c r="R87" s="146"/>
      <c r="S87" s="146"/>
      <c r="T87" s="146"/>
      <c r="U87" s="146"/>
      <c r="V87" s="146"/>
      <c r="W87" s="146"/>
      <c r="X87" s="146"/>
      <c r="Y87" s="146"/>
      <c r="Z87" s="146"/>
      <c r="AA87" s="146"/>
      <c r="AB87" s="146"/>
      <c r="AC87" s="146"/>
      <c r="AD87" s="146"/>
      <c r="AE87" s="146"/>
      <c r="AF87" s="146"/>
      <c r="AG87" s="142">
        <f>'SO 02 - Stavební úpravy RD'!$M$28</f>
        <v>0</v>
      </c>
      <c r="AH87" s="143"/>
      <c r="AI87" s="143"/>
      <c r="AJ87" s="143"/>
      <c r="AK87" s="143"/>
      <c r="AL87" s="143"/>
      <c r="AM87" s="143"/>
      <c r="AN87" s="142">
        <f>SUM($AG$87,$AT$87)</f>
        <v>0</v>
      </c>
      <c r="AO87" s="143"/>
      <c r="AP87" s="143"/>
      <c r="AQ87" s="67"/>
      <c r="AS87" s="72">
        <f>'SO 02 - Stavební úpravy RD'!$M$26</f>
        <v>0</v>
      </c>
      <c r="AT87" s="73">
        <f>ROUND(SUM($AV$87:$AW$87),0)</f>
        <v>0</v>
      </c>
      <c r="AU87" s="74">
        <f>'SO 02 - Stavební úpravy RD'!$W$132</f>
        <v>2247.737217</v>
      </c>
      <c r="AV87" s="73">
        <f>'SO 02 - Stavební úpravy RD'!$M$30</f>
        <v>0</v>
      </c>
      <c r="AW87" s="73">
        <f>'SO 02 - Stavební úpravy RD'!$M$31</f>
        <v>0</v>
      </c>
      <c r="AX87" s="73">
        <f>'SO 02 - Stavební úpravy RD'!$M$32</f>
        <v>0</v>
      </c>
      <c r="AY87" s="73">
        <f>'SO 02 - Stavební úpravy RD'!$M$33</f>
        <v>0</v>
      </c>
      <c r="AZ87" s="73">
        <f>'SO 02 - Stavební úpravy RD'!$H$30</f>
        <v>0</v>
      </c>
      <c r="BA87" s="73">
        <f>'SO 02 - Stavební úpravy RD'!$H$31</f>
        <v>0</v>
      </c>
      <c r="BB87" s="73">
        <f>'SO 02 - Stavební úpravy RD'!$H$32</f>
        <v>0</v>
      </c>
      <c r="BC87" s="73">
        <f>'SO 02 - Stavební úpravy RD'!$H$33</f>
        <v>0</v>
      </c>
      <c r="BD87" s="75">
        <f>'SO 02 - Stavební úpravy RD'!$H$34</f>
        <v>0</v>
      </c>
      <c r="BT87" s="64" t="s">
        <v>8</v>
      </c>
      <c r="BV87" s="64" t="s">
        <v>76</v>
      </c>
      <c r="BW87" s="64" t="s">
        <v>83</v>
      </c>
      <c r="BX87" s="64" t="s">
        <v>77</v>
      </c>
    </row>
    <row r="88" spans="2:43" s="2" customFormat="1" ht="14.25" customHeight="1">
      <c r="B88" s="10"/>
      <c r="AQ88" s="11"/>
    </row>
    <row r="89" spans="2:49" s="6" customFormat="1" ht="30.75" customHeight="1">
      <c r="B89" s="19"/>
      <c r="C89" s="58" t="s">
        <v>84</v>
      </c>
      <c r="AG89" s="137">
        <v>0</v>
      </c>
      <c r="AH89" s="139"/>
      <c r="AI89" s="139"/>
      <c r="AJ89" s="139"/>
      <c r="AK89" s="139"/>
      <c r="AL89" s="139"/>
      <c r="AM89" s="139"/>
      <c r="AN89" s="137">
        <v>0</v>
      </c>
      <c r="AO89" s="139"/>
      <c r="AP89" s="139"/>
      <c r="AQ89" s="20"/>
      <c r="AS89" s="53" t="s">
        <v>85</v>
      </c>
      <c r="AT89" s="54" t="s">
        <v>86</v>
      </c>
      <c r="AU89" s="54" t="s">
        <v>39</v>
      </c>
      <c r="AV89" s="55" t="s">
        <v>61</v>
      </c>
      <c r="AW89" s="56"/>
    </row>
    <row r="90" spans="2:48" s="6" customFormat="1" ht="12" customHeight="1">
      <c r="B90" s="19"/>
      <c r="AQ90" s="20"/>
      <c r="AS90" s="33"/>
      <c r="AT90" s="33"/>
      <c r="AU90" s="33"/>
      <c r="AV90" s="33"/>
    </row>
    <row r="91" spans="2:43" s="6" customFormat="1" ht="30.75" customHeight="1">
      <c r="B91" s="19"/>
      <c r="C91" s="76" t="s">
        <v>87</v>
      </c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140">
        <f>ROUND($AG$85+$AG$89,0)</f>
        <v>0</v>
      </c>
      <c r="AH91" s="141"/>
      <c r="AI91" s="141"/>
      <c r="AJ91" s="141"/>
      <c r="AK91" s="141"/>
      <c r="AL91" s="141"/>
      <c r="AM91" s="141"/>
      <c r="AN91" s="140">
        <f>$AN$85+$AN$89</f>
        <v>0</v>
      </c>
      <c r="AO91" s="141"/>
      <c r="AP91" s="141"/>
      <c r="AQ91" s="20"/>
    </row>
    <row r="92" spans="2:43" s="6" customFormat="1" ht="7.5" customHeight="1">
      <c r="B92" s="41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3"/>
    </row>
  </sheetData>
  <sheetProtection/>
  <mergeCells count="48">
    <mergeCell ref="C2:AP2"/>
    <mergeCell ref="C4:AP4"/>
    <mergeCell ref="K5:AO5"/>
    <mergeCell ref="K6:AO6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  <mergeCell ref="L33:O33"/>
    <mergeCell ref="W33:AE33"/>
    <mergeCell ref="AK33:AO33"/>
    <mergeCell ref="L34:O34"/>
    <mergeCell ref="W34:AE34"/>
    <mergeCell ref="AK34:AO34"/>
    <mergeCell ref="L35:O35"/>
    <mergeCell ref="W35:AE35"/>
    <mergeCell ref="AK35:AO35"/>
    <mergeCell ref="X37:AB37"/>
    <mergeCell ref="AK37:AO37"/>
    <mergeCell ref="C76:AP76"/>
    <mergeCell ref="AS81:AT82"/>
    <mergeCell ref="AM81:AP81"/>
    <mergeCell ref="C83:G83"/>
    <mergeCell ref="I83:AF83"/>
    <mergeCell ref="AG83:AM83"/>
    <mergeCell ref="AN83:AP83"/>
    <mergeCell ref="D86:H86"/>
    <mergeCell ref="J86:AF86"/>
    <mergeCell ref="AN87:AP87"/>
    <mergeCell ref="AG87:AM87"/>
    <mergeCell ref="D87:H87"/>
    <mergeCell ref="J87:AF87"/>
    <mergeCell ref="AR2:BE2"/>
    <mergeCell ref="AG85:AM85"/>
    <mergeCell ref="AN85:AP85"/>
    <mergeCell ref="AG89:AM89"/>
    <mergeCell ref="AN89:AP89"/>
    <mergeCell ref="AG91:AM91"/>
    <mergeCell ref="AN91:AP91"/>
    <mergeCell ref="AN86:AP86"/>
    <mergeCell ref="AG86:AM86"/>
    <mergeCell ref="L78:AO78"/>
  </mergeCells>
  <hyperlinks>
    <hyperlink ref="K1:S1" location="C2" tooltip="Souhrnný list stavby" display="1) Souhrnný list stavby"/>
    <hyperlink ref="W1:AF1" location="C87" tooltip="Rekapitulace objektů" display="2) Rekapitulace objektů"/>
    <hyperlink ref="A86" location="'SO 01 - Bourací práce'!C2" tooltip="SO 01 - Bourací práce" display="/"/>
    <hyperlink ref="A87" location="'SO 02 - Stavební úpravy RD'!C2" tooltip="SO 02 - Stavební úpravy RD" display="/"/>
  </hyperlinks>
  <printOptions/>
  <pageMargins left="0.5902777910232544" right="0.5902777910232544" top="0.5208333730697632" bottom="0.4861111342906952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56"/>
  <sheetViews>
    <sheetView showGridLines="0" zoomScalePageLayoutView="0" workbookViewId="0" topLeftCell="A1">
      <pane ySplit="1" topLeftCell="A90" activePane="bottomLeft" state="frozen"/>
      <selection pane="topLeft" activeCell="A1" sqref="A1"/>
      <selection pane="bottomLeft" activeCell="H82" sqref="H82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134"/>
      <c r="B1" s="131"/>
      <c r="C1" s="131"/>
      <c r="D1" s="132" t="s">
        <v>1</v>
      </c>
      <c r="E1" s="131"/>
      <c r="F1" s="133" t="s">
        <v>861</v>
      </c>
      <c r="G1" s="133"/>
      <c r="H1" s="165" t="s">
        <v>862</v>
      </c>
      <c r="I1" s="165"/>
      <c r="J1" s="165"/>
      <c r="K1" s="165"/>
      <c r="L1" s="133" t="s">
        <v>863</v>
      </c>
      <c r="M1" s="131"/>
      <c r="N1" s="131"/>
      <c r="O1" s="132" t="s">
        <v>88</v>
      </c>
      <c r="P1" s="131"/>
      <c r="Q1" s="131"/>
      <c r="R1" s="131"/>
      <c r="S1" s="133" t="s">
        <v>864</v>
      </c>
      <c r="T1" s="133"/>
      <c r="U1" s="134"/>
      <c r="V1" s="134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162" t="s">
        <v>4</v>
      </c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S2" s="135" t="s">
        <v>5</v>
      </c>
      <c r="T2" s="136"/>
      <c r="U2" s="136"/>
      <c r="V2" s="136"/>
      <c r="W2" s="136"/>
      <c r="X2" s="136"/>
      <c r="Y2" s="136"/>
      <c r="Z2" s="136"/>
      <c r="AA2" s="136"/>
      <c r="AB2" s="136"/>
      <c r="AC2" s="136"/>
      <c r="AT2" s="2" t="s">
        <v>81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8</v>
      </c>
    </row>
    <row r="4" spans="2:46" s="2" customFormat="1" ht="37.5" customHeight="1">
      <c r="B4" s="10"/>
      <c r="C4" s="158" t="s">
        <v>89</v>
      </c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1"/>
      <c r="T4" s="12" t="s">
        <v>11</v>
      </c>
      <c r="AT4" s="2" t="s">
        <v>3</v>
      </c>
    </row>
    <row r="5" spans="2:18" s="2" customFormat="1" ht="7.5" customHeight="1">
      <c r="B5" s="10"/>
      <c r="R5" s="11"/>
    </row>
    <row r="6" spans="2:18" s="2" customFormat="1" ht="26.25" customHeight="1">
      <c r="B6" s="10"/>
      <c r="D6" s="16" t="s">
        <v>15</v>
      </c>
      <c r="F6" s="179" t="str">
        <f>'Rekapitulace stavby'!$K$6</f>
        <v>Stavební úpravy RD</v>
      </c>
      <c r="G6" s="136"/>
      <c r="H6" s="136"/>
      <c r="I6" s="136"/>
      <c r="J6" s="136"/>
      <c r="K6" s="136"/>
      <c r="L6" s="136"/>
      <c r="M6" s="136"/>
      <c r="N6" s="136"/>
      <c r="O6" s="136"/>
      <c r="P6" s="136"/>
      <c r="R6" s="11"/>
    </row>
    <row r="7" spans="2:18" s="6" customFormat="1" ht="33.75" customHeight="1">
      <c r="B7" s="19"/>
      <c r="D7" s="15" t="s">
        <v>90</v>
      </c>
      <c r="F7" s="163" t="s">
        <v>91</v>
      </c>
      <c r="G7" s="139"/>
      <c r="H7" s="139"/>
      <c r="I7" s="139"/>
      <c r="J7" s="139"/>
      <c r="K7" s="139"/>
      <c r="L7" s="139"/>
      <c r="M7" s="139"/>
      <c r="N7" s="139"/>
      <c r="O7" s="139"/>
      <c r="P7" s="139"/>
      <c r="R7" s="20"/>
    </row>
    <row r="8" spans="2:18" s="6" customFormat="1" ht="15" customHeight="1">
      <c r="B8" s="19"/>
      <c r="D8" s="16" t="s">
        <v>18</v>
      </c>
      <c r="F8" s="14"/>
      <c r="M8" s="16" t="s">
        <v>19</v>
      </c>
      <c r="O8" s="14"/>
      <c r="R8" s="20"/>
    </row>
    <row r="9" spans="2:18" s="6" customFormat="1" ht="15" customHeight="1">
      <c r="B9" s="19"/>
      <c r="D9" s="16" t="s">
        <v>20</v>
      </c>
      <c r="F9" s="14" t="s">
        <v>21</v>
      </c>
      <c r="M9" s="16" t="s">
        <v>22</v>
      </c>
      <c r="O9" s="173"/>
      <c r="P9" s="139"/>
      <c r="R9" s="20"/>
    </row>
    <row r="10" spans="2:18" s="6" customFormat="1" ht="12" customHeight="1">
      <c r="B10" s="19"/>
      <c r="R10" s="20"/>
    </row>
    <row r="11" spans="2:18" s="6" customFormat="1" ht="15" customHeight="1">
      <c r="B11" s="19"/>
      <c r="D11" s="16" t="s">
        <v>25</v>
      </c>
      <c r="M11" s="16" t="s">
        <v>26</v>
      </c>
      <c r="O11" s="147"/>
      <c r="P11" s="139"/>
      <c r="R11" s="20"/>
    </row>
    <row r="12" spans="2:18" s="6" customFormat="1" ht="18.75" customHeight="1">
      <c r="B12" s="19"/>
      <c r="E12" s="14" t="s">
        <v>27</v>
      </c>
      <c r="M12" s="16" t="s">
        <v>28</v>
      </c>
      <c r="O12" s="147"/>
      <c r="P12" s="139"/>
      <c r="R12" s="20"/>
    </row>
    <row r="13" spans="2:18" s="6" customFormat="1" ht="7.5" customHeight="1">
      <c r="B13" s="19"/>
      <c r="R13" s="20"/>
    </row>
    <row r="14" spans="2:18" s="6" customFormat="1" ht="15" customHeight="1">
      <c r="B14" s="19"/>
      <c r="D14" s="16" t="s">
        <v>29</v>
      </c>
      <c r="M14" s="16" t="s">
        <v>26</v>
      </c>
      <c r="O14" s="147">
        <f>IF('Rekapitulace stavby'!$AN$13="","",'Rekapitulace stavby'!$AN$13)</f>
      </c>
      <c r="P14" s="139"/>
      <c r="R14" s="20"/>
    </row>
    <row r="15" spans="2:18" s="6" customFormat="1" ht="18.75" customHeight="1">
      <c r="B15" s="19"/>
      <c r="E15" s="14" t="str">
        <f>IF('Rekapitulace stavby'!$E$14="","",'Rekapitulace stavby'!$E$14)</f>
        <v> </v>
      </c>
      <c r="M15" s="16" t="s">
        <v>28</v>
      </c>
      <c r="O15" s="147">
        <f>IF('Rekapitulace stavby'!$AN$14="","",'Rekapitulace stavby'!$AN$14)</f>
      </c>
      <c r="P15" s="139"/>
      <c r="R15" s="20"/>
    </row>
    <row r="16" spans="2:18" s="6" customFormat="1" ht="7.5" customHeight="1">
      <c r="B16" s="19"/>
      <c r="R16" s="20"/>
    </row>
    <row r="17" spans="2:18" s="6" customFormat="1" ht="15" customHeight="1">
      <c r="B17" s="19"/>
      <c r="D17" s="16" t="s">
        <v>31</v>
      </c>
      <c r="M17" s="16" t="s">
        <v>26</v>
      </c>
      <c r="O17" s="147"/>
      <c r="P17" s="139"/>
      <c r="R17" s="20"/>
    </row>
    <row r="18" spans="2:18" s="6" customFormat="1" ht="18.75" customHeight="1">
      <c r="B18" s="19"/>
      <c r="E18" s="14" t="s">
        <v>32</v>
      </c>
      <c r="M18" s="16" t="s">
        <v>28</v>
      </c>
      <c r="O18" s="147"/>
      <c r="P18" s="139"/>
      <c r="R18" s="20"/>
    </row>
    <row r="19" spans="2:18" s="6" customFormat="1" ht="7.5" customHeight="1">
      <c r="B19" s="19"/>
      <c r="R19" s="20"/>
    </row>
    <row r="20" spans="2:18" s="6" customFormat="1" ht="15" customHeight="1">
      <c r="B20" s="19"/>
      <c r="D20" s="16" t="s">
        <v>34</v>
      </c>
      <c r="M20" s="16" t="s">
        <v>26</v>
      </c>
      <c r="O20" s="147"/>
      <c r="P20" s="139"/>
      <c r="R20" s="20"/>
    </row>
    <row r="21" spans="2:18" s="6" customFormat="1" ht="18.75" customHeight="1">
      <c r="B21" s="19"/>
      <c r="E21" s="14"/>
      <c r="M21" s="16" t="s">
        <v>28</v>
      </c>
      <c r="O21" s="147"/>
      <c r="P21" s="139"/>
      <c r="R21" s="20"/>
    </row>
    <row r="22" spans="2:18" s="6" customFormat="1" ht="7.5" customHeight="1">
      <c r="B22" s="19"/>
      <c r="R22" s="20"/>
    </row>
    <row r="23" spans="2:18" s="6" customFormat="1" ht="15" customHeight="1">
      <c r="B23" s="19"/>
      <c r="D23" s="16" t="s">
        <v>35</v>
      </c>
      <c r="R23" s="20"/>
    </row>
    <row r="24" spans="2:18" s="77" customFormat="1" ht="178.5" customHeight="1">
      <c r="B24" s="78"/>
      <c r="E24" s="164" t="s">
        <v>92</v>
      </c>
      <c r="F24" s="184"/>
      <c r="G24" s="184"/>
      <c r="H24" s="184"/>
      <c r="I24" s="184"/>
      <c r="J24" s="184"/>
      <c r="K24" s="184"/>
      <c r="L24" s="184"/>
      <c r="R24" s="79"/>
    </row>
    <row r="25" spans="2:18" s="6" customFormat="1" ht="7.5" customHeight="1">
      <c r="B25" s="19"/>
      <c r="R25" s="20"/>
    </row>
    <row r="26" spans="2:18" s="6" customFormat="1" ht="7.5" customHeight="1">
      <c r="B26" s="19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R26" s="20"/>
    </row>
    <row r="27" spans="2:18" s="6" customFormat="1" ht="15" customHeight="1">
      <c r="B27" s="19"/>
      <c r="D27" s="80" t="s">
        <v>93</v>
      </c>
      <c r="M27" s="159">
        <f>$N$86</f>
        <v>0</v>
      </c>
      <c r="N27" s="139"/>
      <c r="O27" s="139"/>
      <c r="P27" s="139"/>
      <c r="R27" s="20"/>
    </row>
    <row r="28" spans="2:18" s="6" customFormat="1" ht="15" customHeight="1">
      <c r="B28" s="19"/>
      <c r="D28" s="18" t="s">
        <v>94</v>
      </c>
      <c r="M28" s="159">
        <f>$N$97</f>
        <v>0</v>
      </c>
      <c r="N28" s="139"/>
      <c r="O28" s="139"/>
      <c r="P28" s="139"/>
      <c r="R28" s="20"/>
    </row>
    <row r="29" spans="2:18" s="6" customFormat="1" ht="7.5" customHeight="1">
      <c r="B29" s="19"/>
      <c r="R29" s="20"/>
    </row>
    <row r="30" spans="2:18" s="6" customFormat="1" ht="26.25" customHeight="1">
      <c r="B30" s="19"/>
      <c r="D30" s="81" t="s">
        <v>38</v>
      </c>
      <c r="M30" s="185">
        <f>ROUND($M$27+$M$28,0)</f>
        <v>0</v>
      </c>
      <c r="N30" s="139"/>
      <c r="O30" s="139"/>
      <c r="P30" s="139"/>
      <c r="R30" s="20"/>
    </row>
    <row r="31" spans="2:18" s="6" customFormat="1" ht="7.5" customHeight="1">
      <c r="B31" s="19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R31" s="20"/>
    </row>
    <row r="32" spans="2:18" s="6" customFormat="1" ht="15" customHeight="1">
      <c r="B32" s="19"/>
      <c r="D32" s="24" t="s">
        <v>39</v>
      </c>
      <c r="E32" s="24" t="s">
        <v>40</v>
      </c>
      <c r="F32" s="25">
        <v>0.21</v>
      </c>
      <c r="G32" s="82" t="s">
        <v>41</v>
      </c>
      <c r="H32" s="183">
        <f>ROUND((SUM($BE$97:$BE$100)+SUM($BE$118:$BE$155)),0)</f>
        <v>0</v>
      </c>
      <c r="I32" s="139"/>
      <c r="J32" s="139"/>
      <c r="M32" s="183">
        <f>ROUND(ROUND((SUM($BE$97:$BE$100)+SUM($BE$118:$BE$155)),0)*$F$32,0)</f>
        <v>0</v>
      </c>
      <c r="N32" s="139"/>
      <c r="O32" s="139"/>
      <c r="P32" s="139"/>
      <c r="R32" s="20"/>
    </row>
    <row r="33" spans="2:18" s="6" customFormat="1" ht="15" customHeight="1">
      <c r="B33" s="19"/>
      <c r="E33" s="24" t="s">
        <v>42</v>
      </c>
      <c r="F33" s="25">
        <v>0.15</v>
      </c>
      <c r="G33" s="82" t="s">
        <v>41</v>
      </c>
      <c r="H33" s="183">
        <f>ROUND((SUM($BF$97:$BF$100)+SUM($BF$118:$BF$155)),0)</f>
        <v>0</v>
      </c>
      <c r="I33" s="139"/>
      <c r="J33" s="139"/>
      <c r="M33" s="183">
        <f>ROUND(ROUND((SUM($BF$97:$BF$100)+SUM($BF$118:$BF$155)),0)*$F$33,0)</f>
        <v>0</v>
      </c>
      <c r="N33" s="139"/>
      <c r="O33" s="139"/>
      <c r="P33" s="139"/>
      <c r="R33" s="20"/>
    </row>
    <row r="34" spans="2:18" s="6" customFormat="1" ht="15" customHeight="1" hidden="1">
      <c r="B34" s="19"/>
      <c r="E34" s="24" t="s">
        <v>43</v>
      </c>
      <c r="F34" s="25">
        <v>0.21</v>
      </c>
      <c r="G34" s="82" t="s">
        <v>41</v>
      </c>
      <c r="H34" s="183">
        <f>ROUND((SUM($BG$97:$BG$100)+SUM($BG$118:$BG$155)),0)</f>
        <v>0</v>
      </c>
      <c r="I34" s="139"/>
      <c r="J34" s="139"/>
      <c r="M34" s="183">
        <v>0</v>
      </c>
      <c r="N34" s="139"/>
      <c r="O34" s="139"/>
      <c r="P34" s="139"/>
      <c r="R34" s="20"/>
    </row>
    <row r="35" spans="2:18" s="6" customFormat="1" ht="15" customHeight="1" hidden="1">
      <c r="B35" s="19"/>
      <c r="E35" s="24" t="s">
        <v>44</v>
      </c>
      <c r="F35" s="25">
        <v>0.15</v>
      </c>
      <c r="G35" s="82" t="s">
        <v>41</v>
      </c>
      <c r="H35" s="183">
        <f>ROUND((SUM($BH$97:$BH$100)+SUM($BH$118:$BH$155)),0)</f>
        <v>0</v>
      </c>
      <c r="I35" s="139"/>
      <c r="J35" s="139"/>
      <c r="M35" s="183">
        <v>0</v>
      </c>
      <c r="N35" s="139"/>
      <c r="O35" s="139"/>
      <c r="P35" s="139"/>
      <c r="R35" s="20"/>
    </row>
    <row r="36" spans="2:18" s="6" customFormat="1" ht="15" customHeight="1" hidden="1">
      <c r="B36" s="19"/>
      <c r="E36" s="24" t="s">
        <v>45</v>
      </c>
      <c r="F36" s="25">
        <v>0</v>
      </c>
      <c r="G36" s="82" t="s">
        <v>41</v>
      </c>
      <c r="H36" s="183">
        <f>ROUND((SUM($BI$97:$BI$100)+SUM($BI$118:$BI$155)),0)</f>
        <v>0</v>
      </c>
      <c r="I36" s="139"/>
      <c r="J36" s="139"/>
      <c r="M36" s="183">
        <v>0</v>
      </c>
      <c r="N36" s="139"/>
      <c r="O36" s="139"/>
      <c r="P36" s="139"/>
      <c r="R36" s="20"/>
    </row>
    <row r="37" spans="2:18" s="6" customFormat="1" ht="7.5" customHeight="1">
      <c r="B37" s="19"/>
      <c r="R37" s="20"/>
    </row>
    <row r="38" spans="2:18" s="6" customFormat="1" ht="26.25" customHeight="1">
      <c r="B38" s="19"/>
      <c r="C38" s="28"/>
      <c r="D38" s="29" t="s">
        <v>46</v>
      </c>
      <c r="E38" s="30"/>
      <c r="F38" s="30"/>
      <c r="G38" s="83" t="s">
        <v>47</v>
      </c>
      <c r="H38" s="31" t="s">
        <v>48</v>
      </c>
      <c r="I38" s="30"/>
      <c r="J38" s="30"/>
      <c r="K38" s="30"/>
      <c r="L38" s="157">
        <f>SUM($M$30:$M$36)</f>
        <v>0</v>
      </c>
      <c r="M38" s="150"/>
      <c r="N38" s="150"/>
      <c r="O38" s="150"/>
      <c r="P38" s="152"/>
      <c r="Q38" s="28"/>
      <c r="R38" s="20"/>
    </row>
    <row r="39" spans="2:18" s="6" customFormat="1" ht="15" customHeight="1">
      <c r="B39" s="19"/>
      <c r="R39" s="20"/>
    </row>
    <row r="40" spans="2:18" s="6" customFormat="1" ht="15" customHeight="1">
      <c r="B40" s="19"/>
      <c r="R40" s="20"/>
    </row>
    <row r="41" spans="2:18" s="2" customFormat="1" ht="14.25" customHeight="1">
      <c r="B41" s="10"/>
      <c r="R41" s="11"/>
    </row>
    <row r="42" spans="2:18" s="2" customFormat="1" ht="14.25" customHeight="1">
      <c r="B42" s="10"/>
      <c r="R42" s="11"/>
    </row>
    <row r="43" spans="2:18" s="2" customFormat="1" ht="14.25" customHeight="1">
      <c r="B43" s="10"/>
      <c r="R43" s="11"/>
    </row>
    <row r="44" spans="2:18" s="2" customFormat="1" ht="14.25" customHeight="1">
      <c r="B44" s="10"/>
      <c r="R44" s="11"/>
    </row>
    <row r="45" spans="2:18" s="2" customFormat="1" ht="14.25" customHeight="1">
      <c r="B45" s="10"/>
      <c r="R45" s="11"/>
    </row>
    <row r="46" spans="2:18" s="2" customFormat="1" ht="14.25" customHeight="1">
      <c r="B46" s="10"/>
      <c r="R46" s="11"/>
    </row>
    <row r="47" spans="2:18" s="2" customFormat="1" ht="14.25" customHeight="1">
      <c r="B47" s="10"/>
      <c r="R47" s="11"/>
    </row>
    <row r="48" spans="2:18" s="2" customFormat="1" ht="14.25" customHeight="1">
      <c r="B48" s="10"/>
      <c r="R48" s="11"/>
    </row>
    <row r="49" spans="2:18" s="2" customFormat="1" ht="14.25" customHeight="1">
      <c r="B49" s="10"/>
      <c r="R49" s="11"/>
    </row>
    <row r="50" spans="2:18" s="6" customFormat="1" ht="15.75" customHeight="1">
      <c r="B50" s="19"/>
      <c r="D50" s="32" t="s">
        <v>49</v>
      </c>
      <c r="E50" s="33"/>
      <c r="F50" s="33"/>
      <c r="G50" s="33"/>
      <c r="H50" s="34"/>
      <c r="J50" s="32" t="s">
        <v>50</v>
      </c>
      <c r="K50" s="33"/>
      <c r="L50" s="33"/>
      <c r="M50" s="33"/>
      <c r="N50" s="33"/>
      <c r="O50" s="33"/>
      <c r="P50" s="34"/>
      <c r="R50" s="20"/>
    </row>
    <row r="51" spans="2:18" s="2" customFormat="1" ht="14.25" customHeight="1">
      <c r="B51" s="10"/>
      <c r="D51" s="35"/>
      <c r="H51" s="36"/>
      <c r="J51" s="35"/>
      <c r="P51" s="36"/>
      <c r="R51" s="11"/>
    </row>
    <row r="52" spans="2:18" s="2" customFormat="1" ht="14.25" customHeight="1">
      <c r="B52" s="10"/>
      <c r="D52" s="35"/>
      <c r="H52" s="36"/>
      <c r="J52" s="35"/>
      <c r="P52" s="36"/>
      <c r="R52" s="11"/>
    </row>
    <row r="53" spans="2:18" s="2" customFormat="1" ht="14.25" customHeight="1">
      <c r="B53" s="10"/>
      <c r="D53" s="35"/>
      <c r="H53" s="36"/>
      <c r="J53" s="35"/>
      <c r="P53" s="36"/>
      <c r="R53" s="11"/>
    </row>
    <row r="54" spans="2:18" s="2" customFormat="1" ht="14.25" customHeight="1">
      <c r="B54" s="10"/>
      <c r="D54" s="35"/>
      <c r="H54" s="36"/>
      <c r="J54" s="35"/>
      <c r="P54" s="36"/>
      <c r="R54" s="11"/>
    </row>
    <row r="55" spans="2:18" s="2" customFormat="1" ht="14.25" customHeight="1">
      <c r="B55" s="10"/>
      <c r="D55" s="35"/>
      <c r="H55" s="36"/>
      <c r="J55" s="35"/>
      <c r="P55" s="36"/>
      <c r="R55" s="11"/>
    </row>
    <row r="56" spans="2:18" s="2" customFormat="1" ht="14.25" customHeight="1">
      <c r="B56" s="10"/>
      <c r="D56" s="35"/>
      <c r="H56" s="36"/>
      <c r="J56" s="35"/>
      <c r="P56" s="36"/>
      <c r="R56" s="11"/>
    </row>
    <row r="57" spans="2:18" s="2" customFormat="1" ht="14.25" customHeight="1">
      <c r="B57" s="10"/>
      <c r="D57" s="35"/>
      <c r="H57" s="36"/>
      <c r="J57" s="35"/>
      <c r="P57" s="36"/>
      <c r="R57" s="11"/>
    </row>
    <row r="58" spans="2:18" s="2" customFormat="1" ht="14.25" customHeight="1">
      <c r="B58" s="10"/>
      <c r="D58" s="35"/>
      <c r="H58" s="36"/>
      <c r="J58" s="35"/>
      <c r="P58" s="36"/>
      <c r="R58" s="11"/>
    </row>
    <row r="59" spans="2:18" s="6" customFormat="1" ht="15.75" customHeight="1">
      <c r="B59" s="19"/>
      <c r="D59" s="37" t="s">
        <v>51</v>
      </c>
      <c r="E59" s="38"/>
      <c r="F59" s="38"/>
      <c r="G59" s="39" t="s">
        <v>52</v>
      </c>
      <c r="H59" s="40"/>
      <c r="J59" s="37" t="s">
        <v>51</v>
      </c>
      <c r="K59" s="38"/>
      <c r="L59" s="38"/>
      <c r="M59" s="38"/>
      <c r="N59" s="39" t="s">
        <v>52</v>
      </c>
      <c r="O59" s="38"/>
      <c r="P59" s="40"/>
      <c r="R59" s="20"/>
    </row>
    <row r="60" spans="2:18" s="2" customFormat="1" ht="14.25" customHeight="1">
      <c r="B60" s="10"/>
      <c r="R60" s="11"/>
    </row>
    <row r="61" spans="2:18" s="6" customFormat="1" ht="15.75" customHeight="1">
      <c r="B61" s="19"/>
      <c r="D61" s="32" t="s">
        <v>53</v>
      </c>
      <c r="E61" s="33"/>
      <c r="F61" s="33"/>
      <c r="G61" s="33"/>
      <c r="H61" s="34"/>
      <c r="J61" s="32" t="s">
        <v>54</v>
      </c>
      <c r="K61" s="33"/>
      <c r="L61" s="33"/>
      <c r="M61" s="33"/>
      <c r="N61" s="33"/>
      <c r="O61" s="33"/>
      <c r="P61" s="34"/>
      <c r="R61" s="20"/>
    </row>
    <row r="62" spans="2:18" s="2" customFormat="1" ht="14.25" customHeight="1">
      <c r="B62" s="10"/>
      <c r="D62" s="35"/>
      <c r="H62" s="36"/>
      <c r="J62" s="35"/>
      <c r="P62" s="36"/>
      <c r="R62" s="11"/>
    </row>
    <row r="63" spans="2:18" s="2" customFormat="1" ht="14.25" customHeight="1">
      <c r="B63" s="10"/>
      <c r="D63" s="35"/>
      <c r="H63" s="36"/>
      <c r="J63" s="35"/>
      <c r="P63" s="36"/>
      <c r="R63" s="11"/>
    </row>
    <row r="64" spans="2:18" s="2" customFormat="1" ht="14.25" customHeight="1">
      <c r="B64" s="10"/>
      <c r="D64" s="35"/>
      <c r="H64" s="36"/>
      <c r="J64" s="35"/>
      <c r="P64" s="36"/>
      <c r="R64" s="11"/>
    </row>
    <row r="65" spans="2:18" s="2" customFormat="1" ht="14.25" customHeight="1">
      <c r="B65" s="10"/>
      <c r="D65" s="35"/>
      <c r="H65" s="36"/>
      <c r="J65" s="35"/>
      <c r="P65" s="36"/>
      <c r="R65" s="11"/>
    </row>
    <row r="66" spans="2:18" s="2" customFormat="1" ht="14.25" customHeight="1">
      <c r="B66" s="10"/>
      <c r="D66" s="35"/>
      <c r="H66" s="36"/>
      <c r="J66" s="35"/>
      <c r="P66" s="36"/>
      <c r="R66" s="11"/>
    </row>
    <row r="67" spans="2:18" s="2" customFormat="1" ht="14.25" customHeight="1">
      <c r="B67" s="10"/>
      <c r="D67" s="35"/>
      <c r="H67" s="36"/>
      <c r="J67" s="35"/>
      <c r="P67" s="36"/>
      <c r="R67" s="11"/>
    </row>
    <row r="68" spans="2:18" s="2" customFormat="1" ht="14.25" customHeight="1">
      <c r="B68" s="10"/>
      <c r="D68" s="35"/>
      <c r="H68" s="36"/>
      <c r="J68" s="35"/>
      <c r="P68" s="36"/>
      <c r="R68" s="11"/>
    </row>
    <row r="69" spans="2:18" s="2" customFormat="1" ht="14.25" customHeight="1">
      <c r="B69" s="10"/>
      <c r="D69" s="35"/>
      <c r="H69" s="36"/>
      <c r="J69" s="35"/>
      <c r="P69" s="36"/>
      <c r="R69" s="11"/>
    </row>
    <row r="70" spans="2:18" s="6" customFormat="1" ht="15.75" customHeight="1">
      <c r="B70" s="19"/>
      <c r="D70" s="37" t="s">
        <v>51</v>
      </c>
      <c r="E70" s="38"/>
      <c r="F70" s="38"/>
      <c r="G70" s="39" t="s">
        <v>52</v>
      </c>
      <c r="H70" s="40"/>
      <c r="J70" s="37" t="s">
        <v>51</v>
      </c>
      <c r="K70" s="38"/>
      <c r="L70" s="38"/>
      <c r="M70" s="38"/>
      <c r="N70" s="39" t="s">
        <v>52</v>
      </c>
      <c r="O70" s="38"/>
      <c r="P70" s="40"/>
      <c r="R70" s="20"/>
    </row>
    <row r="71" spans="2:18" s="6" customFormat="1" ht="15" customHeight="1"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3"/>
    </row>
    <row r="75" spans="2:18" s="6" customFormat="1" ht="7.5" customHeight="1">
      <c r="B75" s="44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6"/>
    </row>
    <row r="76" spans="2:18" s="6" customFormat="1" ht="37.5" customHeight="1">
      <c r="B76" s="19"/>
      <c r="C76" s="158" t="s">
        <v>95</v>
      </c>
      <c r="D76" s="139"/>
      <c r="E76" s="139"/>
      <c r="F76" s="139"/>
      <c r="G76" s="139"/>
      <c r="H76" s="139"/>
      <c r="I76" s="139"/>
      <c r="J76" s="139"/>
      <c r="K76" s="139"/>
      <c r="L76" s="139"/>
      <c r="M76" s="139"/>
      <c r="N76" s="139"/>
      <c r="O76" s="139"/>
      <c r="P76" s="139"/>
      <c r="Q76" s="139"/>
      <c r="R76" s="20"/>
    </row>
    <row r="77" spans="2:18" s="6" customFormat="1" ht="7.5" customHeight="1">
      <c r="B77" s="19"/>
      <c r="R77" s="20"/>
    </row>
    <row r="78" spans="2:18" s="6" customFormat="1" ht="30.75" customHeight="1">
      <c r="B78" s="19"/>
      <c r="C78" s="16" t="s">
        <v>15</v>
      </c>
      <c r="F78" s="179" t="str">
        <f>$F$6</f>
        <v>Stavební úpravy RD</v>
      </c>
      <c r="G78" s="139"/>
      <c r="H78" s="139"/>
      <c r="I78" s="139"/>
      <c r="J78" s="139"/>
      <c r="K78" s="139"/>
      <c r="L78" s="139"/>
      <c r="M78" s="139"/>
      <c r="N78" s="139"/>
      <c r="O78" s="139"/>
      <c r="P78" s="139"/>
      <c r="R78" s="20"/>
    </row>
    <row r="79" spans="2:18" s="6" customFormat="1" ht="37.5" customHeight="1">
      <c r="B79" s="19"/>
      <c r="C79" s="49" t="s">
        <v>90</v>
      </c>
      <c r="F79" s="144" t="str">
        <f>$F$7</f>
        <v>SO 01 - Bourací práce</v>
      </c>
      <c r="G79" s="139"/>
      <c r="H79" s="139"/>
      <c r="I79" s="139"/>
      <c r="J79" s="139"/>
      <c r="K79" s="139"/>
      <c r="L79" s="139"/>
      <c r="M79" s="139"/>
      <c r="N79" s="139"/>
      <c r="O79" s="139"/>
      <c r="P79" s="139"/>
      <c r="R79" s="20"/>
    </row>
    <row r="80" spans="2:18" s="6" customFormat="1" ht="7.5" customHeight="1">
      <c r="B80" s="19"/>
      <c r="R80" s="20"/>
    </row>
    <row r="81" spans="2:18" s="6" customFormat="1" ht="7.5" customHeight="1">
      <c r="B81" s="19"/>
      <c r="R81" s="20"/>
    </row>
    <row r="82" spans="2:18" s="6" customFormat="1" ht="15" customHeight="1">
      <c r="B82" s="19"/>
      <c r="C82" s="16" t="s">
        <v>29</v>
      </c>
      <c r="F82" s="14" t="str">
        <f>IF($E$15="","",$E$15)</f>
        <v> </v>
      </c>
      <c r="K82" s="16" t="s">
        <v>34</v>
      </c>
      <c r="M82" s="147">
        <f>$E$21</f>
        <v>0</v>
      </c>
      <c r="N82" s="139"/>
      <c r="O82" s="139"/>
      <c r="P82" s="139"/>
      <c r="Q82" s="139"/>
      <c r="R82" s="20"/>
    </row>
    <row r="83" spans="2:18" s="6" customFormat="1" ht="11.25" customHeight="1">
      <c r="B83" s="19"/>
      <c r="R83" s="20"/>
    </row>
    <row r="84" spans="2:18" s="6" customFormat="1" ht="30" customHeight="1">
      <c r="B84" s="19"/>
      <c r="C84" s="182" t="s">
        <v>96</v>
      </c>
      <c r="D84" s="141"/>
      <c r="E84" s="141"/>
      <c r="F84" s="141"/>
      <c r="G84" s="141"/>
      <c r="H84" s="28"/>
      <c r="I84" s="28"/>
      <c r="J84" s="28"/>
      <c r="K84" s="28"/>
      <c r="L84" s="28"/>
      <c r="M84" s="28"/>
      <c r="N84" s="182" t="s">
        <v>97</v>
      </c>
      <c r="O84" s="139"/>
      <c r="P84" s="139"/>
      <c r="Q84" s="139"/>
      <c r="R84" s="20"/>
    </row>
    <row r="85" spans="2:18" s="6" customFormat="1" ht="11.25" customHeight="1">
      <c r="B85" s="19"/>
      <c r="R85" s="20"/>
    </row>
    <row r="86" spans="2:47" s="6" customFormat="1" ht="30" customHeight="1">
      <c r="B86" s="19"/>
      <c r="C86" s="58" t="s">
        <v>98</v>
      </c>
      <c r="N86" s="137">
        <f>$N$118</f>
        <v>0</v>
      </c>
      <c r="O86" s="139"/>
      <c r="P86" s="139"/>
      <c r="Q86" s="139"/>
      <c r="R86" s="20"/>
      <c r="AU86" s="6" t="s">
        <v>99</v>
      </c>
    </row>
    <row r="87" spans="2:18" s="63" customFormat="1" ht="25.5" customHeight="1">
      <c r="B87" s="84"/>
      <c r="D87" s="85" t="s">
        <v>100</v>
      </c>
      <c r="N87" s="181">
        <f>$N$119</f>
        <v>0</v>
      </c>
      <c r="O87" s="180"/>
      <c r="P87" s="180"/>
      <c r="Q87" s="180"/>
      <c r="R87" s="86"/>
    </row>
    <row r="88" spans="2:18" s="80" customFormat="1" ht="21" customHeight="1">
      <c r="B88" s="87"/>
      <c r="D88" s="88" t="s">
        <v>101</v>
      </c>
      <c r="N88" s="178">
        <f>$N$120</f>
        <v>0</v>
      </c>
      <c r="O88" s="180"/>
      <c r="P88" s="180"/>
      <c r="Q88" s="180"/>
      <c r="R88" s="89"/>
    </row>
    <row r="89" spans="2:18" s="80" customFormat="1" ht="21" customHeight="1">
      <c r="B89" s="87"/>
      <c r="D89" s="88" t="s">
        <v>102</v>
      </c>
      <c r="N89" s="178">
        <f>$N$122</f>
        <v>0</v>
      </c>
      <c r="O89" s="180"/>
      <c r="P89" s="180"/>
      <c r="Q89" s="180"/>
      <c r="R89" s="89"/>
    </row>
    <row r="90" spans="2:18" s="63" customFormat="1" ht="25.5" customHeight="1">
      <c r="B90" s="84"/>
      <c r="D90" s="85" t="s">
        <v>103</v>
      </c>
      <c r="N90" s="181">
        <f>$N$133</f>
        <v>0</v>
      </c>
      <c r="O90" s="180"/>
      <c r="P90" s="180"/>
      <c r="Q90" s="180"/>
      <c r="R90" s="86"/>
    </row>
    <row r="91" spans="2:18" s="80" customFormat="1" ht="21" customHeight="1">
      <c r="B91" s="87"/>
      <c r="D91" s="88" t="s">
        <v>104</v>
      </c>
      <c r="N91" s="178">
        <f>$N$134</f>
        <v>0</v>
      </c>
      <c r="O91" s="180"/>
      <c r="P91" s="180"/>
      <c r="Q91" s="180"/>
      <c r="R91" s="89"/>
    </row>
    <row r="92" spans="2:18" s="80" customFormat="1" ht="21" customHeight="1">
      <c r="B92" s="87"/>
      <c r="D92" s="88" t="s">
        <v>105</v>
      </c>
      <c r="N92" s="178">
        <f>$N$140</f>
        <v>0</v>
      </c>
      <c r="O92" s="180"/>
      <c r="P92" s="180"/>
      <c r="Q92" s="180"/>
      <c r="R92" s="89"/>
    </row>
    <row r="93" spans="2:18" s="80" customFormat="1" ht="21" customHeight="1">
      <c r="B93" s="87"/>
      <c r="D93" s="88" t="s">
        <v>106</v>
      </c>
      <c r="N93" s="178">
        <f>$N$144</f>
        <v>0</v>
      </c>
      <c r="O93" s="180"/>
      <c r="P93" s="180"/>
      <c r="Q93" s="180"/>
      <c r="R93" s="89"/>
    </row>
    <row r="94" spans="2:18" s="80" customFormat="1" ht="21" customHeight="1">
      <c r="B94" s="87"/>
      <c r="D94" s="88" t="s">
        <v>107</v>
      </c>
      <c r="N94" s="178">
        <f>$N$150</f>
        <v>0</v>
      </c>
      <c r="O94" s="180"/>
      <c r="P94" s="180"/>
      <c r="Q94" s="180"/>
      <c r="R94" s="89"/>
    </row>
    <row r="95" spans="2:18" s="80" customFormat="1" ht="21" customHeight="1">
      <c r="B95" s="87"/>
      <c r="D95" s="88" t="s">
        <v>108</v>
      </c>
      <c r="N95" s="178">
        <f>$N$152</f>
        <v>0</v>
      </c>
      <c r="O95" s="180"/>
      <c r="P95" s="180"/>
      <c r="Q95" s="180"/>
      <c r="R95" s="89"/>
    </row>
    <row r="96" spans="2:18" s="6" customFormat="1" ht="22.5" customHeight="1">
      <c r="B96" s="19"/>
      <c r="R96" s="20"/>
    </row>
    <row r="97" spans="2:21" s="6" customFormat="1" ht="30" customHeight="1">
      <c r="B97" s="19"/>
      <c r="C97" s="58" t="s">
        <v>109</v>
      </c>
      <c r="N97" s="137">
        <f>ROUND($N$98+$N$99,0)</f>
        <v>0</v>
      </c>
      <c r="O97" s="139"/>
      <c r="P97" s="139"/>
      <c r="Q97" s="139"/>
      <c r="R97" s="20"/>
      <c r="T97" s="90"/>
      <c r="U97" s="91" t="s">
        <v>39</v>
      </c>
    </row>
    <row r="98" spans="2:62" s="6" customFormat="1" ht="18.75" customHeight="1">
      <c r="B98" s="19"/>
      <c r="D98" s="177" t="s">
        <v>110</v>
      </c>
      <c r="E98" s="139"/>
      <c r="F98" s="139"/>
      <c r="G98" s="139"/>
      <c r="H98" s="139"/>
      <c r="N98" s="178"/>
      <c r="O98" s="139"/>
      <c r="P98" s="139"/>
      <c r="Q98" s="139"/>
      <c r="R98" s="20"/>
      <c r="T98" s="92"/>
      <c r="U98" s="93" t="s">
        <v>42</v>
      </c>
      <c r="AY98" s="6" t="s">
        <v>111</v>
      </c>
      <c r="BE98" s="94">
        <f>IF($U$98="základní",$N$98,0)</f>
        <v>0</v>
      </c>
      <c r="BF98" s="94">
        <f>IF($U$98="snížená",$N$98,0)</f>
        <v>0</v>
      </c>
      <c r="BG98" s="94">
        <f>IF($U$98="zákl. přenesená",$N$98,0)</f>
        <v>0</v>
      </c>
      <c r="BH98" s="94">
        <f>IF($U$98="sníž. přenesená",$N$98,0)</f>
        <v>0</v>
      </c>
      <c r="BI98" s="94">
        <f>IF($U$98="nulová",$N$98,0)</f>
        <v>0</v>
      </c>
      <c r="BJ98" s="6" t="s">
        <v>112</v>
      </c>
    </row>
    <row r="99" spans="2:62" s="6" customFormat="1" ht="18.75" customHeight="1">
      <c r="B99" s="19"/>
      <c r="D99" s="177" t="s">
        <v>113</v>
      </c>
      <c r="E99" s="139"/>
      <c r="F99" s="139"/>
      <c r="G99" s="139"/>
      <c r="H99" s="139"/>
      <c r="N99" s="178"/>
      <c r="O99" s="139"/>
      <c r="P99" s="139"/>
      <c r="Q99" s="139"/>
      <c r="R99" s="20"/>
      <c r="T99" s="95"/>
      <c r="U99" s="96" t="s">
        <v>42</v>
      </c>
      <c r="AY99" s="6" t="s">
        <v>111</v>
      </c>
      <c r="BE99" s="94">
        <f>IF($U$99="základní",$N$99,0)</f>
        <v>0</v>
      </c>
      <c r="BF99" s="94">
        <f>IF($U$99="snížená",$N$99,0)</f>
        <v>0</v>
      </c>
      <c r="BG99" s="94">
        <f>IF($U$99="zákl. přenesená",$N$99,0)</f>
        <v>0</v>
      </c>
      <c r="BH99" s="94">
        <f>IF($U$99="sníž. přenesená",$N$99,0)</f>
        <v>0</v>
      </c>
      <c r="BI99" s="94">
        <f>IF($U$99="nulová",$N$99,0)</f>
        <v>0</v>
      </c>
      <c r="BJ99" s="6" t="s">
        <v>112</v>
      </c>
    </row>
    <row r="100" spans="2:18" s="6" customFormat="1" ht="18.75" customHeight="1">
      <c r="B100" s="19"/>
      <c r="R100" s="20"/>
    </row>
    <row r="101" spans="2:18" s="6" customFormat="1" ht="30" customHeight="1">
      <c r="B101" s="19"/>
      <c r="C101" s="76" t="s">
        <v>87</v>
      </c>
      <c r="D101" s="28"/>
      <c r="E101" s="28"/>
      <c r="F101" s="28"/>
      <c r="G101" s="28"/>
      <c r="H101" s="28"/>
      <c r="I101" s="28"/>
      <c r="J101" s="28"/>
      <c r="K101" s="28"/>
      <c r="L101" s="140">
        <f>ROUND(SUM($N$86+$N$97),0)</f>
        <v>0</v>
      </c>
      <c r="M101" s="141"/>
      <c r="N101" s="141"/>
      <c r="O101" s="141"/>
      <c r="P101" s="141"/>
      <c r="Q101" s="141"/>
      <c r="R101" s="20"/>
    </row>
    <row r="102" spans="2:18" s="6" customFormat="1" ht="7.5" customHeight="1">
      <c r="B102" s="41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3"/>
    </row>
    <row r="106" spans="2:18" s="6" customFormat="1" ht="7.5" customHeight="1">
      <c r="B106" s="44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6"/>
    </row>
    <row r="107" spans="2:18" s="6" customFormat="1" ht="37.5" customHeight="1">
      <c r="B107" s="19"/>
      <c r="C107" s="158" t="s">
        <v>114</v>
      </c>
      <c r="D107" s="139"/>
      <c r="E107" s="139"/>
      <c r="F107" s="139"/>
      <c r="G107" s="139"/>
      <c r="H107" s="139"/>
      <c r="I107" s="139"/>
      <c r="J107" s="139"/>
      <c r="K107" s="139"/>
      <c r="L107" s="139"/>
      <c r="M107" s="139"/>
      <c r="N107" s="139"/>
      <c r="O107" s="139"/>
      <c r="P107" s="139"/>
      <c r="Q107" s="139"/>
      <c r="R107" s="20"/>
    </row>
    <row r="108" spans="2:18" s="6" customFormat="1" ht="7.5" customHeight="1">
      <c r="B108" s="19"/>
      <c r="R108" s="20"/>
    </row>
    <row r="109" spans="2:18" s="6" customFormat="1" ht="30.75" customHeight="1">
      <c r="B109" s="19"/>
      <c r="C109" s="16" t="s">
        <v>15</v>
      </c>
      <c r="F109" s="179" t="str">
        <f>$F$6</f>
        <v>Stavební úpravy RD</v>
      </c>
      <c r="G109" s="139"/>
      <c r="H109" s="139"/>
      <c r="I109" s="139"/>
      <c r="J109" s="139"/>
      <c r="K109" s="139"/>
      <c r="L109" s="139"/>
      <c r="M109" s="139"/>
      <c r="N109" s="139"/>
      <c r="O109" s="139"/>
      <c r="P109" s="139"/>
      <c r="R109" s="20"/>
    </row>
    <row r="110" spans="2:18" s="6" customFormat="1" ht="37.5" customHeight="1">
      <c r="B110" s="19"/>
      <c r="C110" s="49" t="s">
        <v>90</v>
      </c>
      <c r="F110" s="144" t="str">
        <f>$F$7</f>
        <v>SO 01 - Bourací práce</v>
      </c>
      <c r="G110" s="139"/>
      <c r="H110" s="139"/>
      <c r="I110" s="139"/>
      <c r="J110" s="139"/>
      <c r="K110" s="139"/>
      <c r="L110" s="139"/>
      <c r="M110" s="139"/>
      <c r="N110" s="139"/>
      <c r="O110" s="139"/>
      <c r="P110" s="139"/>
      <c r="R110" s="20"/>
    </row>
    <row r="111" spans="2:18" s="6" customFormat="1" ht="7.5" customHeight="1">
      <c r="B111" s="19"/>
      <c r="R111" s="20"/>
    </row>
    <row r="112" spans="2:18" s="6" customFormat="1" ht="18.75" customHeight="1">
      <c r="B112" s="19"/>
      <c r="C112" s="16" t="s">
        <v>20</v>
      </c>
      <c r="F112" s="14" t="str">
        <f>$F$9</f>
        <v>Sidonie 113, 763 34 Brumov-Bylnice</v>
      </c>
      <c r="K112" s="16" t="s">
        <v>22</v>
      </c>
      <c r="M112" s="173">
        <f>IF($O$9="","",$O$9)</f>
      </c>
      <c r="N112" s="139"/>
      <c r="O112" s="139"/>
      <c r="P112" s="139"/>
      <c r="R112" s="20"/>
    </row>
    <row r="113" spans="2:18" s="6" customFormat="1" ht="7.5" customHeight="1">
      <c r="B113" s="19"/>
      <c r="R113" s="20"/>
    </row>
    <row r="114" spans="2:18" s="6" customFormat="1" ht="15.75" customHeight="1">
      <c r="B114" s="19"/>
      <c r="C114" s="16" t="s">
        <v>25</v>
      </c>
      <c r="F114" s="14" t="str">
        <f>$E$12</f>
        <v>Mgr. Jiří Švec, Oblá 421/22, 634 00 Brno</v>
      </c>
      <c r="K114" s="16" t="s">
        <v>31</v>
      </c>
      <c r="M114" s="147" t="str">
        <f>$E$18</f>
        <v>Ing. Martin Zaoral</v>
      </c>
      <c r="N114" s="139"/>
      <c r="O114" s="139"/>
      <c r="P114" s="139"/>
      <c r="Q114" s="139"/>
      <c r="R114" s="20"/>
    </row>
    <row r="115" spans="2:18" s="6" customFormat="1" ht="15" customHeight="1">
      <c r="B115" s="19"/>
      <c r="C115" s="16" t="s">
        <v>29</v>
      </c>
      <c r="F115" s="14" t="str">
        <f>IF($E$15="","",$E$15)</f>
        <v> </v>
      </c>
      <c r="K115" s="16" t="s">
        <v>34</v>
      </c>
      <c r="M115" s="147"/>
      <c r="N115" s="139"/>
      <c r="O115" s="139"/>
      <c r="P115" s="139"/>
      <c r="Q115" s="139"/>
      <c r="R115" s="20"/>
    </row>
    <row r="116" spans="2:18" s="6" customFormat="1" ht="11.25" customHeight="1">
      <c r="B116" s="19"/>
      <c r="R116" s="20"/>
    </row>
    <row r="117" spans="2:27" s="97" customFormat="1" ht="30" customHeight="1">
      <c r="B117" s="98"/>
      <c r="C117" s="99" t="s">
        <v>115</v>
      </c>
      <c r="D117" s="100" t="s">
        <v>116</v>
      </c>
      <c r="E117" s="100" t="s">
        <v>56</v>
      </c>
      <c r="F117" s="174" t="s">
        <v>117</v>
      </c>
      <c r="G117" s="175"/>
      <c r="H117" s="175"/>
      <c r="I117" s="175"/>
      <c r="J117" s="100" t="s">
        <v>118</v>
      </c>
      <c r="K117" s="100" t="s">
        <v>119</v>
      </c>
      <c r="L117" s="174" t="s">
        <v>120</v>
      </c>
      <c r="M117" s="175"/>
      <c r="N117" s="174" t="s">
        <v>121</v>
      </c>
      <c r="O117" s="175"/>
      <c r="P117" s="175"/>
      <c r="Q117" s="176"/>
      <c r="R117" s="101"/>
      <c r="T117" s="53" t="s">
        <v>122</v>
      </c>
      <c r="U117" s="54" t="s">
        <v>39</v>
      </c>
      <c r="V117" s="54" t="s">
        <v>123</v>
      </c>
      <c r="W117" s="54" t="s">
        <v>124</v>
      </c>
      <c r="X117" s="54" t="s">
        <v>125</v>
      </c>
      <c r="Y117" s="54" t="s">
        <v>126</v>
      </c>
      <c r="Z117" s="54" t="s">
        <v>127</v>
      </c>
      <c r="AA117" s="55" t="s">
        <v>128</v>
      </c>
    </row>
    <row r="118" spans="2:63" s="6" customFormat="1" ht="30" customHeight="1">
      <c r="B118" s="19"/>
      <c r="C118" s="58" t="s">
        <v>93</v>
      </c>
      <c r="N118" s="166">
        <f>$BK$118</f>
        <v>0</v>
      </c>
      <c r="O118" s="139"/>
      <c r="P118" s="139"/>
      <c r="Q118" s="139"/>
      <c r="R118" s="20"/>
      <c r="T118" s="57"/>
      <c r="U118" s="33"/>
      <c r="V118" s="33"/>
      <c r="W118" s="102">
        <f>$W$119+$W$133</f>
        <v>645.196946</v>
      </c>
      <c r="X118" s="33"/>
      <c r="Y118" s="102">
        <f>$Y$119+$Y$133</f>
        <v>0</v>
      </c>
      <c r="Z118" s="33"/>
      <c r="AA118" s="103">
        <f>$AA$119+$AA$133</f>
        <v>113.76822384</v>
      </c>
      <c r="AT118" s="6" t="s">
        <v>73</v>
      </c>
      <c r="AU118" s="6" t="s">
        <v>99</v>
      </c>
      <c r="BK118" s="104">
        <f>$BK$119+$BK$133</f>
        <v>0</v>
      </c>
    </row>
    <row r="119" spans="2:63" s="105" customFormat="1" ht="37.5" customHeight="1">
      <c r="B119" s="106"/>
      <c r="C119" s="105"/>
      <c r="D119" s="107" t="s">
        <v>100</v>
      </c>
      <c r="E119" s="107"/>
      <c r="F119" s="107"/>
      <c r="G119" s="107"/>
      <c r="H119" s="107"/>
      <c r="I119" s="107"/>
      <c r="J119" s="107"/>
      <c r="K119" s="107"/>
      <c r="L119" s="107"/>
      <c r="M119" s="107"/>
      <c r="N119" s="167">
        <f>$BK$119</f>
        <v>0</v>
      </c>
      <c r="O119" s="168"/>
      <c r="P119" s="168"/>
      <c r="Q119" s="168"/>
      <c r="R119" s="109"/>
      <c r="T119" s="110"/>
      <c r="W119" s="111">
        <f>$W$120+$W$122</f>
        <v>525.309941</v>
      </c>
      <c r="Y119" s="111">
        <f>$Y$120+$Y$122</f>
        <v>0</v>
      </c>
      <c r="AA119" s="112">
        <f>$AA$120+$AA$122</f>
        <v>95.575445</v>
      </c>
      <c r="AR119" s="108" t="s">
        <v>8</v>
      </c>
      <c r="AT119" s="108" t="s">
        <v>73</v>
      </c>
      <c r="AU119" s="108" t="s">
        <v>74</v>
      </c>
      <c r="AY119" s="108" t="s">
        <v>129</v>
      </c>
      <c r="BK119" s="113">
        <f>$BK$120+$BK$122</f>
        <v>0</v>
      </c>
    </row>
    <row r="120" spans="2:63" s="105" customFormat="1" ht="21" customHeight="1">
      <c r="B120" s="106"/>
      <c r="D120" s="114" t="s">
        <v>101</v>
      </c>
      <c r="E120" s="114"/>
      <c r="F120" s="114"/>
      <c r="G120" s="114"/>
      <c r="H120" s="114"/>
      <c r="I120" s="114"/>
      <c r="J120" s="114"/>
      <c r="K120" s="114"/>
      <c r="L120" s="114"/>
      <c r="M120" s="114"/>
      <c r="N120" s="169">
        <f>$BK$120</f>
        <v>0</v>
      </c>
      <c r="O120" s="168"/>
      <c r="P120" s="168"/>
      <c r="Q120" s="168"/>
      <c r="R120" s="109"/>
      <c r="T120" s="110"/>
      <c r="W120" s="111">
        <f>$W$121</f>
        <v>93.407061</v>
      </c>
      <c r="Y120" s="111">
        <f>$Y$121</f>
        <v>0</v>
      </c>
      <c r="AA120" s="112">
        <f>$AA$121</f>
        <v>0</v>
      </c>
      <c r="AR120" s="108" t="s">
        <v>8</v>
      </c>
      <c r="AT120" s="108" t="s">
        <v>73</v>
      </c>
      <c r="AU120" s="108" t="s">
        <v>8</v>
      </c>
      <c r="AY120" s="108" t="s">
        <v>129</v>
      </c>
      <c r="BK120" s="113">
        <f>$BK$121</f>
        <v>0</v>
      </c>
    </row>
    <row r="121" spans="2:65" s="6" customFormat="1" ht="27" customHeight="1">
      <c r="B121" s="19"/>
      <c r="C121" s="115" t="s">
        <v>8</v>
      </c>
      <c r="D121" s="115" t="s">
        <v>130</v>
      </c>
      <c r="E121" s="116" t="s">
        <v>131</v>
      </c>
      <c r="F121" s="170" t="s">
        <v>132</v>
      </c>
      <c r="G121" s="171"/>
      <c r="H121" s="171"/>
      <c r="I121" s="171"/>
      <c r="J121" s="117" t="s">
        <v>133</v>
      </c>
      <c r="K121" s="118">
        <v>24.497</v>
      </c>
      <c r="L121" s="172"/>
      <c r="M121" s="171"/>
      <c r="N121" s="172">
        <f>ROUND($L$121*$K$121,0)</f>
        <v>0</v>
      </c>
      <c r="O121" s="171"/>
      <c r="P121" s="171"/>
      <c r="Q121" s="171"/>
      <c r="R121" s="20"/>
      <c r="T121" s="119"/>
      <c r="U121" s="26" t="s">
        <v>42</v>
      </c>
      <c r="V121" s="120">
        <v>3.813</v>
      </c>
      <c r="W121" s="120">
        <f>$V$121*$K$121</f>
        <v>93.407061</v>
      </c>
      <c r="X121" s="120">
        <v>0</v>
      </c>
      <c r="Y121" s="120">
        <f>$X$121*$K$121</f>
        <v>0</v>
      </c>
      <c r="Z121" s="120">
        <v>0</v>
      </c>
      <c r="AA121" s="121">
        <f>$Z$121*$K$121</f>
        <v>0</v>
      </c>
      <c r="AR121" s="6" t="s">
        <v>134</v>
      </c>
      <c r="AT121" s="6" t="s">
        <v>130</v>
      </c>
      <c r="AU121" s="6" t="s">
        <v>112</v>
      </c>
      <c r="AY121" s="6" t="s">
        <v>129</v>
      </c>
      <c r="BE121" s="94">
        <f>IF($U$121="základní",$N$121,0)</f>
        <v>0</v>
      </c>
      <c r="BF121" s="94">
        <f>IF($U$121="snížená",$N$121,0)</f>
        <v>0</v>
      </c>
      <c r="BG121" s="94">
        <f>IF($U$121="zákl. přenesená",$N$121,0)</f>
        <v>0</v>
      </c>
      <c r="BH121" s="94">
        <f>IF($U$121="sníž. přenesená",$N$121,0)</f>
        <v>0</v>
      </c>
      <c r="BI121" s="94">
        <f>IF($U$121="nulová",$N$121,0)</f>
        <v>0</v>
      </c>
      <c r="BJ121" s="6" t="s">
        <v>112</v>
      </c>
      <c r="BK121" s="94">
        <f>ROUND($L$121*$K$121,0)</f>
        <v>0</v>
      </c>
      <c r="BL121" s="6" t="s">
        <v>134</v>
      </c>
      <c r="BM121" s="6" t="s">
        <v>135</v>
      </c>
    </row>
    <row r="122" spans="2:63" s="105" customFormat="1" ht="30.75" customHeight="1">
      <c r="B122" s="106"/>
      <c r="D122" s="114" t="s">
        <v>102</v>
      </c>
      <c r="E122" s="114"/>
      <c r="F122" s="114"/>
      <c r="G122" s="114"/>
      <c r="H122" s="114"/>
      <c r="I122" s="114"/>
      <c r="J122" s="114"/>
      <c r="K122" s="114"/>
      <c r="L122" s="114"/>
      <c r="M122" s="114"/>
      <c r="N122" s="169">
        <f>$BK$122</f>
        <v>0</v>
      </c>
      <c r="O122" s="168"/>
      <c r="P122" s="168"/>
      <c r="Q122" s="168"/>
      <c r="R122" s="109"/>
      <c r="T122" s="110"/>
      <c r="W122" s="111">
        <f>SUM($W$123:$W$132)</f>
        <v>431.90288000000004</v>
      </c>
      <c r="Y122" s="111">
        <f>SUM($Y$123:$Y$132)</f>
        <v>0</v>
      </c>
      <c r="AA122" s="112">
        <f>SUM($AA$123:$AA$132)</f>
        <v>95.575445</v>
      </c>
      <c r="AR122" s="108" t="s">
        <v>8</v>
      </c>
      <c r="AT122" s="108" t="s">
        <v>73</v>
      </c>
      <c r="AU122" s="108" t="s">
        <v>8</v>
      </c>
      <c r="AY122" s="108" t="s">
        <v>129</v>
      </c>
      <c r="BK122" s="113">
        <f>SUM($BK$123:$BK$132)</f>
        <v>0</v>
      </c>
    </row>
    <row r="123" spans="2:65" s="6" customFormat="1" ht="27" customHeight="1">
      <c r="B123" s="19"/>
      <c r="C123" s="115" t="s">
        <v>112</v>
      </c>
      <c r="D123" s="115" t="s">
        <v>130</v>
      </c>
      <c r="E123" s="116" t="s">
        <v>136</v>
      </c>
      <c r="F123" s="170" t="s">
        <v>137</v>
      </c>
      <c r="G123" s="171"/>
      <c r="H123" s="171"/>
      <c r="I123" s="171"/>
      <c r="J123" s="117" t="s">
        <v>133</v>
      </c>
      <c r="K123" s="118">
        <v>7.995</v>
      </c>
      <c r="L123" s="172"/>
      <c r="M123" s="171"/>
      <c r="N123" s="172">
        <f>ROUND($L$123*$K$123,0)</f>
        <v>0</v>
      </c>
      <c r="O123" s="171"/>
      <c r="P123" s="171"/>
      <c r="Q123" s="171"/>
      <c r="R123" s="20"/>
      <c r="T123" s="119"/>
      <c r="U123" s="26" t="s">
        <v>42</v>
      </c>
      <c r="V123" s="120">
        <v>2.79</v>
      </c>
      <c r="W123" s="120">
        <f>$V$123*$K$123</f>
        <v>22.30605</v>
      </c>
      <c r="X123" s="120">
        <v>0</v>
      </c>
      <c r="Y123" s="120">
        <f>$X$123*$K$123</f>
        <v>0</v>
      </c>
      <c r="Z123" s="120">
        <v>1.671</v>
      </c>
      <c r="AA123" s="121">
        <f>$Z$123*$K$123</f>
        <v>13.359645</v>
      </c>
      <c r="AR123" s="6" t="s">
        <v>134</v>
      </c>
      <c r="AT123" s="6" t="s">
        <v>130</v>
      </c>
      <c r="AU123" s="6" t="s">
        <v>112</v>
      </c>
      <c r="AY123" s="6" t="s">
        <v>129</v>
      </c>
      <c r="BE123" s="94">
        <f>IF($U$123="základní",$N$123,0)</f>
        <v>0</v>
      </c>
      <c r="BF123" s="94">
        <f>IF($U$123="snížená",$N$123,0)</f>
        <v>0</v>
      </c>
      <c r="BG123" s="94">
        <f>IF($U$123="zákl. přenesená",$N$123,0)</f>
        <v>0</v>
      </c>
      <c r="BH123" s="94">
        <f>IF($U$123="sníž. přenesená",$N$123,0)</f>
        <v>0</v>
      </c>
      <c r="BI123" s="94">
        <f>IF($U$123="nulová",$N$123,0)</f>
        <v>0</v>
      </c>
      <c r="BJ123" s="6" t="s">
        <v>112</v>
      </c>
      <c r="BK123" s="94">
        <f>ROUND($L$123*$K$123,0)</f>
        <v>0</v>
      </c>
      <c r="BL123" s="6" t="s">
        <v>134</v>
      </c>
      <c r="BM123" s="6" t="s">
        <v>138</v>
      </c>
    </row>
    <row r="124" spans="2:65" s="6" customFormat="1" ht="27" customHeight="1">
      <c r="B124" s="19"/>
      <c r="C124" s="115" t="s">
        <v>139</v>
      </c>
      <c r="D124" s="115" t="s">
        <v>130</v>
      </c>
      <c r="E124" s="116" t="s">
        <v>140</v>
      </c>
      <c r="F124" s="170" t="s">
        <v>141</v>
      </c>
      <c r="G124" s="171"/>
      <c r="H124" s="171"/>
      <c r="I124" s="171"/>
      <c r="J124" s="117" t="s">
        <v>133</v>
      </c>
      <c r="K124" s="118">
        <v>7.274</v>
      </c>
      <c r="L124" s="172"/>
      <c r="M124" s="171"/>
      <c r="N124" s="172">
        <f>ROUND($L$124*$K$124,0)</f>
        <v>0</v>
      </c>
      <c r="O124" s="171"/>
      <c r="P124" s="171"/>
      <c r="Q124" s="171"/>
      <c r="R124" s="20"/>
      <c r="T124" s="119"/>
      <c r="U124" s="26" t="s">
        <v>42</v>
      </c>
      <c r="V124" s="120">
        <v>11.731</v>
      </c>
      <c r="W124" s="120">
        <f>$V$124*$K$124</f>
        <v>85.331294</v>
      </c>
      <c r="X124" s="120">
        <v>0</v>
      </c>
      <c r="Y124" s="120">
        <f>$X$124*$K$124</f>
        <v>0</v>
      </c>
      <c r="Z124" s="120">
        <v>2.2</v>
      </c>
      <c r="AA124" s="121">
        <f>$Z$124*$K$124</f>
        <v>16.0028</v>
      </c>
      <c r="AR124" s="6" t="s">
        <v>134</v>
      </c>
      <c r="AT124" s="6" t="s">
        <v>130</v>
      </c>
      <c r="AU124" s="6" t="s">
        <v>112</v>
      </c>
      <c r="AY124" s="6" t="s">
        <v>129</v>
      </c>
      <c r="BE124" s="94">
        <f>IF($U$124="základní",$N$124,0)</f>
        <v>0</v>
      </c>
      <c r="BF124" s="94">
        <f>IF($U$124="snížená",$N$124,0)</f>
        <v>0</v>
      </c>
      <c r="BG124" s="94">
        <f>IF($U$124="zákl. přenesená",$N$124,0)</f>
        <v>0</v>
      </c>
      <c r="BH124" s="94">
        <f>IF($U$124="sníž. přenesená",$N$124,0)</f>
        <v>0</v>
      </c>
      <c r="BI124" s="94">
        <f>IF($U$124="nulová",$N$124,0)</f>
        <v>0</v>
      </c>
      <c r="BJ124" s="6" t="s">
        <v>112</v>
      </c>
      <c r="BK124" s="94">
        <f>ROUND($L$124*$K$124,0)</f>
        <v>0</v>
      </c>
      <c r="BL124" s="6" t="s">
        <v>134</v>
      </c>
      <c r="BM124" s="6" t="s">
        <v>142</v>
      </c>
    </row>
    <row r="125" spans="2:65" s="6" customFormat="1" ht="27" customHeight="1">
      <c r="B125" s="19"/>
      <c r="C125" s="115" t="s">
        <v>134</v>
      </c>
      <c r="D125" s="115" t="s">
        <v>130</v>
      </c>
      <c r="E125" s="116" t="s">
        <v>143</v>
      </c>
      <c r="F125" s="170" t="s">
        <v>144</v>
      </c>
      <c r="G125" s="171"/>
      <c r="H125" s="171"/>
      <c r="I125" s="171"/>
      <c r="J125" s="117" t="s">
        <v>145</v>
      </c>
      <c r="K125" s="118">
        <v>125.46</v>
      </c>
      <c r="L125" s="172"/>
      <c r="M125" s="171"/>
      <c r="N125" s="172">
        <f>ROUND($L$125*$K$125,0)</f>
        <v>0</v>
      </c>
      <c r="O125" s="171"/>
      <c r="P125" s="171"/>
      <c r="Q125" s="171"/>
      <c r="R125" s="20"/>
      <c r="T125" s="119"/>
      <c r="U125" s="26" t="s">
        <v>42</v>
      </c>
      <c r="V125" s="120">
        <v>0.468</v>
      </c>
      <c r="W125" s="120">
        <f>$V$125*$K$125</f>
        <v>58.71528</v>
      </c>
      <c r="X125" s="120">
        <v>0</v>
      </c>
      <c r="Y125" s="120">
        <f>$X$125*$K$125</f>
        <v>0</v>
      </c>
      <c r="Z125" s="120">
        <v>0.19</v>
      </c>
      <c r="AA125" s="121">
        <f>$Z$125*$K$125</f>
        <v>23.8374</v>
      </c>
      <c r="AR125" s="6" t="s">
        <v>134</v>
      </c>
      <c r="AT125" s="6" t="s">
        <v>130</v>
      </c>
      <c r="AU125" s="6" t="s">
        <v>112</v>
      </c>
      <c r="AY125" s="6" t="s">
        <v>129</v>
      </c>
      <c r="BE125" s="94">
        <f>IF($U$125="základní",$N$125,0)</f>
        <v>0</v>
      </c>
      <c r="BF125" s="94">
        <f>IF($U$125="snížená",$N$125,0)</f>
        <v>0</v>
      </c>
      <c r="BG125" s="94">
        <f>IF($U$125="zákl. přenesená",$N$125,0)</f>
        <v>0</v>
      </c>
      <c r="BH125" s="94">
        <f>IF($U$125="sníž. přenesená",$N$125,0)</f>
        <v>0</v>
      </c>
      <c r="BI125" s="94">
        <f>IF($U$125="nulová",$N$125,0)</f>
        <v>0</v>
      </c>
      <c r="BJ125" s="6" t="s">
        <v>112</v>
      </c>
      <c r="BK125" s="94">
        <f>ROUND($L$125*$K$125,0)</f>
        <v>0</v>
      </c>
      <c r="BL125" s="6" t="s">
        <v>134</v>
      </c>
      <c r="BM125" s="6" t="s">
        <v>146</v>
      </c>
    </row>
    <row r="126" spans="2:65" s="6" customFormat="1" ht="27" customHeight="1">
      <c r="B126" s="19"/>
      <c r="C126" s="115" t="s">
        <v>147</v>
      </c>
      <c r="D126" s="115" t="s">
        <v>130</v>
      </c>
      <c r="E126" s="116" t="s">
        <v>148</v>
      </c>
      <c r="F126" s="170" t="s">
        <v>149</v>
      </c>
      <c r="G126" s="171"/>
      <c r="H126" s="171"/>
      <c r="I126" s="171"/>
      <c r="J126" s="117" t="s">
        <v>133</v>
      </c>
      <c r="K126" s="118">
        <v>1.22</v>
      </c>
      <c r="L126" s="172"/>
      <c r="M126" s="171"/>
      <c r="N126" s="172">
        <f>ROUND($L$126*$K$126,0)</f>
        <v>0</v>
      </c>
      <c r="O126" s="171"/>
      <c r="P126" s="171"/>
      <c r="Q126" s="171"/>
      <c r="R126" s="20"/>
      <c r="T126" s="119"/>
      <c r="U126" s="26" t="s">
        <v>42</v>
      </c>
      <c r="V126" s="120">
        <v>3.196</v>
      </c>
      <c r="W126" s="120">
        <f>$V$126*$K$126</f>
        <v>3.89912</v>
      </c>
      <c r="X126" s="120">
        <v>0</v>
      </c>
      <c r="Y126" s="120">
        <f>$X$126*$K$126</f>
        <v>0</v>
      </c>
      <c r="Z126" s="120">
        <v>1.8</v>
      </c>
      <c r="AA126" s="121">
        <f>$Z$126*$K$126</f>
        <v>2.196</v>
      </c>
      <c r="AR126" s="6" t="s">
        <v>134</v>
      </c>
      <c r="AT126" s="6" t="s">
        <v>130</v>
      </c>
      <c r="AU126" s="6" t="s">
        <v>112</v>
      </c>
      <c r="AY126" s="6" t="s">
        <v>129</v>
      </c>
      <c r="BE126" s="94">
        <f>IF($U$126="základní",$N$126,0)</f>
        <v>0</v>
      </c>
      <c r="BF126" s="94">
        <f>IF($U$126="snížená",$N$126,0)</f>
        <v>0</v>
      </c>
      <c r="BG126" s="94">
        <f>IF($U$126="zákl. přenesená",$N$126,0)</f>
        <v>0</v>
      </c>
      <c r="BH126" s="94">
        <f>IF($U$126="sníž. přenesená",$N$126,0)</f>
        <v>0</v>
      </c>
      <c r="BI126" s="94">
        <f>IF($U$126="nulová",$N$126,0)</f>
        <v>0</v>
      </c>
      <c r="BJ126" s="6" t="s">
        <v>112</v>
      </c>
      <c r="BK126" s="94">
        <f>ROUND($L$126*$K$126,0)</f>
        <v>0</v>
      </c>
      <c r="BL126" s="6" t="s">
        <v>134</v>
      </c>
      <c r="BM126" s="6" t="s">
        <v>150</v>
      </c>
    </row>
    <row r="127" spans="2:65" s="6" customFormat="1" ht="27" customHeight="1">
      <c r="B127" s="19"/>
      <c r="C127" s="115" t="s">
        <v>151</v>
      </c>
      <c r="D127" s="115" t="s">
        <v>130</v>
      </c>
      <c r="E127" s="116" t="s">
        <v>152</v>
      </c>
      <c r="F127" s="170" t="s">
        <v>153</v>
      </c>
      <c r="G127" s="171"/>
      <c r="H127" s="171"/>
      <c r="I127" s="171"/>
      <c r="J127" s="117" t="s">
        <v>145</v>
      </c>
      <c r="K127" s="118">
        <v>60.62</v>
      </c>
      <c r="L127" s="172"/>
      <c r="M127" s="171"/>
      <c r="N127" s="172">
        <f>ROUND($L$127*$K$127,0)</f>
        <v>0</v>
      </c>
      <c r="O127" s="171"/>
      <c r="P127" s="171"/>
      <c r="Q127" s="171"/>
      <c r="R127" s="20"/>
      <c r="T127" s="119"/>
      <c r="U127" s="26" t="s">
        <v>42</v>
      </c>
      <c r="V127" s="120">
        <v>0.33</v>
      </c>
      <c r="W127" s="120">
        <f>$V$127*$K$127</f>
        <v>20.0046</v>
      </c>
      <c r="X127" s="120">
        <v>0</v>
      </c>
      <c r="Y127" s="120">
        <f>$X$127*$K$127</f>
        <v>0</v>
      </c>
      <c r="Z127" s="120">
        <v>0.05</v>
      </c>
      <c r="AA127" s="121">
        <f>$Z$127*$K$127</f>
        <v>3.031</v>
      </c>
      <c r="AR127" s="6" t="s">
        <v>134</v>
      </c>
      <c r="AT127" s="6" t="s">
        <v>130</v>
      </c>
      <c r="AU127" s="6" t="s">
        <v>112</v>
      </c>
      <c r="AY127" s="6" t="s">
        <v>129</v>
      </c>
      <c r="BE127" s="94">
        <f>IF($U$127="základní",$N$127,0)</f>
        <v>0</v>
      </c>
      <c r="BF127" s="94">
        <f>IF($U$127="snížená",$N$127,0)</f>
        <v>0</v>
      </c>
      <c r="BG127" s="94">
        <f>IF($U$127="zákl. přenesená",$N$127,0)</f>
        <v>0</v>
      </c>
      <c r="BH127" s="94">
        <f>IF($U$127="sníž. přenesená",$N$127,0)</f>
        <v>0</v>
      </c>
      <c r="BI127" s="94">
        <f>IF($U$127="nulová",$N$127,0)</f>
        <v>0</v>
      </c>
      <c r="BJ127" s="6" t="s">
        <v>112</v>
      </c>
      <c r="BK127" s="94">
        <f>ROUND($L$127*$K$127,0)</f>
        <v>0</v>
      </c>
      <c r="BL127" s="6" t="s">
        <v>134</v>
      </c>
      <c r="BM127" s="6" t="s">
        <v>154</v>
      </c>
    </row>
    <row r="128" spans="2:65" s="6" customFormat="1" ht="27" customHeight="1">
      <c r="B128" s="19"/>
      <c r="C128" s="115" t="s">
        <v>155</v>
      </c>
      <c r="D128" s="115" t="s">
        <v>130</v>
      </c>
      <c r="E128" s="116" t="s">
        <v>156</v>
      </c>
      <c r="F128" s="170" t="s">
        <v>157</v>
      </c>
      <c r="G128" s="171"/>
      <c r="H128" s="171"/>
      <c r="I128" s="171"/>
      <c r="J128" s="117" t="s">
        <v>145</v>
      </c>
      <c r="K128" s="118">
        <v>149.94</v>
      </c>
      <c r="L128" s="172"/>
      <c r="M128" s="171"/>
      <c r="N128" s="172">
        <f>ROUND($L$128*$K$128,0)</f>
        <v>0</v>
      </c>
      <c r="O128" s="171"/>
      <c r="P128" s="171"/>
      <c r="Q128" s="171"/>
      <c r="R128" s="20"/>
      <c r="T128" s="119"/>
      <c r="U128" s="26" t="s">
        <v>42</v>
      </c>
      <c r="V128" s="120">
        <v>0.462</v>
      </c>
      <c r="W128" s="120">
        <f>$V$128*$K$128</f>
        <v>69.27228000000001</v>
      </c>
      <c r="X128" s="120">
        <v>0</v>
      </c>
      <c r="Y128" s="120">
        <f>$X$128*$K$128</f>
        <v>0</v>
      </c>
      <c r="Z128" s="120">
        <v>0.05</v>
      </c>
      <c r="AA128" s="121">
        <f>$Z$128*$K$128</f>
        <v>7.497</v>
      </c>
      <c r="AR128" s="6" t="s">
        <v>134</v>
      </c>
      <c r="AT128" s="6" t="s">
        <v>130</v>
      </c>
      <c r="AU128" s="6" t="s">
        <v>112</v>
      </c>
      <c r="AY128" s="6" t="s">
        <v>129</v>
      </c>
      <c r="BE128" s="94">
        <f>IF($U$128="základní",$N$128,0)</f>
        <v>0</v>
      </c>
      <c r="BF128" s="94">
        <f>IF($U$128="snížená",$N$128,0)</f>
        <v>0</v>
      </c>
      <c r="BG128" s="94">
        <f>IF($U$128="zákl. přenesená",$N$128,0)</f>
        <v>0</v>
      </c>
      <c r="BH128" s="94">
        <f>IF($U$128="sníž. přenesená",$N$128,0)</f>
        <v>0</v>
      </c>
      <c r="BI128" s="94">
        <f>IF($U$128="nulová",$N$128,0)</f>
        <v>0</v>
      </c>
      <c r="BJ128" s="6" t="s">
        <v>112</v>
      </c>
      <c r="BK128" s="94">
        <f>ROUND($L$128*$K$128,0)</f>
        <v>0</v>
      </c>
      <c r="BL128" s="6" t="s">
        <v>134</v>
      </c>
      <c r="BM128" s="6" t="s">
        <v>158</v>
      </c>
    </row>
    <row r="129" spans="2:65" s="6" customFormat="1" ht="27" customHeight="1">
      <c r="B129" s="19"/>
      <c r="C129" s="115" t="s">
        <v>159</v>
      </c>
      <c r="D129" s="115" t="s">
        <v>130</v>
      </c>
      <c r="E129" s="116" t="s">
        <v>160</v>
      </c>
      <c r="F129" s="170" t="s">
        <v>161</v>
      </c>
      <c r="G129" s="171"/>
      <c r="H129" s="171"/>
      <c r="I129" s="171"/>
      <c r="J129" s="117" t="s">
        <v>145</v>
      </c>
      <c r="K129" s="118">
        <v>644.6</v>
      </c>
      <c r="L129" s="172"/>
      <c r="M129" s="171"/>
      <c r="N129" s="172">
        <f>ROUND($L$129*$K$129,0)</f>
        <v>0</v>
      </c>
      <c r="O129" s="171"/>
      <c r="P129" s="171"/>
      <c r="Q129" s="171"/>
      <c r="R129" s="20"/>
      <c r="T129" s="119"/>
      <c r="U129" s="26" t="s">
        <v>42</v>
      </c>
      <c r="V129" s="120">
        <v>0.26</v>
      </c>
      <c r="W129" s="120">
        <f>$V$129*$K$129</f>
        <v>167.596</v>
      </c>
      <c r="X129" s="120">
        <v>0</v>
      </c>
      <c r="Y129" s="120">
        <f>$X$129*$K$129</f>
        <v>0</v>
      </c>
      <c r="Z129" s="120">
        <v>0.046</v>
      </c>
      <c r="AA129" s="121">
        <f>$Z$129*$K$129</f>
        <v>29.651600000000002</v>
      </c>
      <c r="AR129" s="6" t="s">
        <v>134</v>
      </c>
      <c r="AT129" s="6" t="s">
        <v>130</v>
      </c>
      <c r="AU129" s="6" t="s">
        <v>112</v>
      </c>
      <c r="AY129" s="6" t="s">
        <v>129</v>
      </c>
      <c r="BE129" s="94">
        <f>IF($U$129="základní",$N$129,0)</f>
        <v>0</v>
      </c>
      <c r="BF129" s="94">
        <f>IF($U$129="snížená",$N$129,0)</f>
        <v>0</v>
      </c>
      <c r="BG129" s="94">
        <f>IF($U$129="zákl. přenesená",$N$129,0)</f>
        <v>0</v>
      </c>
      <c r="BH129" s="94">
        <f>IF($U$129="sníž. přenesená",$N$129,0)</f>
        <v>0</v>
      </c>
      <c r="BI129" s="94">
        <f>IF($U$129="nulová",$N$129,0)</f>
        <v>0</v>
      </c>
      <c r="BJ129" s="6" t="s">
        <v>112</v>
      </c>
      <c r="BK129" s="94">
        <f>ROUND($L$129*$K$129,0)</f>
        <v>0</v>
      </c>
      <c r="BL129" s="6" t="s">
        <v>134</v>
      </c>
      <c r="BM129" s="6" t="s">
        <v>162</v>
      </c>
    </row>
    <row r="130" spans="2:65" s="6" customFormat="1" ht="27" customHeight="1">
      <c r="B130" s="19"/>
      <c r="C130" s="115" t="s">
        <v>163</v>
      </c>
      <c r="D130" s="115" t="s">
        <v>130</v>
      </c>
      <c r="E130" s="116" t="s">
        <v>164</v>
      </c>
      <c r="F130" s="170" t="s">
        <v>165</v>
      </c>
      <c r="G130" s="171"/>
      <c r="H130" s="171"/>
      <c r="I130" s="171"/>
      <c r="J130" s="117" t="s">
        <v>166</v>
      </c>
      <c r="K130" s="118">
        <v>113.768</v>
      </c>
      <c r="L130" s="172"/>
      <c r="M130" s="171"/>
      <c r="N130" s="172">
        <f>ROUND($L$130*$K$130,0)</f>
        <v>0</v>
      </c>
      <c r="O130" s="171"/>
      <c r="P130" s="171"/>
      <c r="Q130" s="171"/>
      <c r="R130" s="20"/>
      <c r="T130" s="119"/>
      <c r="U130" s="26" t="s">
        <v>42</v>
      </c>
      <c r="V130" s="120">
        <v>0.042</v>
      </c>
      <c r="W130" s="120">
        <f>$V$130*$K$130</f>
        <v>4.778256000000001</v>
      </c>
      <c r="X130" s="120">
        <v>0</v>
      </c>
      <c r="Y130" s="120">
        <f>$X$130*$K$130</f>
        <v>0</v>
      </c>
      <c r="Z130" s="120">
        <v>0</v>
      </c>
      <c r="AA130" s="121">
        <f>$Z$130*$K$130</f>
        <v>0</v>
      </c>
      <c r="AR130" s="6" t="s">
        <v>134</v>
      </c>
      <c r="AT130" s="6" t="s">
        <v>130</v>
      </c>
      <c r="AU130" s="6" t="s">
        <v>112</v>
      </c>
      <c r="AY130" s="6" t="s">
        <v>129</v>
      </c>
      <c r="BE130" s="94">
        <f>IF($U$130="základní",$N$130,0)</f>
        <v>0</v>
      </c>
      <c r="BF130" s="94">
        <f>IF($U$130="snížená",$N$130,0)</f>
        <v>0</v>
      </c>
      <c r="BG130" s="94">
        <f>IF($U$130="zákl. přenesená",$N$130,0)</f>
        <v>0</v>
      </c>
      <c r="BH130" s="94">
        <f>IF($U$130="sníž. přenesená",$N$130,0)</f>
        <v>0</v>
      </c>
      <c r="BI130" s="94">
        <f>IF($U$130="nulová",$N$130,0)</f>
        <v>0</v>
      </c>
      <c r="BJ130" s="6" t="s">
        <v>112</v>
      </c>
      <c r="BK130" s="94">
        <f>ROUND($L$130*$K$130,0)</f>
        <v>0</v>
      </c>
      <c r="BL130" s="6" t="s">
        <v>134</v>
      </c>
      <c r="BM130" s="6" t="s">
        <v>167</v>
      </c>
    </row>
    <row r="131" spans="2:65" s="6" customFormat="1" ht="39" customHeight="1">
      <c r="B131" s="19"/>
      <c r="C131" s="115" t="s">
        <v>23</v>
      </c>
      <c r="D131" s="115" t="s">
        <v>130</v>
      </c>
      <c r="E131" s="116" t="s">
        <v>168</v>
      </c>
      <c r="F131" s="170" t="s">
        <v>169</v>
      </c>
      <c r="G131" s="171"/>
      <c r="H131" s="171"/>
      <c r="I131" s="171"/>
      <c r="J131" s="117" t="s">
        <v>166</v>
      </c>
      <c r="K131" s="118">
        <v>455.072</v>
      </c>
      <c r="L131" s="172"/>
      <c r="M131" s="171"/>
      <c r="N131" s="172">
        <f>ROUND($L$131*$K$131,0)</f>
        <v>0</v>
      </c>
      <c r="O131" s="171"/>
      <c r="P131" s="171"/>
      <c r="Q131" s="171"/>
      <c r="R131" s="20"/>
      <c r="T131" s="119"/>
      <c r="U131" s="26" t="s">
        <v>42</v>
      </c>
      <c r="V131" s="120">
        <v>0</v>
      </c>
      <c r="W131" s="120">
        <f>$V$131*$K$131</f>
        <v>0</v>
      </c>
      <c r="X131" s="120">
        <v>0</v>
      </c>
      <c r="Y131" s="120">
        <f>$X$131*$K$131</f>
        <v>0</v>
      </c>
      <c r="Z131" s="120">
        <v>0</v>
      </c>
      <c r="AA131" s="121">
        <f>$Z$131*$K$131</f>
        <v>0</v>
      </c>
      <c r="AR131" s="6" t="s">
        <v>134</v>
      </c>
      <c r="AT131" s="6" t="s">
        <v>130</v>
      </c>
      <c r="AU131" s="6" t="s">
        <v>112</v>
      </c>
      <c r="AY131" s="6" t="s">
        <v>129</v>
      </c>
      <c r="BE131" s="94">
        <f>IF($U$131="základní",$N$131,0)</f>
        <v>0</v>
      </c>
      <c r="BF131" s="94">
        <f>IF($U$131="snížená",$N$131,0)</f>
        <v>0</v>
      </c>
      <c r="BG131" s="94">
        <f>IF($U$131="zákl. přenesená",$N$131,0)</f>
        <v>0</v>
      </c>
      <c r="BH131" s="94">
        <f>IF($U$131="sníž. přenesená",$N$131,0)</f>
        <v>0</v>
      </c>
      <c r="BI131" s="94">
        <f>IF($U$131="nulová",$N$131,0)</f>
        <v>0</v>
      </c>
      <c r="BJ131" s="6" t="s">
        <v>112</v>
      </c>
      <c r="BK131" s="94">
        <f>ROUND($L$131*$K$131,0)</f>
        <v>0</v>
      </c>
      <c r="BL131" s="6" t="s">
        <v>134</v>
      </c>
      <c r="BM131" s="6" t="s">
        <v>170</v>
      </c>
    </row>
    <row r="132" spans="2:65" s="6" customFormat="1" ht="27" customHeight="1">
      <c r="B132" s="19"/>
      <c r="C132" s="115" t="s">
        <v>171</v>
      </c>
      <c r="D132" s="115" t="s">
        <v>130</v>
      </c>
      <c r="E132" s="116" t="s">
        <v>172</v>
      </c>
      <c r="F132" s="170" t="s">
        <v>173</v>
      </c>
      <c r="G132" s="171"/>
      <c r="H132" s="171"/>
      <c r="I132" s="171"/>
      <c r="J132" s="117" t="s">
        <v>166</v>
      </c>
      <c r="K132" s="118">
        <v>113.768</v>
      </c>
      <c r="L132" s="172"/>
      <c r="M132" s="171"/>
      <c r="N132" s="172">
        <f>ROUND($L$132*$K$132,0)</f>
        <v>0</v>
      </c>
      <c r="O132" s="171"/>
      <c r="P132" s="171"/>
      <c r="Q132" s="171"/>
      <c r="R132" s="20"/>
      <c r="T132" s="119"/>
      <c r="U132" s="26" t="s">
        <v>42</v>
      </c>
      <c r="V132" s="120">
        <v>0</v>
      </c>
      <c r="W132" s="120">
        <f>$V$132*$K$132</f>
        <v>0</v>
      </c>
      <c r="X132" s="120">
        <v>0</v>
      </c>
      <c r="Y132" s="120">
        <f>$X$132*$K$132</f>
        <v>0</v>
      </c>
      <c r="Z132" s="120">
        <v>0</v>
      </c>
      <c r="AA132" s="121">
        <f>$Z$132*$K$132</f>
        <v>0</v>
      </c>
      <c r="AR132" s="6" t="s">
        <v>134</v>
      </c>
      <c r="AT132" s="6" t="s">
        <v>130</v>
      </c>
      <c r="AU132" s="6" t="s">
        <v>112</v>
      </c>
      <c r="AY132" s="6" t="s">
        <v>129</v>
      </c>
      <c r="BE132" s="94">
        <f>IF($U$132="základní",$N$132,0)</f>
        <v>0</v>
      </c>
      <c r="BF132" s="94">
        <f>IF($U$132="snížená",$N$132,0)</f>
        <v>0</v>
      </c>
      <c r="BG132" s="94">
        <f>IF($U$132="zákl. přenesená",$N$132,0)</f>
        <v>0</v>
      </c>
      <c r="BH132" s="94">
        <f>IF($U$132="sníž. přenesená",$N$132,0)</f>
        <v>0</v>
      </c>
      <c r="BI132" s="94">
        <f>IF($U$132="nulová",$N$132,0)</f>
        <v>0</v>
      </c>
      <c r="BJ132" s="6" t="s">
        <v>112</v>
      </c>
      <c r="BK132" s="94">
        <f>ROUND($L$132*$K$132,0)</f>
        <v>0</v>
      </c>
      <c r="BL132" s="6" t="s">
        <v>134</v>
      </c>
      <c r="BM132" s="6" t="s">
        <v>174</v>
      </c>
    </row>
    <row r="133" spans="2:63" s="105" customFormat="1" ht="37.5" customHeight="1">
      <c r="B133" s="106"/>
      <c r="D133" s="107" t="s">
        <v>103</v>
      </c>
      <c r="E133" s="107"/>
      <c r="F133" s="107"/>
      <c r="G133" s="107"/>
      <c r="H133" s="107"/>
      <c r="I133" s="107"/>
      <c r="J133" s="107"/>
      <c r="K133" s="107"/>
      <c r="L133" s="107"/>
      <c r="M133" s="107"/>
      <c r="N133" s="167">
        <f>$BK$133</f>
        <v>0</v>
      </c>
      <c r="O133" s="168"/>
      <c r="P133" s="168"/>
      <c r="Q133" s="168"/>
      <c r="R133" s="109"/>
      <c r="T133" s="110"/>
      <c r="W133" s="111">
        <f>$W$134+$W$140+$W$144+$W$150+$W$152</f>
        <v>119.88700500000002</v>
      </c>
      <c r="Y133" s="111">
        <f>$Y$134+$Y$140+$Y$144+$Y$150+$Y$152</f>
        <v>0</v>
      </c>
      <c r="AA133" s="112">
        <f>$AA$134+$AA$140+$AA$144+$AA$150+$AA$152</f>
        <v>18.192778840000003</v>
      </c>
      <c r="AR133" s="108" t="s">
        <v>112</v>
      </c>
      <c r="AT133" s="108" t="s">
        <v>73</v>
      </c>
      <c r="AU133" s="108" t="s">
        <v>74</v>
      </c>
      <c r="AY133" s="108" t="s">
        <v>129</v>
      </c>
      <c r="BK133" s="113">
        <f>$BK$134+$BK$140+$BK$144+$BK$150+$BK$152</f>
        <v>0</v>
      </c>
    </row>
    <row r="134" spans="2:63" s="105" customFormat="1" ht="21" customHeight="1">
      <c r="B134" s="106"/>
      <c r="D134" s="114" t="s">
        <v>104</v>
      </c>
      <c r="E134" s="114"/>
      <c r="F134" s="114"/>
      <c r="G134" s="114"/>
      <c r="H134" s="114"/>
      <c r="I134" s="114"/>
      <c r="J134" s="114"/>
      <c r="K134" s="114"/>
      <c r="L134" s="114"/>
      <c r="M134" s="114"/>
      <c r="N134" s="169">
        <f>$BK$134</f>
        <v>0</v>
      </c>
      <c r="O134" s="168"/>
      <c r="P134" s="168"/>
      <c r="Q134" s="168"/>
      <c r="R134" s="109"/>
      <c r="T134" s="110"/>
      <c r="W134" s="111">
        <f>SUM($W$135:$W$139)</f>
        <v>2.3890000000000002</v>
      </c>
      <c r="Y134" s="111">
        <f>SUM($Y$135:$Y$139)</f>
        <v>0</v>
      </c>
      <c r="AA134" s="112">
        <f>SUM($AA$135:$AA$139)</f>
        <v>0.18419</v>
      </c>
      <c r="AR134" s="108" t="s">
        <v>112</v>
      </c>
      <c r="AT134" s="108" t="s">
        <v>73</v>
      </c>
      <c r="AU134" s="108" t="s">
        <v>8</v>
      </c>
      <c r="AY134" s="108" t="s">
        <v>129</v>
      </c>
      <c r="BK134" s="113">
        <f>SUM($BK$135:$BK$139)</f>
        <v>0</v>
      </c>
    </row>
    <row r="135" spans="2:65" s="6" customFormat="1" ht="15.75" customHeight="1">
      <c r="B135" s="19"/>
      <c r="C135" s="115" t="s">
        <v>175</v>
      </c>
      <c r="D135" s="115" t="s">
        <v>130</v>
      </c>
      <c r="E135" s="116" t="s">
        <v>176</v>
      </c>
      <c r="F135" s="170" t="s">
        <v>177</v>
      </c>
      <c r="G135" s="171"/>
      <c r="H135" s="171"/>
      <c r="I135" s="171"/>
      <c r="J135" s="117" t="s">
        <v>178</v>
      </c>
      <c r="K135" s="118">
        <v>1</v>
      </c>
      <c r="L135" s="172"/>
      <c r="M135" s="171"/>
      <c r="N135" s="172">
        <f>ROUND($L$135*$K$135,0)</f>
        <v>0</v>
      </c>
      <c r="O135" s="171"/>
      <c r="P135" s="171"/>
      <c r="Q135" s="171"/>
      <c r="R135" s="20"/>
      <c r="T135" s="119"/>
      <c r="U135" s="26" t="s">
        <v>42</v>
      </c>
      <c r="V135" s="120">
        <v>0.548</v>
      </c>
      <c r="W135" s="120">
        <f>$V$135*$K$135</f>
        <v>0.548</v>
      </c>
      <c r="X135" s="120">
        <v>0</v>
      </c>
      <c r="Y135" s="120">
        <f>$X$135*$K$135</f>
        <v>0</v>
      </c>
      <c r="Z135" s="120">
        <v>0.01933</v>
      </c>
      <c r="AA135" s="121">
        <f>$Z$135*$K$135</f>
        <v>0.01933</v>
      </c>
      <c r="AR135" s="6" t="s">
        <v>179</v>
      </c>
      <c r="AT135" s="6" t="s">
        <v>130</v>
      </c>
      <c r="AU135" s="6" t="s">
        <v>112</v>
      </c>
      <c r="AY135" s="6" t="s">
        <v>129</v>
      </c>
      <c r="BE135" s="94">
        <f>IF($U$135="základní",$N$135,0)</f>
        <v>0</v>
      </c>
      <c r="BF135" s="94">
        <f>IF($U$135="snížená",$N$135,0)</f>
        <v>0</v>
      </c>
      <c r="BG135" s="94">
        <f>IF($U$135="zákl. přenesená",$N$135,0)</f>
        <v>0</v>
      </c>
      <c r="BH135" s="94">
        <f>IF($U$135="sníž. přenesená",$N$135,0)</f>
        <v>0</v>
      </c>
      <c r="BI135" s="94">
        <f>IF($U$135="nulová",$N$135,0)</f>
        <v>0</v>
      </c>
      <c r="BJ135" s="6" t="s">
        <v>112</v>
      </c>
      <c r="BK135" s="94">
        <f>ROUND($L$135*$K$135,0)</f>
        <v>0</v>
      </c>
      <c r="BL135" s="6" t="s">
        <v>179</v>
      </c>
      <c r="BM135" s="6" t="s">
        <v>180</v>
      </c>
    </row>
    <row r="136" spans="2:65" s="6" customFormat="1" ht="15.75" customHeight="1">
      <c r="B136" s="19"/>
      <c r="C136" s="115" t="s">
        <v>181</v>
      </c>
      <c r="D136" s="115" t="s">
        <v>130</v>
      </c>
      <c r="E136" s="116" t="s">
        <v>182</v>
      </c>
      <c r="F136" s="170" t="s">
        <v>183</v>
      </c>
      <c r="G136" s="171"/>
      <c r="H136" s="171"/>
      <c r="I136" s="171"/>
      <c r="J136" s="117" t="s">
        <v>178</v>
      </c>
      <c r="K136" s="118">
        <v>1</v>
      </c>
      <c r="L136" s="172"/>
      <c r="M136" s="171"/>
      <c r="N136" s="172">
        <f>ROUND($L$136*$K$136,0)</f>
        <v>0</v>
      </c>
      <c r="O136" s="171"/>
      <c r="P136" s="171"/>
      <c r="Q136" s="171"/>
      <c r="R136" s="20"/>
      <c r="T136" s="119"/>
      <c r="U136" s="26" t="s">
        <v>42</v>
      </c>
      <c r="V136" s="120">
        <v>0.362</v>
      </c>
      <c r="W136" s="120">
        <f>$V$136*$K$136</f>
        <v>0.362</v>
      </c>
      <c r="X136" s="120">
        <v>0</v>
      </c>
      <c r="Y136" s="120">
        <f>$X$136*$K$136</f>
        <v>0</v>
      </c>
      <c r="Z136" s="120">
        <v>0.01946</v>
      </c>
      <c r="AA136" s="121">
        <f>$Z$136*$K$136</f>
        <v>0.01946</v>
      </c>
      <c r="AR136" s="6" t="s">
        <v>179</v>
      </c>
      <c r="AT136" s="6" t="s">
        <v>130</v>
      </c>
      <c r="AU136" s="6" t="s">
        <v>112</v>
      </c>
      <c r="AY136" s="6" t="s">
        <v>129</v>
      </c>
      <c r="BE136" s="94">
        <f>IF($U$136="základní",$N$136,0)</f>
        <v>0</v>
      </c>
      <c r="BF136" s="94">
        <f>IF($U$136="snížená",$N$136,0)</f>
        <v>0</v>
      </c>
      <c r="BG136" s="94">
        <f>IF($U$136="zákl. přenesená",$N$136,0)</f>
        <v>0</v>
      </c>
      <c r="BH136" s="94">
        <f>IF($U$136="sníž. přenesená",$N$136,0)</f>
        <v>0</v>
      </c>
      <c r="BI136" s="94">
        <f>IF($U$136="nulová",$N$136,0)</f>
        <v>0</v>
      </c>
      <c r="BJ136" s="6" t="s">
        <v>112</v>
      </c>
      <c r="BK136" s="94">
        <f>ROUND($L$136*$K$136,0)</f>
        <v>0</v>
      </c>
      <c r="BL136" s="6" t="s">
        <v>179</v>
      </c>
      <c r="BM136" s="6" t="s">
        <v>184</v>
      </c>
    </row>
    <row r="137" spans="2:65" s="6" customFormat="1" ht="15.75" customHeight="1">
      <c r="B137" s="19"/>
      <c r="C137" s="115" t="s">
        <v>185</v>
      </c>
      <c r="D137" s="115" t="s">
        <v>130</v>
      </c>
      <c r="E137" s="116" t="s">
        <v>186</v>
      </c>
      <c r="F137" s="170" t="s">
        <v>187</v>
      </c>
      <c r="G137" s="171"/>
      <c r="H137" s="171"/>
      <c r="I137" s="171"/>
      <c r="J137" s="117" t="s">
        <v>178</v>
      </c>
      <c r="K137" s="118">
        <v>1</v>
      </c>
      <c r="L137" s="172"/>
      <c r="M137" s="171"/>
      <c r="N137" s="172">
        <f>ROUND($L$137*$K$137,0)</f>
        <v>0</v>
      </c>
      <c r="O137" s="171"/>
      <c r="P137" s="171"/>
      <c r="Q137" s="171"/>
      <c r="R137" s="20"/>
      <c r="T137" s="119"/>
      <c r="U137" s="26" t="s">
        <v>42</v>
      </c>
      <c r="V137" s="120">
        <v>0.403</v>
      </c>
      <c r="W137" s="120">
        <f>$V$137*$K$137</f>
        <v>0.403</v>
      </c>
      <c r="X137" s="120">
        <v>0</v>
      </c>
      <c r="Y137" s="120">
        <f>$X$137*$K$137</f>
        <v>0</v>
      </c>
      <c r="Z137" s="120">
        <v>0.0329</v>
      </c>
      <c r="AA137" s="121">
        <f>$Z$137*$K$137</f>
        <v>0.0329</v>
      </c>
      <c r="AR137" s="6" t="s">
        <v>179</v>
      </c>
      <c r="AT137" s="6" t="s">
        <v>130</v>
      </c>
      <c r="AU137" s="6" t="s">
        <v>112</v>
      </c>
      <c r="AY137" s="6" t="s">
        <v>129</v>
      </c>
      <c r="BE137" s="94">
        <f>IF($U$137="základní",$N$137,0)</f>
        <v>0</v>
      </c>
      <c r="BF137" s="94">
        <f>IF($U$137="snížená",$N$137,0)</f>
        <v>0</v>
      </c>
      <c r="BG137" s="94">
        <f>IF($U$137="zákl. přenesená",$N$137,0)</f>
        <v>0</v>
      </c>
      <c r="BH137" s="94">
        <f>IF($U$137="sníž. přenesená",$N$137,0)</f>
        <v>0</v>
      </c>
      <c r="BI137" s="94">
        <f>IF($U$137="nulová",$N$137,0)</f>
        <v>0</v>
      </c>
      <c r="BJ137" s="6" t="s">
        <v>112</v>
      </c>
      <c r="BK137" s="94">
        <f>ROUND($L$137*$K$137,0)</f>
        <v>0</v>
      </c>
      <c r="BL137" s="6" t="s">
        <v>179</v>
      </c>
      <c r="BM137" s="6" t="s">
        <v>188</v>
      </c>
    </row>
    <row r="138" spans="2:65" s="6" customFormat="1" ht="27" customHeight="1">
      <c r="B138" s="19"/>
      <c r="C138" s="115" t="s">
        <v>9</v>
      </c>
      <c r="D138" s="115" t="s">
        <v>130</v>
      </c>
      <c r="E138" s="116" t="s">
        <v>189</v>
      </c>
      <c r="F138" s="170" t="s">
        <v>190</v>
      </c>
      <c r="G138" s="171"/>
      <c r="H138" s="171"/>
      <c r="I138" s="171"/>
      <c r="J138" s="117" t="s">
        <v>178</v>
      </c>
      <c r="K138" s="118">
        <v>1</v>
      </c>
      <c r="L138" s="172"/>
      <c r="M138" s="171"/>
      <c r="N138" s="172">
        <f>ROUND($L$138*$K$138,0)</f>
        <v>0</v>
      </c>
      <c r="O138" s="171"/>
      <c r="P138" s="171"/>
      <c r="Q138" s="171"/>
      <c r="R138" s="20"/>
      <c r="T138" s="119"/>
      <c r="U138" s="26" t="s">
        <v>42</v>
      </c>
      <c r="V138" s="120">
        <v>0.693</v>
      </c>
      <c r="W138" s="120">
        <f>$V$138*$K$138</f>
        <v>0.693</v>
      </c>
      <c r="X138" s="120">
        <v>0</v>
      </c>
      <c r="Y138" s="120">
        <f>$X$138*$K$138</f>
        <v>0</v>
      </c>
      <c r="Z138" s="120">
        <v>0.088</v>
      </c>
      <c r="AA138" s="121">
        <f>$Z$138*$K$138</f>
        <v>0.088</v>
      </c>
      <c r="AR138" s="6" t="s">
        <v>179</v>
      </c>
      <c r="AT138" s="6" t="s">
        <v>130</v>
      </c>
      <c r="AU138" s="6" t="s">
        <v>112</v>
      </c>
      <c r="AY138" s="6" t="s">
        <v>129</v>
      </c>
      <c r="BE138" s="94">
        <f>IF($U$138="základní",$N$138,0)</f>
        <v>0</v>
      </c>
      <c r="BF138" s="94">
        <f>IF($U$138="snížená",$N$138,0)</f>
        <v>0</v>
      </c>
      <c r="BG138" s="94">
        <f>IF($U$138="zákl. přenesená",$N$138,0)</f>
        <v>0</v>
      </c>
      <c r="BH138" s="94">
        <f>IF($U$138="sníž. přenesená",$N$138,0)</f>
        <v>0</v>
      </c>
      <c r="BI138" s="94">
        <f>IF($U$138="nulová",$N$138,0)</f>
        <v>0</v>
      </c>
      <c r="BJ138" s="6" t="s">
        <v>112</v>
      </c>
      <c r="BK138" s="94">
        <f>ROUND($L$138*$K$138,0)</f>
        <v>0</v>
      </c>
      <c r="BL138" s="6" t="s">
        <v>179</v>
      </c>
      <c r="BM138" s="6" t="s">
        <v>191</v>
      </c>
    </row>
    <row r="139" spans="2:65" s="6" customFormat="1" ht="27" customHeight="1">
      <c r="B139" s="19"/>
      <c r="C139" s="115" t="s">
        <v>179</v>
      </c>
      <c r="D139" s="115" t="s">
        <v>130</v>
      </c>
      <c r="E139" s="116" t="s">
        <v>192</v>
      </c>
      <c r="F139" s="170" t="s">
        <v>193</v>
      </c>
      <c r="G139" s="171"/>
      <c r="H139" s="171"/>
      <c r="I139" s="171"/>
      <c r="J139" s="117" t="s">
        <v>178</v>
      </c>
      <c r="K139" s="118">
        <v>1</v>
      </c>
      <c r="L139" s="172"/>
      <c r="M139" s="171"/>
      <c r="N139" s="172">
        <f>ROUND($L$139*$K$139,0)</f>
        <v>0</v>
      </c>
      <c r="O139" s="171"/>
      <c r="P139" s="171"/>
      <c r="Q139" s="171"/>
      <c r="R139" s="20"/>
      <c r="T139" s="119"/>
      <c r="U139" s="26" t="s">
        <v>42</v>
      </c>
      <c r="V139" s="120">
        <v>0.383</v>
      </c>
      <c r="W139" s="120">
        <f>$V$139*$K$139</f>
        <v>0.383</v>
      </c>
      <c r="X139" s="120">
        <v>0</v>
      </c>
      <c r="Y139" s="120">
        <f>$X$139*$K$139</f>
        <v>0</v>
      </c>
      <c r="Z139" s="120">
        <v>0.0245</v>
      </c>
      <c r="AA139" s="121">
        <f>$Z$139*$K$139</f>
        <v>0.0245</v>
      </c>
      <c r="AR139" s="6" t="s">
        <v>179</v>
      </c>
      <c r="AT139" s="6" t="s">
        <v>130</v>
      </c>
      <c r="AU139" s="6" t="s">
        <v>112</v>
      </c>
      <c r="AY139" s="6" t="s">
        <v>129</v>
      </c>
      <c r="BE139" s="94">
        <f>IF($U$139="základní",$N$139,0)</f>
        <v>0</v>
      </c>
      <c r="BF139" s="94">
        <f>IF($U$139="snížená",$N$139,0)</f>
        <v>0</v>
      </c>
      <c r="BG139" s="94">
        <f>IF($U$139="zákl. přenesená",$N$139,0)</f>
        <v>0</v>
      </c>
      <c r="BH139" s="94">
        <f>IF($U$139="sníž. přenesená",$N$139,0)</f>
        <v>0</v>
      </c>
      <c r="BI139" s="94">
        <f>IF($U$139="nulová",$N$139,0)</f>
        <v>0</v>
      </c>
      <c r="BJ139" s="6" t="s">
        <v>112</v>
      </c>
      <c r="BK139" s="94">
        <f>ROUND($L$139*$K$139,0)</f>
        <v>0</v>
      </c>
      <c r="BL139" s="6" t="s">
        <v>179</v>
      </c>
      <c r="BM139" s="6" t="s">
        <v>194</v>
      </c>
    </row>
    <row r="140" spans="2:63" s="105" customFormat="1" ht="30.75" customHeight="1">
      <c r="B140" s="106"/>
      <c r="D140" s="114" t="s">
        <v>105</v>
      </c>
      <c r="E140" s="114"/>
      <c r="F140" s="114"/>
      <c r="G140" s="114"/>
      <c r="H140" s="114"/>
      <c r="I140" s="114"/>
      <c r="J140" s="114"/>
      <c r="K140" s="114"/>
      <c r="L140" s="114"/>
      <c r="M140" s="114"/>
      <c r="N140" s="169">
        <f>$BK$140</f>
        <v>0</v>
      </c>
      <c r="O140" s="168"/>
      <c r="P140" s="168"/>
      <c r="Q140" s="168"/>
      <c r="R140" s="109"/>
      <c r="T140" s="110"/>
      <c r="W140" s="111">
        <f>SUM($W$141:$W$143)</f>
        <v>42.8796</v>
      </c>
      <c r="Y140" s="111">
        <f>SUM($Y$141:$Y$143)</f>
        <v>0</v>
      </c>
      <c r="AA140" s="112">
        <f>SUM($AA$141:$AA$143)</f>
        <v>7.689120000000001</v>
      </c>
      <c r="AR140" s="108" t="s">
        <v>112</v>
      </c>
      <c r="AT140" s="108" t="s">
        <v>73</v>
      </c>
      <c r="AU140" s="108" t="s">
        <v>8</v>
      </c>
      <c r="AY140" s="108" t="s">
        <v>129</v>
      </c>
      <c r="BK140" s="113">
        <f>SUM($BK$141:$BK$143)</f>
        <v>0</v>
      </c>
    </row>
    <row r="141" spans="2:65" s="6" customFormat="1" ht="15.75" customHeight="1">
      <c r="B141" s="19"/>
      <c r="C141" s="115" t="s">
        <v>195</v>
      </c>
      <c r="D141" s="115" t="s">
        <v>130</v>
      </c>
      <c r="E141" s="116" t="s">
        <v>196</v>
      </c>
      <c r="F141" s="170" t="s">
        <v>197</v>
      </c>
      <c r="G141" s="171"/>
      <c r="H141" s="171"/>
      <c r="I141" s="171"/>
      <c r="J141" s="117" t="s">
        <v>145</v>
      </c>
      <c r="K141" s="118">
        <v>75</v>
      </c>
      <c r="L141" s="172"/>
      <c r="M141" s="171"/>
      <c r="N141" s="172">
        <f>ROUND($L$141*$K$141,0)</f>
        <v>0</v>
      </c>
      <c r="O141" s="171"/>
      <c r="P141" s="171"/>
      <c r="Q141" s="171"/>
      <c r="R141" s="20"/>
      <c r="T141" s="119"/>
      <c r="U141" s="26" t="s">
        <v>42</v>
      </c>
      <c r="V141" s="120">
        <v>0.228</v>
      </c>
      <c r="W141" s="120">
        <f>$V$141*$K$141</f>
        <v>17.1</v>
      </c>
      <c r="X141" s="120">
        <v>0</v>
      </c>
      <c r="Y141" s="120">
        <f>$X$141*$K$141</f>
        <v>0</v>
      </c>
      <c r="Z141" s="120">
        <v>0.00502</v>
      </c>
      <c r="AA141" s="121">
        <f>$Z$141*$K$141</f>
        <v>0.3765</v>
      </c>
      <c r="AR141" s="6" t="s">
        <v>179</v>
      </c>
      <c r="AT141" s="6" t="s">
        <v>130</v>
      </c>
      <c r="AU141" s="6" t="s">
        <v>112</v>
      </c>
      <c r="AY141" s="6" t="s">
        <v>129</v>
      </c>
      <c r="BE141" s="94">
        <f>IF($U$141="základní",$N$141,0)</f>
        <v>0</v>
      </c>
      <c r="BF141" s="94">
        <f>IF($U$141="snížená",$N$141,0)</f>
        <v>0</v>
      </c>
      <c r="BG141" s="94">
        <f>IF($U$141="zákl. přenesená",$N$141,0)</f>
        <v>0</v>
      </c>
      <c r="BH141" s="94">
        <f>IF($U$141="sníž. přenesená",$N$141,0)</f>
        <v>0</v>
      </c>
      <c r="BI141" s="94">
        <f>IF($U$141="nulová",$N$141,0)</f>
        <v>0</v>
      </c>
      <c r="BJ141" s="6" t="s">
        <v>112</v>
      </c>
      <c r="BK141" s="94">
        <f>ROUND($L$141*$K$141,0)</f>
        <v>0</v>
      </c>
      <c r="BL141" s="6" t="s">
        <v>179</v>
      </c>
      <c r="BM141" s="6" t="s">
        <v>198</v>
      </c>
    </row>
    <row r="142" spans="2:65" s="6" customFormat="1" ht="27" customHeight="1">
      <c r="B142" s="19"/>
      <c r="C142" s="115" t="s">
        <v>199</v>
      </c>
      <c r="D142" s="115" t="s">
        <v>130</v>
      </c>
      <c r="E142" s="116" t="s">
        <v>200</v>
      </c>
      <c r="F142" s="170" t="s">
        <v>201</v>
      </c>
      <c r="G142" s="171"/>
      <c r="H142" s="171"/>
      <c r="I142" s="171"/>
      <c r="J142" s="117" t="s">
        <v>145</v>
      </c>
      <c r="K142" s="118">
        <v>75</v>
      </c>
      <c r="L142" s="172"/>
      <c r="M142" s="171"/>
      <c r="N142" s="172">
        <f>ROUND($L$142*$K$142,0)</f>
        <v>0</v>
      </c>
      <c r="O142" s="171"/>
      <c r="P142" s="171"/>
      <c r="Q142" s="171"/>
      <c r="R142" s="20"/>
      <c r="T142" s="119"/>
      <c r="U142" s="26" t="s">
        <v>42</v>
      </c>
      <c r="V142" s="120">
        <v>0.168</v>
      </c>
      <c r="W142" s="120">
        <f>$V$142*$K$142</f>
        <v>12.600000000000001</v>
      </c>
      <c r="X142" s="120">
        <v>0</v>
      </c>
      <c r="Y142" s="120">
        <f>$X$142*$K$142</f>
        <v>0</v>
      </c>
      <c r="Z142" s="120">
        <v>0.077</v>
      </c>
      <c r="AA142" s="121">
        <f>$Z$142*$K$142</f>
        <v>5.775</v>
      </c>
      <c r="AR142" s="6" t="s">
        <v>179</v>
      </c>
      <c r="AT142" s="6" t="s">
        <v>130</v>
      </c>
      <c r="AU142" s="6" t="s">
        <v>112</v>
      </c>
      <c r="AY142" s="6" t="s">
        <v>129</v>
      </c>
      <c r="BE142" s="94">
        <f>IF($U$142="základní",$N$142,0)</f>
        <v>0</v>
      </c>
      <c r="BF142" s="94">
        <f>IF($U$142="snížená",$N$142,0)</f>
        <v>0</v>
      </c>
      <c r="BG142" s="94">
        <f>IF($U$142="zákl. přenesená",$N$142,0)</f>
        <v>0</v>
      </c>
      <c r="BH142" s="94">
        <f>IF($U$142="sníž. přenesená",$N$142,0)</f>
        <v>0</v>
      </c>
      <c r="BI142" s="94">
        <f>IF($U$142="nulová",$N$142,0)</f>
        <v>0</v>
      </c>
      <c r="BJ142" s="6" t="s">
        <v>112</v>
      </c>
      <c r="BK142" s="94">
        <f>ROUND($L$142*$K$142,0)</f>
        <v>0</v>
      </c>
      <c r="BL142" s="6" t="s">
        <v>179</v>
      </c>
      <c r="BM142" s="6" t="s">
        <v>202</v>
      </c>
    </row>
    <row r="143" spans="2:65" s="6" customFormat="1" ht="15.75" customHeight="1">
      <c r="B143" s="19"/>
      <c r="C143" s="115" t="s">
        <v>203</v>
      </c>
      <c r="D143" s="115" t="s">
        <v>130</v>
      </c>
      <c r="E143" s="116" t="s">
        <v>204</v>
      </c>
      <c r="F143" s="170" t="s">
        <v>205</v>
      </c>
      <c r="G143" s="171"/>
      <c r="H143" s="171"/>
      <c r="I143" s="171"/>
      <c r="J143" s="117" t="s">
        <v>145</v>
      </c>
      <c r="K143" s="118">
        <v>219.66</v>
      </c>
      <c r="L143" s="172"/>
      <c r="M143" s="171"/>
      <c r="N143" s="172">
        <f>ROUND($L$143*$K$143,0)</f>
        <v>0</v>
      </c>
      <c r="O143" s="171"/>
      <c r="P143" s="171"/>
      <c r="Q143" s="171"/>
      <c r="R143" s="20"/>
      <c r="T143" s="119"/>
      <c r="U143" s="26" t="s">
        <v>42</v>
      </c>
      <c r="V143" s="120">
        <v>0.06</v>
      </c>
      <c r="W143" s="120">
        <f>$V$143*$K$143</f>
        <v>13.179599999999999</v>
      </c>
      <c r="X143" s="120">
        <v>0</v>
      </c>
      <c r="Y143" s="120">
        <f>$X$143*$K$143</f>
        <v>0</v>
      </c>
      <c r="Z143" s="120">
        <v>0.007</v>
      </c>
      <c r="AA143" s="121">
        <f>$Z$143*$K$143</f>
        <v>1.53762</v>
      </c>
      <c r="AR143" s="6" t="s">
        <v>179</v>
      </c>
      <c r="AT143" s="6" t="s">
        <v>130</v>
      </c>
      <c r="AU143" s="6" t="s">
        <v>112</v>
      </c>
      <c r="AY143" s="6" t="s">
        <v>129</v>
      </c>
      <c r="BE143" s="94">
        <f>IF($U$143="základní",$N$143,0)</f>
        <v>0</v>
      </c>
      <c r="BF143" s="94">
        <f>IF($U$143="snížená",$N$143,0)</f>
        <v>0</v>
      </c>
      <c r="BG143" s="94">
        <f>IF($U$143="zákl. přenesená",$N$143,0)</f>
        <v>0</v>
      </c>
      <c r="BH143" s="94">
        <f>IF($U$143="sníž. přenesená",$N$143,0)</f>
        <v>0</v>
      </c>
      <c r="BI143" s="94">
        <f>IF($U$143="nulová",$N$143,0)</f>
        <v>0</v>
      </c>
      <c r="BJ143" s="6" t="s">
        <v>112</v>
      </c>
      <c r="BK143" s="94">
        <f>ROUND($L$143*$K$143,0)</f>
        <v>0</v>
      </c>
      <c r="BL143" s="6" t="s">
        <v>179</v>
      </c>
      <c r="BM143" s="6" t="s">
        <v>206</v>
      </c>
    </row>
    <row r="144" spans="2:63" s="105" customFormat="1" ht="30.75" customHeight="1">
      <c r="B144" s="106"/>
      <c r="D144" s="114" t="s">
        <v>106</v>
      </c>
      <c r="E144" s="114"/>
      <c r="F144" s="114"/>
      <c r="G144" s="114"/>
      <c r="H144" s="114"/>
      <c r="I144" s="114"/>
      <c r="J144" s="114"/>
      <c r="K144" s="114"/>
      <c r="L144" s="114"/>
      <c r="M144" s="114"/>
      <c r="N144" s="169">
        <f>$BK$144</f>
        <v>0</v>
      </c>
      <c r="O144" s="168"/>
      <c r="P144" s="168"/>
      <c r="Q144" s="168"/>
      <c r="R144" s="109"/>
      <c r="T144" s="110"/>
      <c r="W144" s="111">
        <f>SUM($W$145:$W$149)</f>
        <v>8.762500000000001</v>
      </c>
      <c r="Y144" s="111">
        <f>SUM($Y$145:$Y$149)</f>
        <v>0</v>
      </c>
      <c r="AA144" s="112">
        <f>SUM($AA$145:$AA$149)</f>
        <v>0.26941800000000005</v>
      </c>
      <c r="AR144" s="108" t="s">
        <v>112</v>
      </c>
      <c r="AT144" s="108" t="s">
        <v>73</v>
      </c>
      <c r="AU144" s="108" t="s">
        <v>8</v>
      </c>
      <c r="AY144" s="108" t="s">
        <v>129</v>
      </c>
      <c r="BK144" s="113">
        <f>SUM($BK$145:$BK$149)</f>
        <v>0</v>
      </c>
    </row>
    <row r="145" spans="2:65" s="6" customFormat="1" ht="15.75" customHeight="1">
      <c r="B145" s="19"/>
      <c r="C145" s="115" t="s">
        <v>207</v>
      </c>
      <c r="D145" s="115" t="s">
        <v>130</v>
      </c>
      <c r="E145" s="116" t="s">
        <v>208</v>
      </c>
      <c r="F145" s="170" t="s">
        <v>209</v>
      </c>
      <c r="G145" s="171"/>
      <c r="H145" s="171"/>
      <c r="I145" s="171"/>
      <c r="J145" s="117" t="s">
        <v>210</v>
      </c>
      <c r="K145" s="118">
        <v>50</v>
      </c>
      <c r="L145" s="172"/>
      <c r="M145" s="171"/>
      <c r="N145" s="172">
        <f>ROUND($L$145*$K$145,0)</f>
        <v>0</v>
      </c>
      <c r="O145" s="171"/>
      <c r="P145" s="171"/>
      <c r="Q145" s="171"/>
      <c r="R145" s="20"/>
      <c r="T145" s="119"/>
      <c r="U145" s="26" t="s">
        <v>42</v>
      </c>
      <c r="V145" s="120">
        <v>0.057</v>
      </c>
      <c r="W145" s="120">
        <f>$V$145*$K$145</f>
        <v>2.85</v>
      </c>
      <c r="X145" s="120">
        <v>0</v>
      </c>
      <c r="Y145" s="120">
        <f>$X$145*$K$145</f>
        <v>0</v>
      </c>
      <c r="Z145" s="120">
        <v>0.00069</v>
      </c>
      <c r="AA145" s="121">
        <f>$Z$145*$K$145</f>
        <v>0.034499999999999996</v>
      </c>
      <c r="AR145" s="6" t="s">
        <v>179</v>
      </c>
      <c r="AT145" s="6" t="s">
        <v>130</v>
      </c>
      <c r="AU145" s="6" t="s">
        <v>112</v>
      </c>
      <c r="AY145" s="6" t="s">
        <v>129</v>
      </c>
      <c r="BE145" s="94">
        <f>IF($U$145="základní",$N$145,0)</f>
        <v>0</v>
      </c>
      <c r="BF145" s="94">
        <f>IF($U$145="snížená",$N$145,0)</f>
        <v>0</v>
      </c>
      <c r="BG145" s="94">
        <f>IF($U$145="zákl. přenesená",$N$145,0)</f>
        <v>0</v>
      </c>
      <c r="BH145" s="94">
        <f>IF($U$145="sníž. přenesená",$N$145,0)</f>
        <v>0</v>
      </c>
      <c r="BI145" s="94">
        <f>IF($U$145="nulová",$N$145,0)</f>
        <v>0</v>
      </c>
      <c r="BJ145" s="6" t="s">
        <v>112</v>
      </c>
      <c r="BK145" s="94">
        <f>ROUND($L$145*$K$145,0)</f>
        <v>0</v>
      </c>
      <c r="BL145" s="6" t="s">
        <v>179</v>
      </c>
      <c r="BM145" s="6" t="s">
        <v>211</v>
      </c>
    </row>
    <row r="146" spans="2:65" s="6" customFormat="1" ht="27" customHeight="1">
      <c r="B146" s="19"/>
      <c r="C146" s="115" t="s">
        <v>7</v>
      </c>
      <c r="D146" s="115" t="s">
        <v>130</v>
      </c>
      <c r="E146" s="116" t="s">
        <v>212</v>
      </c>
      <c r="F146" s="170" t="s">
        <v>213</v>
      </c>
      <c r="G146" s="171"/>
      <c r="H146" s="171"/>
      <c r="I146" s="171"/>
      <c r="J146" s="117" t="s">
        <v>214</v>
      </c>
      <c r="K146" s="118">
        <v>46.5</v>
      </c>
      <c r="L146" s="172"/>
      <c r="M146" s="171"/>
      <c r="N146" s="172">
        <f>ROUND($L$146*$K$146,0)</f>
        <v>0</v>
      </c>
      <c r="O146" s="171"/>
      <c r="P146" s="171"/>
      <c r="Q146" s="171"/>
      <c r="R146" s="20"/>
      <c r="T146" s="119"/>
      <c r="U146" s="26" t="s">
        <v>42</v>
      </c>
      <c r="V146" s="120">
        <v>0.069</v>
      </c>
      <c r="W146" s="120">
        <f>$V$146*$K$146</f>
        <v>3.2085000000000004</v>
      </c>
      <c r="X146" s="120">
        <v>0</v>
      </c>
      <c r="Y146" s="120">
        <f>$X$146*$K$146</f>
        <v>0</v>
      </c>
      <c r="Z146" s="120">
        <v>0.00336</v>
      </c>
      <c r="AA146" s="121">
        <f>$Z$146*$K$146</f>
        <v>0.15624000000000002</v>
      </c>
      <c r="AR146" s="6" t="s">
        <v>179</v>
      </c>
      <c r="AT146" s="6" t="s">
        <v>130</v>
      </c>
      <c r="AU146" s="6" t="s">
        <v>112</v>
      </c>
      <c r="AY146" s="6" t="s">
        <v>129</v>
      </c>
      <c r="BE146" s="94">
        <f>IF($U$146="základní",$N$146,0)</f>
        <v>0</v>
      </c>
      <c r="BF146" s="94">
        <f>IF($U$146="snížená",$N$146,0)</f>
        <v>0</v>
      </c>
      <c r="BG146" s="94">
        <f>IF($U$146="zákl. přenesená",$N$146,0)</f>
        <v>0</v>
      </c>
      <c r="BH146" s="94">
        <f>IF($U$146="sníž. přenesená",$N$146,0)</f>
        <v>0</v>
      </c>
      <c r="BI146" s="94">
        <f>IF($U$146="nulová",$N$146,0)</f>
        <v>0</v>
      </c>
      <c r="BJ146" s="6" t="s">
        <v>112</v>
      </c>
      <c r="BK146" s="94">
        <f>ROUND($L$146*$K$146,0)</f>
        <v>0</v>
      </c>
      <c r="BL146" s="6" t="s">
        <v>179</v>
      </c>
      <c r="BM146" s="6" t="s">
        <v>215</v>
      </c>
    </row>
    <row r="147" spans="2:65" s="6" customFormat="1" ht="15.75" customHeight="1">
      <c r="B147" s="19"/>
      <c r="C147" s="115" t="s">
        <v>216</v>
      </c>
      <c r="D147" s="115" t="s">
        <v>130</v>
      </c>
      <c r="E147" s="116" t="s">
        <v>217</v>
      </c>
      <c r="F147" s="170" t="s">
        <v>218</v>
      </c>
      <c r="G147" s="171"/>
      <c r="H147" s="171"/>
      <c r="I147" s="171"/>
      <c r="J147" s="117" t="s">
        <v>214</v>
      </c>
      <c r="K147" s="118">
        <v>15.4</v>
      </c>
      <c r="L147" s="172"/>
      <c r="M147" s="171"/>
      <c r="N147" s="172">
        <f>ROUND($L$147*$K$147,0)</f>
        <v>0</v>
      </c>
      <c r="O147" s="171"/>
      <c r="P147" s="171"/>
      <c r="Q147" s="171"/>
      <c r="R147" s="20"/>
      <c r="T147" s="119"/>
      <c r="U147" s="26" t="s">
        <v>42</v>
      </c>
      <c r="V147" s="120">
        <v>0.08</v>
      </c>
      <c r="W147" s="120">
        <f>$V$147*$K$147</f>
        <v>1.232</v>
      </c>
      <c r="X147" s="120">
        <v>0</v>
      </c>
      <c r="Y147" s="120">
        <f>$X$147*$K$147</f>
        <v>0</v>
      </c>
      <c r="Z147" s="120">
        <v>0.00135</v>
      </c>
      <c r="AA147" s="121">
        <f>$Z$147*$K$147</f>
        <v>0.020790000000000003</v>
      </c>
      <c r="AR147" s="6" t="s">
        <v>179</v>
      </c>
      <c r="AT147" s="6" t="s">
        <v>130</v>
      </c>
      <c r="AU147" s="6" t="s">
        <v>112</v>
      </c>
      <c r="AY147" s="6" t="s">
        <v>129</v>
      </c>
      <c r="BE147" s="94">
        <f>IF($U$147="základní",$N$147,0)</f>
        <v>0</v>
      </c>
      <c r="BF147" s="94">
        <f>IF($U$147="snížená",$N$147,0)</f>
        <v>0</v>
      </c>
      <c r="BG147" s="94">
        <f>IF($U$147="zákl. přenesená",$N$147,0)</f>
        <v>0</v>
      </c>
      <c r="BH147" s="94">
        <f>IF($U$147="sníž. přenesená",$N$147,0)</f>
        <v>0</v>
      </c>
      <c r="BI147" s="94">
        <f>IF($U$147="nulová",$N$147,0)</f>
        <v>0</v>
      </c>
      <c r="BJ147" s="6" t="s">
        <v>112</v>
      </c>
      <c r="BK147" s="94">
        <f>ROUND($L$147*$K$147,0)</f>
        <v>0</v>
      </c>
      <c r="BL147" s="6" t="s">
        <v>179</v>
      </c>
      <c r="BM147" s="6" t="s">
        <v>219</v>
      </c>
    </row>
    <row r="148" spans="2:65" s="6" customFormat="1" ht="15.75" customHeight="1">
      <c r="B148" s="19"/>
      <c r="C148" s="115" t="s">
        <v>220</v>
      </c>
      <c r="D148" s="115" t="s">
        <v>130</v>
      </c>
      <c r="E148" s="116" t="s">
        <v>221</v>
      </c>
      <c r="F148" s="170" t="s">
        <v>222</v>
      </c>
      <c r="G148" s="171"/>
      <c r="H148" s="171"/>
      <c r="I148" s="171"/>
      <c r="J148" s="117" t="s">
        <v>214</v>
      </c>
      <c r="K148" s="118">
        <v>9.4</v>
      </c>
      <c r="L148" s="172"/>
      <c r="M148" s="171"/>
      <c r="N148" s="172">
        <f>ROUND($L$148*$K$148,0)</f>
        <v>0</v>
      </c>
      <c r="O148" s="171"/>
      <c r="P148" s="171"/>
      <c r="Q148" s="171"/>
      <c r="R148" s="20"/>
      <c r="T148" s="119"/>
      <c r="U148" s="26" t="s">
        <v>42</v>
      </c>
      <c r="V148" s="120">
        <v>0.08</v>
      </c>
      <c r="W148" s="120">
        <f>$V$148*$K$148</f>
        <v>0.752</v>
      </c>
      <c r="X148" s="120">
        <v>0</v>
      </c>
      <c r="Y148" s="120">
        <f>$X$148*$K$148</f>
        <v>0</v>
      </c>
      <c r="Z148" s="120">
        <v>0.00252</v>
      </c>
      <c r="AA148" s="121">
        <f>$Z$148*$K$148</f>
        <v>0.023688</v>
      </c>
      <c r="AR148" s="6" t="s">
        <v>179</v>
      </c>
      <c r="AT148" s="6" t="s">
        <v>130</v>
      </c>
      <c r="AU148" s="6" t="s">
        <v>112</v>
      </c>
      <c r="AY148" s="6" t="s">
        <v>129</v>
      </c>
      <c r="BE148" s="94">
        <f>IF($U$148="základní",$N$148,0)</f>
        <v>0</v>
      </c>
      <c r="BF148" s="94">
        <f>IF($U$148="snížená",$N$148,0)</f>
        <v>0</v>
      </c>
      <c r="BG148" s="94">
        <f>IF($U$148="zákl. přenesená",$N$148,0)</f>
        <v>0</v>
      </c>
      <c r="BH148" s="94">
        <f>IF($U$148="sníž. přenesená",$N$148,0)</f>
        <v>0</v>
      </c>
      <c r="BI148" s="94">
        <f>IF($U$148="nulová",$N$148,0)</f>
        <v>0</v>
      </c>
      <c r="BJ148" s="6" t="s">
        <v>112</v>
      </c>
      <c r="BK148" s="94">
        <f>ROUND($L$148*$K$148,0)</f>
        <v>0</v>
      </c>
      <c r="BL148" s="6" t="s">
        <v>179</v>
      </c>
      <c r="BM148" s="6" t="s">
        <v>223</v>
      </c>
    </row>
    <row r="149" spans="2:65" s="6" customFormat="1" ht="15.75" customHeight="1">
      <c r="B149" s="19"/>
      <c r="C149" s="115" t="s">
        <v>224</v>
      </c>
      <c r="D149" s="115" t="s">
        <v>130</v>
      </c>
      <c r="E149" s="116" t="s">
        <v>225</v>
      </c>
      <c r="F149" s="170" t="s">
        <v>226</v>
      </c>
      <c r="G149" s="171"/>
      <c r="H149" s="171"/>
      <c r="I149" s="171"/>
      <c r="J149" s="117" t="s">
        <v>214</v>
      </c>
      <c r="K149" s="118">
        <v>12</v>
      </c>
      <c r="L149" s="172"/>
      <c r="M149" s="171"/>
      <c r="N149" s="172">
        <f>ROUND($L$149*$K$149,0)</f>
        <v>0</v>
      </c>
      <c r="O149" s="171"/>
      <c r="P149" s="171"/>
      <c r="Q149" s="171"/>
      <c r="R149" s="20"/>
      <c r="T149" s="119"/>
      <c r="U149" s="26" t="s">
        <v>42</v>
      </c>
      <c r="V149" s="120">
        <v>0.06</v>
      </c>
      <c r="W149" s="120">
        <f>$V$149*$K$149</f>
        <v>0.72</v>
      </c>
      <c r="X149" s="120">
        <v>0</v>
      </c>
      <c r="Y149" s="120">
        <f>$X$149*$K$149</f>
        <v>0</v>
      </c>
      <c r="Z149" s="120">
        <v>0.00285</v>
      </c>
      <c r="AA149" s="121">
        <f>$Z$149*$K$149</f>
        <v>0.0342</v>
      </c>
      <c r="AR149" s="6" t="s">
        <v>179</v>
      </c>
      <c r="AT149" s="6" t="s">
        <v>130</v>
      </c>
      <c r="AU149" s="6" t="s">
        <v>112</v>
      </c>
      <c r="AY149" s="6" t="s">
        <v>129</v>
      </c>
      <c r="BE149" s="94">
        <f>IF($U$149="základní",$N$149,0)</f>
        <v>0</v>
      </c>
      <c r="BF149" s="94">
        <f>IF($U$149="snížená",$N$149,0)</f>
        <v>0</v>
      </c>
      <c r="BG149" s="94">
        <f>IF($U$149="zákl. přenesená",$N$149,0)</f>
        <v>0</v>
      </c>
      <c r="BH149" s="94">
        <f>IF($U$149="sníž. přenesená",$N$149,0)</f>
        <v>0</v>
      </c>
      <c r="BI149" s="94">
        <f>IF($U$149="nulová",$N$149,0)</f>
        <v>0</v>
      </c>
      <c r="BJ149" s="6" t="s">
        <v>112</v>
      </c>
      <c r="BK149" s="94">
        <f>ROUND($L$149*$K$149,0)</f>
        <v>0</v>
      </c>
      <c r="BL149" s="6" t="s">
        <v>179</v>
      </c>
      <c r="BM149" s="6" t="s">
        <v>227</v>
      </c>
    </row>
    <row r="150" spans="2:63" s="105" customFormat="1" ht="30.75" customHeight="1">
      <c r="B150" s="106"/>
      <c r="D150" s="114" t="s">
        <v>107</v>
      </c>
      <c r="E150" s="114"/>
      <c r="F150" s="114"/>
      <c r="G150" s="114"/>
      <c r="H150" s="114"/>
      <c r="I150" s="114"/>
      <c r="J150" s="114"/>
      <c r="K150" s="114"/>
      <c r="L150" s="114"/>
      <c r="M150" s="114"/>
      <c r="N150" s="169">
        <f>$BK$150</f>
        <v>0</v>
      </c>
      <c r="O150" s="168"/>
      <c r="P150" s="168"/>
      <c r="Q150" s="168"/>
      <c r="R150" s="109"/>
      <c r="T150" s="110"/>
      <c r="W150" s="111">
        <f>$W$151</f>
        <v>31.191719999999997</v>
      </c>
      <c r="Y150" s="111">
        <f>$Y$151</f>
        <v>0</v>
      </c>
      <c r="AA150" s="112">
        <f>$AA$151</f>
        <v>9.22572</v>
      </c>
      <c r="AR150" s="108" t="s">
        <v>112</v>
      </c>
      <c r="AT150" s="108" t="s">
        <v>73</v>
      </c>
      <c r="AU150" s="108" t="s">
        <v>8</v>
      </c>
      <c r="AY150" s="108" t="s">
        <v>129</v>
      </c>
      <c r="BK150" s="113">
        <f>$BK$151</f>
        <v>0</v>
      </c>
    </row>
    <row r="151" spans="2:65" s="6" customFormat="1" ht="27" customHeight="1">
      <c r="B151" s="19"/>
      <c r="C151" s="115" t="s">
        <v>228</v>
      </c>
      <c r="D151" s="115" t="s">
        <v>130</v>
      </c>
      <c r="E151" s="116" t="s">
        <v>229</v>
      </c>
      <c r="F151" s="170" t="s">
        <v>230</v>
      </c>
      <c r="G151" s="171"/>
      <c r="H151" s="171"/>
      <c r="I151" s="171"/>
      <c r="J151" s="117" t="s">
        <v>145</v>
      </c>
      <c r="K151" s="118">
        <v>219.66</v>
      </c>
      <c r="L151" s="172"/>
      <c r="M151" s="171"/>
      <c r="N151" s="172">
        <f>ROUND($L$151*$K$151,0)</f>
        <v>0</v>
      </c>
      <c r="O151" s="171"/>
      <c r="P151" s="171"/>
      <c r="Q151" s="171"/>
      <c r="R151" s="20"/>
      <c r="T151" s="119"/>
      <c r="U151" s="26" t="s">
        <v>42</v>
      </c>
      <c r="V151" s="120">
        <v>0.142</v>
      </c>
      <c r="W151" s="120">
        <f>$V$151*$K$151</f>
        <v>31.191719999999997</v>
      </c>
      <c r="X151" s="120">
        <v>0</v>
      </c>
      <c r="Y151" s="120">
        <f>$X$151*$K$151</f>
        <v>0</v>
      </c>
      <c r="Z151" s="120">
        <v>0.042</v>
      </c>
      <c r="AA151" s="121">
        <f>$Z$151*$K$151</f>
        <v>9.22572</v>
      </c>
      <c r="AR151" s="6" t="s">
        <v>179</v>
      </c>
      <c r="AT151" s="6" t="s">
        <v>130</v>
      </c>
      <c r="AU151" s="6" t="s">
        <v>112</v>
      </c>
      <c r="AY151" s="6" t="s">
        <v>129</v>
      </c>
      <c r="BE151" s="94">
        <f>IF($U$151="základní",$N$151,0)</f>
        <v>0</v>
      </c>
      <c r="BF151" s="94">
        <f>IF($U$151="snížená",$N$151,0)</f>
        <v>0</v>
      </c>
      <c r="BG151" s="94">
        <f>IF($U$151="zákl. přenesená",$N$151,0)</f>
        <v>0</v>
      </c>
      <c r="BH151" s="94">
        <f>IF($U$151="sníž. přenesená",$N$151,0)</f>
        <v>0</v>
      </c>
      <c r="BI151" s="94">
        <f>IF($U$151="nulová",$N$151,0)</f>
        <v>0</v>
      </c>
      <c r="BJ151" s="6" t="s">
        <v>112</v>
      </c>
      <c r="BK151" s="94">
        <f>ROUND($L$151*$K$151,0)</f>
        <v>0</v>
      </c>
      <c r="BL151" s="6" t="s">
        <v>179</v>
      </c>
      <c r="BM151" s="6" t="s">
        <v>231</v>
      </c>
    </row>
    <row r="152" spans="2:63" s="105" customFormat="1" ht="30.75" customHeight="1">
      <c r="B152" s="106"/>
      <c r="D152" s="114" t="s">
        <v>108</v>
      </c>
      <c r="E152" s="114"/>
      <c r="F152" s="114"/>
      <c r="G152" s="114"/>
      <c r="H152" s="114"/>
      <c r="I152" s="114"/>
      <c r="J152" s="114"/>
      <c r="K152" s="114"/>
      <c r="L152" s="114"/>
      <c r="M152" s="114"/>
      <c r="N152" s="169">
        <f>$BK$152</f>
        <v>0</v>
      </c>
      <c r="O152" s="168"/>
      <c r="P152" s="168"/>
      <c r="Q152" s="168"/>
      <c r="R152" s="109"/>
      <c r="T152" s="110"/>
      <c r="W152" s="111">
        <f>SUM($W$153:$W$155)</f>
        <v>34.664185</v>
      </c>
      <c r="Y152" s="111">
        <f>SUM($Y$153:$Y$155)</f>
        <v>0</v>
      </c>
      <c r="AA152" s="112">
        <f>SUM($AA$153:$AA$155)</f>
        <v>0.8243308400000001</v>
      </c>
      <c r="AR152" s="108" t="s">
        <v>112</v>
      </c>
      <c r="AT152" s="108" t="s">
        <v>73</v>
      </c>
      <c r="AU152" s="108" t="s">
        <v>8</v>
      </c>
      <c r="AY152" s="108" t="s">
        <v>129</v>
      </c>
      <c r="BK152" s="113">
        <f>SUM($BK$153:$BK$155)</f>
        <v>0</v>
      </c>
    </row>
    <row r="153" spans="2:65" s="6" customFormat="1" ht="27" customHeight="1">
      <c r="B153" s="19"/>
      <c r="C153" s="115" t="s">
        <v>232</v>
      </c>
      <c r="D153" s="115" t="s">
        <v>130</v>
      </c>
      <c r="E153" s="116" t="s">
        <v>233</v>
      </c>
      <c r="F153" s="170" t="s">
        <v>234</v>
      </c>
      <c r="G153" s="171"/>
      <c r="H153" s="171"/>
      <c r="I153" s="171"/>
      <c r="J153" s="117" t="s">
        <v>145</v>
      </c>
      <c r="K153" s="118">
        <v>20.315</v>
      </c>
      <c r="L153" s="172"/>
      <c r="M153" s="171"/>
      <c r="N153" s="172">
        <f>ROUND($L$153*$K$153,0)</f>
        <v>0</v>
      </c>
      <c r="O153" s="171"/>
      <c r="P153" s="171"/>
      <c r="Q153" s="171"/>
      <c r="R153" s="20"/>
      <c r="T153" s="119"/>
      <c r="U153" s="26" t="s">
        <v>42</v>
      </c>
      <c r="V153" s="120">
        <v>1.607</v>
      </c>
      <c r="W153" s="120">
        <f>$V$153*$K$153</f>
        <v>32.646205</v>
      </c>
      <c r="X153" s="120">
        <v>0</v>
      </c>
      <c r="Y153" s="120">
        <f>$X$153*$K$153</f>
        <v>0</v>
      </c>
      <c r="Z153" s="120">
        <v>0.035</v>
      </c>
      <c r="AA153" s="121">
        <f>$Z$153*$K$153</f>
        <v>0.7110250000000001</v>
      </c>
      <c r="AR153" s="6" t="s">
        <v>179</v>
      </c>
      <c r="AT153" s="6" t="s">
        <v>130</v>
      </c>
      <c r="AU153" s="6" t="s">
        <v>112</v>
      </c>
      <c r="AY153" s="6" t="s">
        <v>129</v>
      </c>
      <c r="BE153" s="94">
        <f>IF($U$153="základní",$N$153,0)</f>
        <v>0</v>
      </c>
      <c r="BF153" s="94">
        <f>IF($U$153="snížená",$N$153,0)</f>
        <v>0</v>
      </c>
      <c r="BG153" s="94">
        <f>IF($U$153="zákl. přenesená",$N$153,0)</f>
        <v>0</v>
      </c>
      <c r="BH153" s="94">
        <f>IF($U$153="sníž. přenesená",$N$153,0)</f>
        <v>0</v>
      </c>
      <c r="BI153" s="94">
        <f>IF($U$153="nulová",$N$153,0)</f>
        <v>0</v>
      </c>
      <c r="BJ153" s="6" t="s">
        <v>112</v>
      </c>
      <c r="BK153" s="94">
        <f>ROUND($L$153*$K$153,0)</f>
        <v>0</v>
      </c>
      <c r="BL153" s="6" t="s">
        <v>179</v>
      </c>
      <c r="BM153" s="6" t="s">
        <v>235</v>
      </c>
    </row>
    <row r="154" spans="2:65" s="6" customFormat="1" ht="27" customHeight="1">
      <c r="B154" s="19"/>
      <c r="C154" s="115" t="s">
        <v>236</v>
      </c>
      <c r="D154" s="115" t="s">
        <v>130</v>
      </c>
      <c r="E154" s="116" t="s">
        <v>237</v>
      </c>
      <c r="F154" s="170" t="s">
        <v>238</v>
      </c>
      <c r="G154" s="171"/>
      <c r="H154" s="171"/>
      <c r="I154" s="171"/>
      <c r="J154" s="117" t="s">
        <v>145</v>
      </c>
      <c r="K154" s="118">
        <v>7.474</v>
      </c>
      <c r="L154" s="172"/>
      <c r="M154" s="171"/>
      <c r="N154" s="172">
        <f>ROUND($L$154*$K$154,0)</f>
        <v>0</v>
      </c>
      <c r="O154" s="171"/>
      <c r="P154" s="171"/>
      <c r="Q154" s="171"/>
      <c r="R154" s="20"/>
      <c r="T154" s="119"/>
      <c r="U154" s="26" t="s">
        <v>42</v>
      </c>
      <c r="V154" s="120">
        <v>0.14</v>
      </c>
      <c r="W154" s="120">
        <f>$V$154*$K$154</f>
        <v>1.0463600000000002</v>
      </c>
      <c r="X154" s="120">
        <v>0</v>
      </c>
      <c r="Y154" s="120">
        <f>$X$154*$K$154</f>
        <v>0</v>
      </c>
      <c r="Z154" s="120">
        <v>0.00762</v>
      </c>
      <c r="AA154" s="121">
        <f>$Z$154*$K$154</f>
        <v>0.05695188</v>
      </c>
      <c r="AR154" s="6" t="s">
        <v>179</v>
      </c>
      <c r="AT154" s="6" t="s">
        <v>130</v>
      </c>
      <c r="AU154" s="6" t="s">
        <v>112</v>
      </c>
      <c r="AY154" s="6" t="s">
        <v>129</v>
      </c>
      <c r="BE154" s="94">
        <f>IF($U$154="základní",$N$154,0)</f>
        <v>0</v>
      </c>
      <c r="BF154" s="94">
        <f>IF($U$154="snížená",$N$154,0)</f>
        <v>0</v>
      </c>
      <c r="BG154" s="94">
        <f>IF($U$154="zákl. přenesená",$N$154,0)</f>
        <v>0</v>
      </c>
      <c r="BH154" s="94">
        <f>IF($U$154="sníž. přenesená",$N$154,0)</f>
        <v>0</v>
      </c>
      <c r="BI154" s="94">
        <f>IF($U$154="nulová",$N$154,0)</f>
        <v>0</v>
      </c>
      <c r="BJ154" s="6" t="s">
        <v>112</v>
      </c>
      <c r="BK154" s="94">
        <f>ROUND($L$154*$K$154,0)</f>
        <v>0</v>
      </c>
      <c r="BL154" s="6" t="s">
        <v>179</v>
      </c>
      <c r="BM154" s="6" t="s">
        <v>239</v>
      </c>
    </row>
    <row r="155" spans="2:65" s="6" customFormat="1" ht="15.75" customHeight="1">
      <c r="B155" s="19"/>
      <c r="C155" s="115" t="s">
        <v>240</v>
      </c>
      <c r="D155" s="115" t="s">
        <v>130</v>
      </c>
      <c r="E155" s="116" t="s">
        <v>241</v>
      </c>
      <c r="F155" s="170" t="s">
        <v>242</v>
      </c>
      <c r="G155" s="171"/>
      <c r="H155" s="171"/>
      <c r="I155" s="171"/>
      <c r="J155" s="117" t="s">
        <v>145</v>
      </c>
      <c r="K155" s="118">
        <v>7.474</v>
      </c>
      <c r="L155" s="172"/>
      <c r="M155" s="171"/>
      <c r="N155" s="172">
        <f>ROUND($L$155*$K$155,0)</f>
        <v>0</v>
      </c>
      <c r="O155" s="171"/>
      <c r="P155" s="171"/>
      <c r="Q155" s="171"/>
      <c r="R155" s="20"/>
      <c r="T155" s="119"/>
      <c r="U155" s="122" t="s">
        <v>42</v>
      </c>
      <c r="V155" s="123">
        <v>0.13</v>
      </c>
      <c r="W155" s="123">
        <f>$V$155*$K$155</f>
        <v>0.97162</v>
      </c>
      <c r="X155" s="123">
        <v>0</v>
      </c>
      <c r="Y155" s="123">
        <f>$X$155*$K$155</f>
        <v>0</v>
      </c>
      <c r="Z155" s="123">
        <v>0.00754</v>
      </c>
      <c r="AA155" s="124">
        <f>$Z$155*$K$155</f>
        <v>0.05635396</v>
      </c>
      <c r="AR155" s="6" t="s">
        <v>179</v>
      </c>
      <c r="AT155" s="6" t="s">
        <v>130</v>
      </c>
      <c r="AU155" s="6" t="s">
        <v>112</v>
      </c>
      <c r="AY155" s="6" t="s">
        <v>129</v>
      </c>
      <c r="BE155" s="94">
        <f>IF($U$155="základní",$N$155,0)</f>
        <v>0</v>
      </c>
      <c r="BF155" s="94">
        <f>IF($U$155="snížená",$N$155,0)</f>
        <v>0</v>
      </c>
      <c r="BG155" s="94">
        <f>IF($U$155="zákl. přenesená",$N$155,0)</f>
        <v>0</v>
      </c>
      <c r="BH155" s="94">
        <f>IF($U$155="sníž. přenesená",$N$155,0)</f>
        <v>0</v>
      </c>
      <c r="BI155" s="94">
        <f>IF($U$155="nulová",$N$155,0)</f>
        <v>0</v>
      </c>
      <c r="BJ155" s="6" t="s">
        <v>112</v>
      </c>
      <c r="BK155" s="94">
        <f>ROUND($L$155*$K$155,0)</f>
        <v>0</v>
      </c>
      <c r="BL155" s="6" t="s">
        <v>179</v>
      </c>
      <c r="BM155" s="6" t="s">
        <v>243</v>
      </c>
    </row>
    <row r="156" spans="2:18" s="6" customFormat="1" ht="7.5" customHeight="1">
      <c r="B156" s="41"/>
      <c r="C156" s="42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3"/>
    </row>
    <row r="157" s="2" customFormat="1" ht="14.25" customHeight="1"/>
  </sheetData>
  <sheetProtection/>
  <mergeCells count="155"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2:Q82"/>
    <mergeCell ref="C84:G84"/>
    <mergeCell ref="N84:Q84"/>
    <mergeCell ref="N86:Q86"/>
    <mergeCell ref="N98:Q98"/>
    <mergeCell ref="N87:Q87"/>
    <mergeCell ref="N88:Q88"/>
    <mergeCell ref="N89:Q89"/>
    <mergeCell ref="N90:Q90"/>
    <mergeCell ref="N91:Q91"/>
    <mergeCell ref="N92:Q92"/>
    <mergeCell ref="N99:Q99"/>
    <mergeCell ref="L101:Q101"/>
    <mergeCell ref="C107:Q107"/>
    <mergeCell ref="F109:P109"/>
    <mergeCell ref="F110:P110"/>
    <mergeCell ref="N93:Q93"/>
    <mergeCell ref="N94:Q94"/>
    <mergeCell ref="N95:Q95"/>
    <mergeCell ref="N97:Q97"/>
    <mergeCell ref="D98:H98"/>
    <mergeCell ref="F123:I123"/>
    <mergeCell ref="L123:M123"/>
    <mergeCell ref="N123:Q123"/>
    <mergeCell ref="M112:P112"/>
    <mergeCell ref="M114:Q114"/>
    <mergeCell ref="M115:Q115"/>
    <mergeCell ref="F117:I117"/>
    <mergeCell ref="L117:M117"/>
    <mergeCell ref="N117:Q117"/>
    <mergeCell ref="F124:I124"/>
    <mergeCell ref="L124:M124"/>
    <mergeCell ref="N124:Q124"/>
    <mergeCell ref="F125:I125"/>
    <mergeCell ref="L125:M125"/>
    <mergeCell ref="N125:Q125"/>
    <mergeCell ref="F126:I126"/>
    <mergeCell ref="L126:M126"/>
    <mergeCell ref="N126:Q126"/>
    <mergeCell ref="F127:I127"/>
    <mergeCell ref="L127:M127"/>
    <mergeCell ref="N127:Q127"/>
    <mergeCell ref="F128:I128"/>
    <mergeCell ref="L128:M128"/>
    <mergeCell ref="N128:Q128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F135:I135"/>
    <mergeCell ref="L135:M135"/>
    <mergeCell ref="N135:Q135"/>
    <mergeCell ref="N133:Q133"/>
    <mergeCell ref="N134:Q134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F139:I139"/>
    <mergeCell ref="L139:M139"/>
    <mergeCell ref="N139:Q139"/>
    <mergeCell ref="F141:I141"/>
    <mergeCell ref="L141:M141"/>
    <mergeCell ref="N141:Q141"/>
    <mergeCell ref="F142:I142"/>
    <mergeCell ref="L142:M142"/>
    <mergeCell ref="N142:Q142"/>
    <mergeCell ref="F147:I147"/>
    <mergeCell ref="L147:M147"/>
    <mergeCell ref="N147:Q147"/>
    <mergeCell ref="F143:I143"/>
    <mergeCell ref="L143:M143"/>
    <mergeCell ref="N143:Q143"/>
    <mergeCell ref="F145:I145"/>
    <mergeCell ref="L145:M145"/>
    <mergeCell ref="N145:Q145"/>
    <mergeCell ref="F153:I153"/>
    <mergeCell ref="L153:M153"/>
    <mergeCell ref="N153:Q153"/>
    <mergeCell ref="F148:I148"/>
    <mergeCell ref="L148:M148"/>
    <mergeCell ref="N148:Q148"/>
    <mergeCell ref="F149:I149"/>
    <mergeCell ref="L149:M149"/>
    <mergeCell ref="N149:Q149"/>
    <mergeCell ref="F154:I154"/>
    <mergeCell ref="L154:M154"/>
    <mergeCell ref="N154:Q154"/>
    <mergeCell ref="F155:I155"/>
    <mergeCell ref="L155:M155"/>
    <mergeCell ref="N155:Q155"/>
    <mergeCell ref="F151:I151"/>
    <mergeCell ref="L151:M151"/>
    <mergeCell ref="N140:Q140"/>
    <mergeCell ref="N144:Q144"/>
    <mergeCell ref="N150:Q150"/>
    <mergeCell ref="N152:Q152"/>
    <mergeCell ref="N151:Q151"/>
    <mergeCell ref="F146:I146"/>
    <mergeCell ref="L146:M146"/>
    <mergeCell ref="N146:Q146"/>
    <mergeCell ref="H1:K1"/>
    <mergeCell ref="S2:AC2"/>
    <mergeCell ref="N118:Q118"/>
    <mergeCell ref="N119:Q119"/>
    <mergeCell ref="N120:Q120"/>
    <mergeCell ref="N122:Q122"/>
    <mergeCell ref="F121:I121"/>
    <mergeCell ref="L121:M121"/>
    <mergeCell ref="N121:Q121"/>
    <mergeCell ref="D99:H99"/>
  </mergeCells>
  <hyperlinks>
    <hyperlink ref="F1:G1" location="C2" tooltip="Krycí list rozpočtu" display="1) Krycí list rozpočtu"/>
    <hyperlink ref="H1:K1" location="C86" tooltip="Rekapitulace rozpočtu" display="2) Rekapitulace rozpočtu"/>
    <hyperlink ref="L1" location="C119" tooltip="Rozpočet" display="3) Rozpočet"/>
    <hyperlink ref="S1:T1" location="'Rekapitulace stavby'!C2" tooltip="Rekapitulace stavby" display="Rekapitulace stavby"/>
  </hyperlinks>
  <printOptions/>
  <pageMargins left="0.5902777910232544" right="0.5902777910232544" top="0.5208333730697632" bottom="0.4861111342906952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14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F11" sqref="F1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134"/>
      <c r="B1" s="131"/>
      <c r="C1" s="131"/>
      <c r="D1" s="132" t="s">
        <v>1</v>
      </c>
      <c r="E1" s="131"/>
      <c r="F1" s="133" t="s">
        <v>861</v>
      </c>
      <c r="G1" s="133"/>
      <c r="H1" s="165" t="s">
        <v>862</v>
      </c>
      <c r="I1" s="165"/>
      <c r="J1" s="165"/>
      <c r="K1" s="165"/>
      <c r="L1" s="133" t="s">
        <v>863</v>
      </c>
      <c r="M1" s="131"/>
      <c r="N1" s="131"/>
      <c r="O1" s="132" t="s">
        <v>88</v>
      </c>
      <c r="P1" s="131"/>
      <c r="Q1" s="131"/>
      <c r="R1" s="131"/>
      <c r="S1" s="133" t="s">
        <v>864</v>
      </c>
      <c r="T1" s="133"/>
      <c r="U1" s="134"/>
      <c r="V1" s="134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162" t="s">
        <v>4</v>
      </c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S2" s="135" t="s">
        <v>5</v>
      </c>
      <c r="T2" s="136"/>
      <c r="U2" s="136"/>
      <c r="V2" s="136"/>
      <c r="W2" s="136"/>
      <c r="X2" s="136"/>
      <c r="Y2" s="136"/>
      <c r="Z2" s="136"/>
      <c r="AA2" s="136"/>
      <c r="AB2" s="136"/>
      <c r="AC2" s="136"/>
      <c r="AT2" s="2" t="s">
        <v>83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8</v>
      </c>
    </row>
    <row r="4" spans="2:46" s="2" customFormat="1" ht="37.5" customHeight="1">
      <c r="B4" s="10"/>
      <c r="C4" s="158" t="s">
        <v>89</v>
      </c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1"/>
      <c r="T4" s="12" t="s">
        <v>11</v>
      </c>
      <c r="AT4" s="2" t="s">
        <v>3</v>
      </c>
    </row>
    <row r="5" spans="2:18" s="2" customFormat="1" ht="7.5" customHeight="1">
      <c r="B5" s="10"/>
      <c r="R5" s="11"/>
    </row>
    <row r="6" spans="2:18" s="2" customFormat="1" ht="26.25" customHeight="1">
      <c r="B6" s="10"/>
      <c r="D6" s="16" t="s">
        <v>15</v>
      </c>
      <c r="F6" s="179" t="str">
        <f>'Rekapitulace stavby'!$K$6</f>
        <v>Stavební úpravy RD</v>
      </c>
      <c r="G6" s="136"/>
      <c r="H6" s="136"/>
      <c r="I6" s="136"/>
      <c r="J6" s="136"/>
      <c r="K6" s="136"/>
      <c r="L6" s="136"/>
      <c r="M6" s="136"/>
      <c r="N6" s="136"/>
      <c r="O6" s="136"/>
      <c r="P6" s="136"/>
      <c r="R6" s="11"/>
    </row>
    <row r="7" spans="2:18" s="6" customFormat="1" ht="33.75" customHeight="1">
      <c r="B7" s="19"/>
      <c r="D7" s="15" t="s">
        <v>90</v>
      </c>
      <c r="F7" s="163" t="s">
        <v>244</v>
      </c>
      <c r="G7" s="139"/>
      <c r="H7" s="139"/>
      <c r="I7" s="139"/>
      <c r="J7" s="139"/>
      <c r="K7" s="139"/>
      <c r="L7" s="139"/>
      <c r="M7" s="139"/>
      <c r="N7" s="139"/>
      <c r="O7" s="139"/>
      <c r="P7" s="139"/>
      <c r="R7" s="20"/>
    </row>
    <row r="8" spans="2:18" s="6" customFormat="1" ht="15" customHeight="1">
      <c r="B8" s="19"/>
      <c r="D8" s="16" t="s">
        <v>18</v>
      </c>
      <c r="F8" s="14"/>
      <c r="M8" s="16" t="s">
        <v>19</v>
      </c>
      <c r="O8" s="14"/>
      <c r="R8" s="20"/>
    </row>
    <row r="9" spans="2:18" s="6" customFormat="1" ht="12" customHeight="1">
      <c r="B9" s="19"/>
      <c r="R9" s="20"/>
    </row>
    <row r="10" spans="2:18" s="6" customFormat="1" ht="15" customHeight="1">
      <c r="B10" s="19"/>
      <c r="D10" s="16" t="s">
        <v>25</v>
      </c>
      <c r="M10" s="16" t="s">
        <v>26</v>
      </c>
      <c r="O10" s="147"/>
      <c r="P10" s="139"/>
      <c r="R10" s="20"/>
    </row>
    <row r="11" spans="2:18" s="6" customFormat="1" ht="7.5" customHeight="1">
      <c r="B11" s="19"/>
      <c r="R11" s="20"/>
    </row>
    <row r="12" spans="2:18" s="6" customFormat="1" ht="15" customHeight="1">
      <c r="B12" s="19"/>
      <c r="D12" s="16" t="s">
        <v>29</v>
      </c>
      <c r="M12" s="16" t="s">
        <v>26</v>
      </c>
      <c r="O12" s="147">
        <f>IF('Rekapitulace stavby'!$AN$13="","",'Rekapitulace stavby'!$AN$13)</f>
      </c>
      <c r="P12" s="139"/>
      <c r="R12" s="20"/>
    </row>
    <row r="13" spans="2:18" s="6" customFormat="1" ht="18.75" customHeight="1">
      <c r="B13" s="19"/>
      <c r="E13" s="14" t="str">
        <f>IF('Rekapitulace stavby'!$E$14="","",'Rekapitulace stavby'!$E$14)</f>
        <v> </v>
      </c>
      <c r="M13" s="16" t="s">
        <v>28</v>
      </c>
      <c r="O13" s="147">
        <f>IF('Rekapitulace stavby'!$AN$14="","",'Rekapitulace stavby'!$AN$14)</f>
      </c>
      <c r="P13" s="139"/>
      <c r="R13" s="20"/>
    </row>
    <row r="14" spans="2:18" s="6" customFormat="1" ht="7.5" customHeight="1">
      <c r="B14" s="19"/>
      <c r="R14" s="20"/>
    </row>
    <row r="15" spans="2:18" s="6" customFormat="1" ht="15" customHeight="1">
      <c r="B15" s="19"/>
      <c r="D15" s="16" t="s">
        <v>31</v>
      </c>
      <c r="M15" s="16" t="s">
        <v>26</v>
      </c>
      <c r="O15" s="147"/>
      <c r="P15" s="139"/>
      <c r="R15" s="20"/>
    </row>
    <row r="16" spans="2:18" s="6" customFormat="1" ht="18.75" customHeight="1">
      <c r="B16" s="19"/>
      <c r="E16" s="14" t="s">
        <v>32</v>
      </c>
      <c r="M16" s="16" t="s">
        <v>28</v>
      </c>
      <c r="O16" s="147"/>
      <c r="P16" s="139"/>
      <c r="R16" s="20"/>
    </row>
    <row r="17" spans="2:18" s="6" customFormat="1" ht="7.5" customHeight="1">
      <c r="B17" s="19"/>
      <c r="R17" s="20"/>
    </row>
    <row r="18" spans="2:18" s="6" customFormat="1" ht="15" customHeight="1">
      <c r="B18" s="19"/>
      <c r="D18" s="16" t="s">
        <v>34</v>
      </c>
      <c r="M18" s="16" t="s">
        <v>26</v>
      </c>
      <c r="O18" s="147"/>
      <c r="P18" s="139"/>
      <c r="R18" s="20"/>
    </row>
    <row r="19" spans="2:18" s="6" customFormat="1" ht="18.75" customHeight="1">
      <c r="B19" s="19"/>
      <c r="E19" s="14"/>
      <c r="M19" s="16" t="s">
        <v>28</v>
      </c>
      <c r="O19" s="147"/>
      <c r="P19" s="139"/>
      <c r="R19" s="20"/>
    </row>
    <row r="20" spans="2:18" s="6" customFormat="1" ht="7.5" customHeight="1">
      <c r="B20" s="19"/>
      <c r="R20" s="20"/>
    </row>
    <row r="21" spans="2:18" s="6" customFormat="1" ht="15" customHeight="1">
      <c r="B21" s="19"/>
      <c r="D21" s="16" t="s">
        <v>35</v>
      </c>
      <c r="R21" s="20"/>
    </row>
    <row r="22" spans="2:18" s="77" customFormat="1" ht="57" customHeight="1">
      <c r="B22" s="78"/>
      <c r="E22" s="164" t="s">
        <v>245</v>
      </c>
      <c r="F22" s="184"/>
      <c r="G22" s="184"/>
      <c r="H22" s="184"/>
      <c r="I22" s="184"/>
      <c r="J22" s="184"/>
      <c r="K22" s="184"/>
      <c r="L22" s="184"/>
      <c r="R22" s="79"/>
    </row>
    <row r="23" spans="2:18" s="6" customFormat="1" ht="7.5" customHeight="1">
      <c r="B23" s="19"/>
      <c r="R23" s="20"/>
    </row>
    <row r="24" spans="2:18" s="6" customFormat="1" ht="7.5" customHeight="1">
      <c r="B24" s="19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R24" s="20"/>
    </row>
    <row r="25" spans="2:18" s="6" customFormat="1" ht="15" customHeight="1">
      <c r="B25" s="19"/>
      <c r="D25" s="80" t="s">
        <v>93</v>
      </c>
      <c r="M25" s="159">
        <f>$N$86</f>
        <v>0</v>
      </c>
      <c r="N25" s="139"/>
      <c r="O25" s="139"/>
      <c r="P25" s="139"/>
      <c r="R25" s="20"/>
    </row>
    <row r="26" spans="2:18" s="6" customFormat="1" ht="15" customHeight="1">
      <c r="B26" s="19"/>
      <c r="D26" s="18" t="s">
        <v>94</v>
      </c>
      <c r="M26" s="159">
        <f>$N$113</f>
        <v>0</v>
      </c>
      <c r="N26" s="139"/>
      <c r="O26" s="139"/>
      <c r="P26" s="139"/>
      <c r="R26" s="20"/>
    </row>
    <row r="27" spans="2:18" s="6" customFormat="1" ht="7.5" customHeight="1">
      <c r="B27" s="19"/>
      <c r="R27" s="20"/>
    </row>
    <row r="28" spans="2:18" s="6" customFormat="1" ht="26.25" customHeight="1">
      <c r="B28" s="19"/>
      <c r="D28" s="81" t="s">
        <v>38</v>
      </c>
      <c r="M28" s="185">
        <f>ROUND($M$25+$M$26,0)</f>
        <v>0</v>
      </c>
      <c r="N28" s="139"/>
      <c r="O28" s="139"/>
      <c r="P28" s="139"/>
      <c r="R28" s="20"/>
    </row>
    <row r="29" spans="2:18" s="6" customFormat="1" ht="7.5" customHeight="1">
      <c r="B29" s="19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R29" s="20"/>
    </row>
    <row r="30" spans="2:18" s="6" customFormat="1" ht="15" customHeight="1">
      <c r="B30" s="19"/>
      <c r="D30" s="24" t="s">
        <v>39</v>
      </c>
      <c r="E30" s="24" t="s">
        <v>40</v>
      </c>
      <c r="F30" s="25">
        <v>0.21</v>
      </c>
      <c r="G30" s="82" t="s">
        <v>41</v>
      </c>
      <c r="H30" s="183">
        <f>ROUND((SUM($BE$113:$BE$114)+SUM($BE$132:$BE$313)),0)</f>
        <v>0</v>
      </c>
      <c r="I30" s="139"/>
      <c r="J30" s="139"/>
      <c r="M30" s="183">
        <f>ROUND(ROUND((SUM($BE$113:$BE$114)+SUM($BE$132:$BE$313)),0)*$F$30,0)</f>
        <v>0</v>
      </c>
      <c r="N30" s="139"/>
      <c r="O30" s="139"/>
      <c r="P30" s="139"/>
      <c r="R30" s="20"/>
    </row>
    <row r="31" spans="2:18" s="6" customFormat="1" ht="15" customHeight="1">
      <c r="B31" s="19"/>
      <c r="E31" s="24" t="s">
        <v>42</v>
      </c>
      <c r="F31" s="25">
        <v>0.15</v>
      </c>
      <c r="G31" s="82" t="s">
        <v>41</v>
      </c>
      <c r="H31" s="183">
        <f>ROUND((SUM($BF$113:$BF$114)+SUM($BF$132:$BF$313)),0)</f>
        <v>0</v>
      </c>
      <c r="I31" s="139"/>
      <c r="J31" s="139"/>
      <c r="M31" s="183">
        <f>ROUND(ROUND((SUM($BF$113:$BF$114)+SUM($BF$132:$BF$313)),0)*$F$31,0)</f>
        <v>0</v>
      </c>
      <c r="N31" s="139"/>
      <c r="O31" s="139"/>
      <c r="P31" s="139"/>
      <c r="R31" s="20"/>
    </row>
    <row r="32" spans="2:18" s="6" customFormat="1" ht="15" customHeight="1" hidden="1">
      <c r="B32" s="19"/>
      <c r="E32" s="24" t="s">
        <v>43</v>
      </c>
      <c r="F32" s="25">
        <v>0.21</v>
      </c>
      <c r="G32" s="82" t="s">
        <v>41</v>
      </c>
      <c r="H32" s="183">
        <f>ROUND((SUM($BG$113:$BG$114)+SUM($BG$132:$BG$313)),0)</f>
        <v>0</v>
      </c>
      <c r="I32" s="139"/>
      <c r="J32" s="139"/>
      <c r="M32" s="183">
        <v>0</v>
      </c>
      <c r="N32" s="139"/>
      <c r="O32" s="139"/>
      <c r="P32" s="139"/>
      <c r="R32" s="20"/>
    </row>
    <row r="33" spans="2:18" s="6" customFormat="1" ht="15" customHeight="1" hidden="1">
      <c r="B33" s="19"/>
      <c r="E33" s="24" t="s">
        <v>44</v>
      </c>
      <c r="F33" s="25">
        <v>0.15</v>
      </c>
      <c r="G33" s="82" t="s">
        <v>41</v>
      </c>
      <c r="H33" s="183">
        <f>ROUND((SUM($BH$113:$BH$114)+SUM($BH$132:$BH$313)),0)</f>
        <v>0</v>
      </c>
      <c r="I33" s="139"/>
      <c r="J33" s="139"/>
      <c r="M33" s="183">
        <v>0</v>
      </c>
      <c r="N33" s="139"/>
      <c r="O33" s="139"/>
      <c r="P33" s="139"/>
      <c r="R33" s="20"/>
    </row>
    <row r="34" spans="2:18" s="6" customFormat="1" ht="15" customHeight="1" hidden="1">
      <c r="B34" s="19"/>
      <c r="E34" s="24" t="s">
        <v>45</v>
      </c>
      <c r="F34" s="25">
        <v>0</v>
      </c>
      <c r="G34" s="82" t="s">
        <v>41</v>
      </c>
      <c r="H34" s="183">
        <f>ROUND((SUM($BI$113:$BI$114)+SUM($BI$132:$BI$313)),0)</f>
        <v>0</v>
      </c>
      <c r="I34" s="139"/>
      <c r="J34" s="139"/>
      <c r="M34" s="183">
        <v>0</v>
      </c>
      <c r="N34" s="139"/>
      <c r="O34" s="139"/>
      <c r="P34" s="139"/>
      <c r="R34" s="20"/>
    </row>
    <row r="35" spans="2:18" s="6" customFormat="1" ht="7.5" customHeight="1">
      <c r="B35" s="19"/>
      <c r="R35" s="20"/>
    </row>
    <row r="36" spans="2:18" s="6" customFormat="1" ht="26.25" customHeight="1">
      <c r="B36" s="19"/>
      <c r="C36" s="28"/>
      <c r="D36" s="29" t="s">
        <v>46</v>
      </c>
      <c r="E36" s="30"/>
      <c r="F36" s="30"/>
      <c r="G36" s="83" t="s">
        <v>47</v>
      </c>
      <c r="H36" s="31" t="s">
        <v>48</v>
      </c>
      <c r="I36" s="30"/>
      <c r="J36" s="30"/>
      <c r="K36" s="30"/>
      <c r="L36" s="157">
        <f>SUM($M$28:$M$34)</f>
        <v>0</v>
      </c>
      <c r="M36" s="150"/>
      <c r="N36" s="150"/>
      <c r="O36" s="150"/>
      <c r="P36" s="152"/>
      <c r="Q36" s="28"/>
      <c r="R36" s="20"/>
    </row>
    <row r="37" spans="2:18" s="6" customFormat="1" ht="15" customHeight="1">
      <c r="B37" s="19"/>
      <c r="R37" s="20"/>
    </row>
    <row r="38" spans="2:18" s="6" customFormat="1" ht="15" customHeight="1">
      <c r="B38" s="19"/>
      <c r="R38" s="20"/>
    </row>
    <row r="39" spans="2:18" s="2" customFormat="1" ht="14.25" customHeight="1">
      <c r="B39" s="10"/>
      <c r="R39" s="11"/>
    </row>
    <row r="40" spans="2:18" s="2" customFormat="1" ht="14.25" customHeight="1">
      <c r="B40" s="10"/>
      <c r="R40" s="11"/>
    </row>
    <row r="41" spans="2:18" s="2" customFormat="1" ht="14.25" customHeight="1">
      <c r="B41" s="10"/>
      <c r="R41" s="11"/>
    </row>
    <row r="42" spans="2:18" s="2" customFormat="1" ht="14.25" customHeight="1">
      <c r="B42" s="10"/>
      <c r="R42" s="11"/>
    </row>
    <row r="43" spans="2:18" s="2" customFormat="1" ht="14.25" customHeight="1">
      <c r="B43" s="10"/>
      <c r="R43" s="11"/>
    </row>
    <row r="44" spans="2:18" s="2" customFormat="1" ht="14.25" customHeight="1">
      <c r="B44" s="10"/>
      <c r="R44" s="11"/>
    </row>
    <row r="45" spans="2:18" s="2" customFormat="1" ht="14.25" customHeight="1">
      <c r="B45" s="10"/>
      <c r="R45" s="11"/>
    </row>
    <row r="46" spans="2:18" s="2" customFormat="1" ht="14.25" customHeight="1">
      <c r="B46" s="10"/>
      <c r="R46" s="11"/>
    </row>
    <row r="47" spans="2:18" s="2" customFormat="1" ht="14.25" customHeight="1">
      <c r="B47" s="10"/>
      <c r="R47" s="11"/>
    </row>
    <row r="48" spans="2:18" s="6" customFormat="1" ht="15.75" customHeight="1">
      <c r="B48" s="19"/>
      <c r="D48" s="32" t="s">
        <v>49</v>
      </c>
      <c r="E48" s="33"/>
      <c r="F48" s="33"/>
      <c r="G48" s="33"/>
      <c r="H48" s="34"/>
      <c r="J48" s="32" t="s">
        <v>50</v>
      </c>
      <c r="K48" s="33"/>
      <c r="L48" s="33"/>
      <c r="M48" s="33"/>
      <c r="N48" s="33"/>
      <c r="O48" s="33"/>
      <c r="P48" s="34"/>
      <c r="R48" s="20"/>
    </row>
    <row r="49" spans="2:18" s="2" customFormat="1" ht="14.25" customHeight="1">
      <c r="B49" s="10"/>
      <c r="D49" s="35"/>
      <c r="H49" s="36"/>
      <c r="J49" s="35"/>
      <c r="P49" s="36"/>
      <c r="R49" s="11"/>
    </row>
    <row r="50" spans="2:18" s="2" customFormat="1" ht="14.25" customHeight="1">
      <c r="B50" s="10"/>
      <c r="D50" s="35"/>
      <c r="H50" s="36"/>
      <c r="J50" s="35"/>
      <c r="P50" s="36"/>
      <c r="R50" s="11"/>
    </row>
    <row r="51" spans="2:18" s="2" customFormat="1" ht="14.25" customHeight="1">
      <c r="B51" s="10"/>
      <c r="D51" s="35"/>
      <c r="H51" s="36"/>
      <c r="J51" s="35"/>
      <c r="P51" s="36"/>
      <c r="R51" s="11"/>
    </row>
    <row r="52" spans="2:18" s="2" customFormat="1" ht="14.25" customHeight="1">
      <c r="B52" s="10"/>
      <c r="D52" s="35"/>
      <c r="H52" s="36"/>
      <c r="J52" s="35"/>
      <c r="P52" s="36"/>
      <c r="R52" s="11"/>
    </row>
    <row r="53" spans="2:18" s="2" customFormat="1" ht="14.25" customHeight="1">
      <c r="B53" s="10"/>
      <c r="D53" s="35"/>
      <c r="H53" s="36"/>
      <c r="J53" s="35"/>
      <c r="P53" s="36"/>
      <c r="R53" s="11"/>
    </row>
    <row r="54" spans="2:18" s="2" customFormat="1" ht="14.25" customHeight="1">
      <c r="B54" s="10"/>
      <c r="D54" s="35"/>
      <c r="H54" s="36"/>
      <c r="J54" s="35"/>
      <c r="P54" s="36"/>
      <c r="R54" s="11"/>
    </row>
    <row r="55" spans="2:18" s="2" customFormat="1" ht="14.25" customHeight="1">
      <c r="B55" s="10"/>
      <c r="D55" s="35"/>
      <c r="H55" s="36"/>
      <c r="J55" s="35"/>
      <c r="P55" s="36"/>
      <c r="R55" s="11"/>
    </row>
    <row r="56" spans="2:18" s="2" customFormat="1" ht="14.25" customHeight="1">
      <c r="B56" s="10"/>
      <c r="D56" s="35"/>
      <c r="H56" s="36"/>
      <c r="J56" s="35"/>
      <c r="P56" s="36"/>
      <c r="R56" s="11"/>
    </row>
    <row r="57" spans="2:18" s="6" customFormat="1" ht="15.75" customHeight="1">
      <c r="B57" s="19"/>
      <c r="D57" s="37" t="s">
        <v>51</v>
      </c>
      <c r="E57" s="38"/>
      <c r="F57" s="38"/>
      <c r="G57" s="39" t="s">
        <v>52</v>
      </c>
      <c r="H57" s="40"/>
      <c r="J57" s="37" t="s">
        <v>51</v>
      </c>
      <c r="K57" s="38"/>
      <c r="L57" s="38"/>
      <c r="M57" s="38"/>
      <c r="N57" s="39" t="s">
        <v>52</v>
      </c>
      <c r="O57" s="38"/>
      <c r="P57" s="40"/>
      <c r="R57" s="20"/>
    </row>
    <row r="58" spans="2:18" s="2" customFormat="1" ht="14.25" customHeight="1">
      <c r="B58" s="10"/>
      <c r="R58" s="11"/>
    </row>
    <row r="59" spans="2:18" s="6" customFormat="1" ht="15.75" customHeight="1">
      <c r="B59" s="19"/>
      <c r="D59" s="32" t="s">
        <v>53</v>
      </c>
      <c r="E59" s="33"/>
      <c r="F59" s="33"/>
      <c r="G59" s="33"/>
      <c r="H59" s="34"/>
      <c r="J59" s="32" t="s">
        <v>54</v>
      </c>
      <c r="K59" s="33"/>
      <c r="L59" s="33"/>
      <c r="M59" s="33"/>
      <c r="N59" s="33"/>
      <c r="O59" s="33"/>
      <c r="P59" s="34"/>
      <c r="R59" s="20"/>
    </row>
    <row r="60" spans="2:18" s="2" customFormat="1" ht="14.25" customHeight="1">
      <c r="B60" s="10"/>
      <c r="D60" s="35"/>
      <c r="H60" s="36"/>
      <c r="J60" s="35"/>
      <c r="P60" s="36"/>
      <c r="R60" s="11"/>
    </row>
    <row r="61" spans="2:18" s="2" customFormat="1" ht="14.25" customHeight="1">
      <c r="B61" s="10"/>
      <c r="D61" s="35"/>
      <c r="H61" s="36"/>
      <c r="J61" s="35"/>
      <c r="P61" s="36"/>
      <c r="R61" s="11"/>
    </row>
    <row r="62" spans="2:18" s="2" customFormat="1" ht="14.25" customHeight="1">
      <c r="B62" s="10"/>
      <c r="D62" s="35"/>
      <c r="H62" s="36"/>
      <c r="J62" s="35"/>
      <c r="P62" s="36"/>
      <c r="R62" s="11"/>
    </row>
    <row r="63" spans="2:18" s="2" customFormat="1" ht="14.25" customHeight="1">
      <c r="B63" s="10"/>
      <c r="D63" s="35"/>
      <c r="H63" s="36"/>
      <c r="J63" s="35"/>
      <c r="P63" s="36"/>
      <c r="R63" s="11"/>
    </row>
    <row r="64" spans="2:18" s="2" customFormat="1" ht="14.25" customHeight="1">
      <c r="B64" s="10"/>
      <c r="D64" s="35"/>
      <c r="H64" s="36"/>
      <c r="J64" s="35"/>
      <c r="P64" s="36"/>
      <c r="R64" s="11"/>
    </row>
    <row r="65" spans="2:18" s="2" customFormat="1" ht="14.25" customHeight="1">
      <c r="B65" s="10"/>
      <c r="D65" s="35"/>
      <c r="H65" s="36"/>
      <c r="J65" s="35"/>
      <c r="P65" s="36"/>
      <c r="R65" s="11"/>
    </row>
    <row r="66" spans="2:18" s="2" customFormat="1" ht="14.25" customHeight="1">
      <c r="B66" s="10"/>
      <c r="D66" s="35"/>
      <c r="H66" s="36"/>
      <c r="J66" s="35"/>
      <c r="P66" s="36"/>
      <c r="R66" s="11"/>
    </row>
    <row r="67" spans="2:18" s="2" customFormat="1" ht="14.25" customHeight="1">
      <c r="B67" s="10"/>
      <c r="D67" s="35"/>
      <c r="H67" s="36"/>
      <c r="J67" s="35"/>
      <c r="P67" s="36"/>
      <c r="R67" s="11"/>
    </row>
    <row r="68" spans="2:18" s="6" customFormat="1" ht="15.75" customHeight="1">
      <c r="B68" s="19"/>
      <c r="D68" s="37" t="s">
        <v>51</v>
      </c>
      <c r="E68" s="38"/>
      <c r="F68" s="38"/>
      <c r="G68" s="39" t="s">
        <v>52</v>
      </c>
      <c r="H68" s="40"/>
      <c r="J68" s="37" t="s">
        <v>51</v>
      </c>
      <c r="K68" s="38"/>
      <c r="L68" s="38"/>
      <c r="M68" s="38"/>
      <c r="N68" s="39" t="s">
        <v>52</v>
      </c>
      <c r="O68" s="38"/>
      <c r="P68" s="40"/>
      <c r="R68" s="20"/>
    </row>
    <row r="69" spans="2:18" s="6" customFormat="1" ht="15" customHeight="1">
      <c r="B69" s="41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3"/>
    </row>
    <row r="73" spans="2:18" s="6" customFormat="1" ht="7.5" customHeight="1">
      <c r="B73" s="44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6"/>
    </row>
    <row r="74" spans="2:18" s="6" customFormat="1" ht="37.5" customHeight="1">
      <c r="B74" s="19"/>
      <c r="C74" s="158" t="s">
        <v>95</v>
      </c>
      <c r="D74" s="139"/>
      <c r="E74" s="139"/>
      <c r="F74" s="139"/>
      <c r="G74" s="139"/>
      <c r="H74" s="139"/>
      <c r="I74" s="139"/>
      <c r="J74" s="139"/>
      <c r="K74" s="139"/>
      <c r="L74" s="139"/>
      <c r="M74" s="139"/>
      <c r="N74" s="139"/>
      <c r="O74" s="139"/>
      <c r="P74" s="139"/>
      <c r="Q74" s="139"/>
      <c r="R74" s="20"/>
    </row>
    <row r="75" spans="2:18" s="6" customFormat="1" ht="7.5" customHeight="1">
      <c r="B75" s="19"/>
      <c r="R75" s="20"/>
    </row>
    <row r="76" spans="2:18" s="6" customFormat="1" ht="30.75" customHeight="1">
      <c r="B76" s="19"/>
      <c r="C76" s="16" t="s">
        <v>15</v>
      </c>
      <c r="F76" s="179" t="str">
        <f>$F$6</f>
        <v>Stavební úpravy RD</v>
      </c>
      <c r="G76" s="139"/>
      <c r="H76" s="139"/>
      <c r="I76" s="139"/>
      <c r="J76" s="139"/>
      <c r="K76" s="139"/>
      <c r="L76" s="139"/>
      <c r="M76" s="139"/>
      <c r="N76" s="139"/>
      <c r="O76" s="139"/>
      <c r="P76" s="139"/>
      <c r="R76" s="20"/>
    </row>
    <row r="77" spans="2:18" s="6" customFormat="1" ht="37.5" customHeight="1">
      <c r="B77" s="19"/>
      <c r="C77" s="49" t="s">
        <v>90</v>
      </c>
      <c r="F77" s="144" t="str">
        <f>$F$7</f>
        <v>SO 02 - Stavební úpravy RD</v>
      </c>
      <c r="G77" s="139"/>
      <c r="H77" s="139"/>
      <c r="I77" s="139"/>
      <c r="J77" s="139"/>
      <c r="K77" s="139"/>
      <c r="L77" s="139"/>
      <c r="M77" s="139"/>
      <c r="N77" s="139"/>
      <c r="O77" s="139"/>
      <c r="P77" s="139"/>
      <c r="R77" s="20"/>
    </row>
    <row r="78" spans="2:18" s="6" customFormat="1" ht="7.5" customHeight="1">
      <c r="B78" s="19"/>
      <c r="R78" s="20"/>
    </row>
    <row r="79" spans="2:18" s="6" customFormat="1" ht="18.75" customHeight="1">
      <c r="B79" s="19"/>
      <c r="C79" s="16" t="s">
        <v>20</v>
      </c>
      <c r="F79" s="14" t="e">
        <f>#REF!</f>
        <v>#REF!</v>
      </c>
      <c r="K79" s="16" t="s">
        <v>22</v>
      </c>
      <c r="M79" s="173" t="e">
        <f>IF(#REF!="","",#REF!)</f>
        <v>#REF!</v>
      </c>
      <c r="N79" s="139"/>
      <c r="O79" s="139"/>
      <c r="P79" s="139"/>
      <c r="R79" s="20"/>
    </row>
    <row r="80" spans="2:18" s="6" customFormat="1" ht="7.5" customHeight="1">
      <c r="B80" s="19"/>
      <c r="R80" s="20"/>
    </row>
    <row r="81" spans="2:18" s="6" customFormat="1" ht="15.75" customHeight="1">
      <c r="B81" s="19"/>
      <c r="C81" s="16" t="s">
        <v>25</v>
      </c>
      <c r="F81" s="14" t="e">
        <f>#REF!</f>
        <v>#REF!</v>
      </c>
      <c r="K81" s="16" t="s">
        <v>31</v>
      </c>
      <c r="M81" s="147" t="str">
        <f>$E$16</f>
        <v>Ing. Martin Zaoral</v>
      </c>
      <c r="N81" s="139"/>
      <c r="O81" s="139"/>
      <c r="P81" s="139"/>
      <c r="Q81" s="139"/>
      <c r="R81" s="20"/>
    </row>
    <row r="82" spans="2:18" s="6" customFormat="1" ht="15" customHeight="1">
      <c r="B82" s="19"/>
      <c r="C82" s="16" t="s">
        <v>29</v>
      </c>
      <c r="F82" s="14" t="str">
        <f>IF($E$13="","",$E$13)</f>
        <v> </v>
      </c>
      <c r="K82" s="16" t="s">
        <v>34</v>
      </c>
      <c r="M82" s="147"/>
      <c r="N82" s="139"/>
      <c r="O82" s="139"/>
      <c r="P82" s="139"/>
      <c r="Q82" s="139"/>
      <c r="R82" s="20"/>
    </row>
    <row r="83" spans="2:18" s="6" customFormat="1" ht="11.25" customHeight="1">
      <c r="B83" s="19"/>
      <c r="R83" s="20"/>
    </row>
    <row r="84" spans="2:18" s="6" customFormat="1" ht="30" customHeight="1">
      <c r="B84" s="19"/>
      <c r="C84" s="182" t="s">
        <v>96</v>
      </c>
      <c r="D84" s="141"/>
      <c r="E84" s="141"/>
      <c r="F84" s="141"/>
      <c r="G84" s="141"/>
      <c r="H84" s="28"/>
      <c r="I84" s="28"/>
      <c r="J84" s="28"/>
      <c r="K84" s="28"/>
      <c r="L84" s="28"/>
      <c r="M84" s="28"/>
      <c r="N84" s="182" t="s">
        <v>97</v>
      </c>
      <c r="O84" s="139"/>
      <c r="P84" s="139"/>
      <c r="Q84" s="139"/>
      <c r="R84" s="20"/>
    </row>
    <row r="85" spans="2:18" s="6" customFormat="1" ht="11.25" customHeight="1">
      <c r="B85" s="19"/>
      <c r="R85" s="20"/>
    </row>
    <row r="86" spans="2:47" s="6" customFormat="1" ht="30" customHeight="1">
      <c r="B86" s="19"/>
      <c r="C86" s="58" t="s">
        <v>98</v>
      </c>
      <c r="N86" s="137">
        <f>$N$132</f>
        <v>0</v>
      </c>
      <c r="O86" s="139"/>
      <c r="P86" s="139"/>
      <c r="Q86" s="139"/>
      <c r="R86" s="20"/>
      <c r="AU86" s="6" t="s">
        <v>99</v>
      </c>
    </row>
    <row r="87" spans="2:18" s="63" customFormat="1" ht="25.5" customHeight="1">
      <c r="B87" s="84"/>
      <c r="D87" s="85" t="s">
        <v>100</v>
      </c>
      <c r="N87" s="181">
        <f>$N$133</f>
        <v>0</v>
      </c>
      <c r="O87" s="180"/>
      <c r="P87" s="180"/>
      <c r="Q87" s="180"/>
      <c r="R87" s="86"/>
    </row>
    <row r="88" spans="2:18" s="80" customFormat="1" ht="21" customHeight="1">
      <c r="B88" s="87"/>
      <c r="D88" s="88" t="s">
        <v>246</v>
      </c>
      <c r="N88" s="178">
        <f>$N$134</f>
        <v>0</v>
      </c>
      <c r="O88" s="180"/>
      <c r="P88" s="180"/>
      <c r="Q88" s="180"/>
      <c r="R88" s="89"/>
    </row>
    <row r="89" spans="2:18" s="80" customFormat="1" ht="21" customHeight="1">
      <c r="B89" s="87"/>
      <c r="D89" s="88" t="s">
        <v>247</v>
      </c>
      <c r="N89" s="178">
        <f>$N$137</f>
        <v>0</v>
      </c>
      <c r="O89" s="180"/>
      <c r="P89" s="180"/>
      <c r="Q89" s="180"/>
      <c r="R89" s="89"/>
    </row>
    <row r="90" spans="2:18" s="80" customFormat="1" ht="21" customHeight="1">
      <c r="B90" s="87"/>
      <c r="D90" s="88" t="s">
        <v>248</v>
      </c>
      <c r="N90" s="178">
        <f>$N$143</f>
        <v>0</v>
      </c>
      <c r="O90" s="180"/>
      <c r="P90" s="180"/>
      <c r="Q90" s="180"/>
      <c r="R90" s="89"/>
    </row>
    <row r="91" spans="2:18" s="80" customFormat="1" ht="21" customHeight="1">
      <c r="B91" s="87"/>
      <c r="D91" s="88" t="s">
        <v>249</v>
      </c>
      <c r="N91" s="178">
        <f>$N$148</f>
        <v>0</v>
      </c>
      <c r="O91" s="180"/>
      <c r="P91" s="180"/>
      <c r="Q91" s="180"/>
      <c r="R91" s="89"/>
    </row>
    <row r="92" spans="2:18" s="80" customFormat="1" ht="21" customHeight="1">
      <c r="B92" s="87"/>
      <c r="D92" s="88" t="s">
        <v>102</v>
      </c>
      <c r="N92" s="178">
        <f>$N$176</f>
        <v>0</v>
      </c>
      <c r="O92" s="180"/>
      <c r="P92" s="180"/>
      <c r="Q92" s="180"/>
      <c r="R92" s="89"/>
    </row>
    <row r="93" spans="2:18" s="80" customFormat="1" ht="15.75" customHeight="1">
      <c r="B93" s="87"/>
      <c r="D93" s="88" t="s">
        <v>250</v>
      </c>
      <c r="N93" s="178">
        <f>$N$181</f>
        <v>0</v>
      </c>
      <c r="O93" s="180"/>
      <c r="P93" s="180"/>
      <c r="Q93" s="180"/>
      <c r="R93" s="89"/>
    </row>
    <row r="94" spans="2:18" s="63" customFormat="1" ht="25.5" customHeight="1">
      <c r="B94" s="84"/>
      <c r="D94" s="85" t="s">
        <v>103</v>
      </c>
      <c r="N94" s="181">
        <f>$N$183</f>
        <v>0</v>
      </c>
      <c r="O94" s="180"/>
      <c r="P94" s="180"/>
      <c r="Q94" s="180"/>
      <c r="R94" s="86"/>
    </row>
    <row r="95" spans="2:18" s="80" customFormat="1" ht="21" customHeight="1">
      <c r="B95" s="87"/>
      <c r="D95" s="88" t="s">
        <v>251</v>
      </c>
      <c r="N95" s="178">
        <f>$N$184</f>
        <v>0</v>
      </c>
      <c r="O95" s="180"/>
      <c r="P95" s="180"/>
      <c r="Q95" s="180"/>
      <c r="R95" s="89"/>
    </row>
    <row r="96" spans="2:18" s="80" customFormat="1" ht="21" customHeight="1">
      <c r="B96" s="87"/>
      <c r="D96" s="88" t="s">
        <v>252</v>
      </c>
      <c r="N96" s="178">
        <f>$N$191</f>
        <v>0</v>
      </c>
      <c r="O96" s="180"/>
      <c r="P96" s="180"/>
      <c r="Q96" s="180"/>
      <c r="R96" s="89"/>
    </row>
    <row r="97" spans="2:18" s="80" customFormat="1" ht="21" customHeight="1">
      <c r="B97" s="87"/>
      <c r="D97" s="88" t="s">
        <v>253</v>
      </c>
      <c r="N97" s="178">
        <f>$N$205</f>
        <v>0</v>
      </c>
      <c r="O97" s="180"/>
      <c r="P97" s="180"/>
      <c r="Q97" s="180"/>
      <c r="R97" s="89"/>
    </row>
    <row r="98" spans="2:18" s="80" customFormat="1" ht="21" customHeight="1">
      <c r="B98" s="87"/>
      <c r="D98" s="88" t="s">
        <v>254</v>
      </c>
      <c r="N98" s="178">
        <f>$N$208</f>
        <v>0</v>
      </c>
      <c r="O98" s="180"/>
      <c r="P98" s="180"/>
      <c r="Q98" s="180"/>
      <c r="R98" s="89"/>
    </row>
    <row r="99" spans="2:18" s="80" customFormat="1" ht="21" customHeight="1">
      <c r="B99" s="87"/>
      <c r="D99" s="88" t="s">
        <v>255</v>
      </c>
      <c r="N99" s="178">
        <f>$N$212</f>
        <v>0</v>
      </c>
      <c r="O99" s="180"/>
      <c r="P99" s="180"/>
      <c r="Q99" s="180"/>
      <c r="R99" s="89"/>
    </row>
    <row r="100" spans="2:18" s="80" customFormat="1" ht="21" customHeight="1">
      <c r="B100" s="87"/>
      <c r="D100" s="88" t="s">
        <v>256</v>
      </c>
      <c r="N100" s="178">
        <f>$N$214</f>
        <v>0</v>
      </c>
      <c r="O100" s="180"/>
      <c r="P100" s="180"/>
      <c r="Q100" s="180"/>
      <c r="R100" s="89"/>
    </row>
    <row r="101" spans="2:18" s="80" customFormat="1" ht="21" customHeight="1">
      <c r="B101" s="87"/>
      <c r="D101" s="88" t="s">
        <v>105</v>
      </c>
      <c r="N101" s="178">
        <f>$N$216</f>
        <v>0</v>
      </c>
      <c r="O101" s="180"/>
      <c r="P101" s="180"/>
      <c r="Q101" s="180"/>
      <c r="R101" s="89"/>
    </row>
    <row r="102" spans="2:18" s="80" customFormat="1" ht="21" customHeight="1">
      <c r="B102" s="87"/>
      <c r="D102" s="88" t="s">
        <v>257</v>
      </c>
      <c r="N102" s="178">
        <f>$N$227</f>
        <v>0</v>
      </c>
      <c r="O102" s="180"/>
      <c r="P102" s="180"/>
      <c r="Q102" s="180"/>
      <c r="R102" s="89"/>
    </row>
    <row r="103" spans="2:18" s="80" customFormat="1" ht="21" customHeight="1">
      <c r="B103" s="87"/>
      <c r="D103" s="88" t="s">
        <v>106</v>
      </c>
      <c r="N103" s="178">
        <f>$N$236</f>
        <v>0</v>
      </c>
      <c r="O103" s="180"/>
      <c r="P103" s="180"/>
      <c r="Q103" s="180"/>
      <c r="R103" s="89"/>
    </row>
    <row r="104" spans="2:18" s="80" customFormat="1" ht="21" customHeight="1">
      <c r="B104" s="87"/>
      <c r="D104" s="88" t="s">
        <v>107</v>
      </c>
      <c r="N104" s="178">
        <f>$N$245</f>
        <v>0</v>
      </c>
      <c r="O104" s="180"/>
      <c r="P104" s="180"/>
      <c r="Q104" s="180"/>
      <c r="R104" s="89"/>
    </row>
    <row r="105" spans="2:18" s="80" customFormat="1" ht="21" customHeight="1">
      <c r="B105" s="87"/>
      <c r="D105" s="88" t="s">
        <v>108</v>
      </c>
      <c r="N105" s="178">
        <f>$N$253</f>
        <v>0</v>
      </c>
      <c r="O105" s="180"/>
      <c r="P105" s="180"/>
      <c r="Q105" s="180"/>
      <c r="R105" s="89"/>
    </row>
    <row r="106" spans="2:18" s="80" customFormat="1" ht="21" customHeight="1">
      <c r="B106" s="87"/>
      <c r="D106" s="88" t="s">
        <v>258</v>
      </c>
      <c r="N106" s="178">
        <f>$N$279</f>
        <v>0</v>
      </c>
      <c r="O106" s="180"/>
      <c r="P106" s="180"/>
      <c r="Q106" s="180"/>
      <c r="R106" s="89"/>
    </row>
    <row r="107" spans="2:18" s="80" customFormat="1" ht="21" customHeight="1">
      <c r="B107" s="87"/>
      <c r="D107" s="88" t="s">
        <v>259</v>
      </c>
      <c r="N107" s="178">
        <f>$N$290</f>
        <v>0</v>
      </c>
      <c r="O107" s="180"/>
      <c r="P107" s="180"/>
      <c r="Q107" s="180"/>
      <c r="R107" s="89"/>
    </row>
    <row r="108" spans="2:18" s="80" customFormat="1" ht="21" customHeight="1">
      <c r="B108" s="87"/>
      <c r="D108" s="88" t="s">
        <v>260</v>
      </c>
      <c r="N108" s="178">
        <f>$N$294</f>
        <v>0</v>
      </c>
      <c r="O108" s="180"/>
      <c r="P108" s="180"/>
      <c r="Q108" s="180"/>
      <c r="R108" s="89"/>
    </row>
    <row r="109" spans="2:18" s="80" customFormat="1" ht="21" customHeight="1">
      <c r="B109" s="87"/>
      <c r="D109" s="88" t="s">
        <v>261</v>
      </c>
      <c r="N109" s="178">
        <f>$N$302</f>
        <v>0</v>
      </c>
      <c r="O109" s="180"/>
      <c r="P109" s="180"/>
      <c r="Q109" s="180"/>
      <c r="R109" s="89"/>
    </row>
    <row r="110" spans="2:18" s="80" customFormat="1" ht="21" customHeight="1">
      <c r="B110" s="87"/>
      <c r="D110" s="88" t="s">
        <v>262</v>
      </c>
      <c r="N110" s="178">
        <f>$N$309</f>
        <v>0</v>
      </c>
      <c r="O110" s="180"/>
      <c r="P110" s="180"/>
      <c r="Q110" s="180"/>
      <c r="R110" s="89"/>
    </row>
    <row r="111" spans="2:18" s="80" customFormat="1" ht="21" customHeight="1">
      <c r="B111" s="87"/>
      <c r="D111" s="88" t="s">
        <v>263</v>
      </c>
      <c r="N111" s="178">
        <f>$N$312</f>
        <v>0</v>
      </c>
      <c r="O111" s="180"/>
      <c r="P111" s="180"/>
      <c r="Q111" s="180"/>
      <c r="R111" s="89"/>
    </row>
    <row r="112" spans="2:18" s="6" customFormat="1" ht="22.5" customHeight="1">
      <c r="B112" s="19"/>
      <c r="R112" s="20"/>
    </row>
    <row r="113" spans="2:21" s="6" customFormat="1" ht="30" customHeight="1">
      <c r="B113" s="19"/>
      <c r="C113" s="58" t="s">
        <v>109</v>
      </c>
      <c r="N113" s="137">
        <v>0</v>
      </c>
      <c r="O113" s="139"/>
      <c r="P113" s="139"/>
      <c r="Q113" s="139"/>
      <c r="R113" s="20"/>
      <c r="T113" s="90"/>
      <c r="U113" s="91" t="s">
        <v>39</v>
      </c>
    </row>
    <row r="114" spans="2:18" s="6" customFormat="1" ht="18.75" customHeight="1">
      <c r="B114" s="19"/>
      <c r="R114" s="20"/>
    </row>
    <row r="115" spans="2:18" s="6" customFormat="1" ht="30" customHeight="1">
      <c r="B115" s="19"/>
      <c r="C115" s="76" t="s">
        <v>87</v>
      </c>
      <c r="D115" s="28"/>
      <c r="E115" s="28"/>
      <c r="F115" s="28"/>
      <c r="G115" s="28"/>
      <c r="H115" s="28"/>
      <c r="I115" s="28"/>
      <c r="J115" s="28"/>
      <c r="K115" s="28"/>
      <c r="L115" s="140">
        <f>ROUND(SUM($N$86+$N$113),0)</f>
        <v>0</v>
      </c>
      <c r="M115" s="141"/>
      <c r="N115" s="141"/>
      <c r="O115" s="141"/>
      <c r="P115" s="141"/>
      <c r="Q115" s="141"/>
      <c r="R115" s="20"/>
    </row>
    <row r="116" spans="2:18" s="6" customFormat="1" ht="7.5" customHeight="1">
      <c r="B116" s="41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3"/>
    </row>
    <row r="120" spans="2:18" s="6" customFormat="1" ht="7.5" customHeight="1">
      <c r="B120" s="44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6"/>
    </row>
    <row r="121" spans="2:18" s="6" customFormat="1" ht="37.5" customHeight="1">
      <c r="B121" s="19"/>
      <c r="C121" s="158" t="s">
        <v>114</v>
      </c>
      <c r="D121" s="139"/>
      <c r="E121" s="139"/>
      <c r="F121" s="139"/>
      <c r="G121" s="139"/>
      <c r="H121" s="139"/>
      <c r="I121" s="139"/>
      <c r="J121" s="139"/>
      <c r="K121" s="139"/>
      <c r="L121" s="139"/>
      <c r="M121" s="139"/>
      <c r="N121" s="139"/>
      <c r="O121" s="139"/>
      <c r="P121" s="139"/>
      <c r="Q121" s="139"/>
      <c r="R121" s="20"/>
    </row>
    <row r="122" spans="2:18" s="6" customFormat="1" ht="7.5" customHeight="1">
      <c r="B122" s="19"/>
      <c r="R122" s="20"/>
    </row>
    <row r="123" spans="2:18" s="6" customFormat="1" ht="30.75" customHeight="1">
      <c r="B123" s="19"/>
      <c r="C123" s="16" t="s">
        <v>15</v>
      </c>
      <c r="F123" s="179" t="str">
        <f>$F$6</f>
        <v>Stavební úpravy RD</v>
      </c>
      <c r="G123" s="139"/>
      <c r="H123" s="139"/>
      <c r="I123" s="139"/>
      <c r="J123" s="139"/>
      <c r="K123" s="139"/>
      <c r="L123" s="139"/>
      <c r="M123" s="139"/>
      <c r="N123" s="139"/>
      <c r="O123" s="139"/>
      <c r="P123" s="139"/>
      <c r="R123" s="20"/>
    </row>
    <row r="124" spans="2:18" s="6" customFormat="1" ht="37.5" customHeight="1">
      <c r="B124" s="19"/>
      <c r="C124" s="49" t="s">
        <v>90</v>
      </c>
      <c r="F124" s="144" t="str">
        <f>$F$7</f>
        <v>SO 02 - Stavební úpravy RD</v>
      </c>
      <c r="G124" s="139"/>
      <c r="H124" s="139"/>
      <c r="I124" s="139"/>
      <c r="J124" s="139"/>
      <c r="K124" s="139"/>
      <c r="L124" s="139"/>
      <c r="M124" s="139"/>
      <c r="N124" s="139"/>
      <c r="O124" s="139"/>
      <c r="P124" s="139"/>
      <c r="R124" s="20"/>
    </row>
    <row r="125" spans="2:18" s="6" customFormat="1" ht="7.5" customHeight="1">
      <c r="B125" s="19"/>
      <c r="R125" s="20"/>
    </row>
    <row r="126" spans="2:18" s="6" customFormat="1" ht="18.75" customHeight="1">
      <c r="B126" s="19"/>
      <c r="C126" s="16" t="s">
        <v>20</v>
      </c>
      <c r="F126" s="14" t="e">
        <f>#REF!</f>
        <v>#REF!</v>
      </c>
      <c r="K126" s="16" t="s">
        <v>22</v>
      </c>
      <c r="M126" s="173" t="e">
        <f>IF(#REF!="","",#REF!)</f>
        <v>#REF!</v>
      </c>
      <c r="N126" s="139"/>
      <c r="O126" s="139"/>
      <c r="P126" s="139"/>
      <c r="R126" s="20"/>
    </row>
    <row r="127" spans="2:18" s="6" customFormat="1" ht="7.5" customHeight="1">
      <c r="B127" s="19"/>
      <c r="R127" s="20"/>
    </row>
    <row r="128" spans="2:18" s="6" customFormat="1" ht="15.75" customHeight="1">
      <c r="B128" s="19"/>
      <c r="C128" s="16" t="s">
        <v>25</v>
      </c>
      <c r="F128" s="14" t="e">
        <f>#REF!</f>
        <v>#REF!</v>
      </c>
      <c r="K128" s="16" t="s">
        <v>31</v>
      </c>
      <c r="M128" s="147" t="str">
        <f>$E$16</f>
        <v>Ing. Martin Zaoral</v>
      </c>
      <c r="N128" s="139"/>
      <c r="O128" s="139"/>
      <c r="P128" s="139"/>
      <c r="Q128" s="139"/>
      <c r="R128" s="20"/>
    </row>
    <row r="129" spans="2:18" s="6" customFormat="1" ht="15" customHeight="1">
      <c r="B129" s="19"/>
      <c r="C129" s="16" t="s">
        <v>29</v>
      </c>
      <c r="F129" s="14" t="str">
        <f>IF($E$13="","",$E$13)</f>
        <v> </v>
      </c>
      <c r="K129" s="16" t="s">
        <v>34</v>
      </c>
      <c r="M129" s="147">
        <f>$E$19</f>
        <v>0</v>
      </c>
      <c r="N129" s="139"/>
      <c r="O129" s="139"/>
      <c r="P129" s="139"/>
      <c r="Q129" s="139"/>
      <c r="R129" s="20"/>
    </row>
    <row r="130" spans="2:18" s="6" customFormat="1" ht="11.25" customHeight="1">
      <c r="B130" s="19"/>
      <c r="R130" s="20"/>
    </row>
    <row r="131" spans="2:27" s="97" customFormat="1" ht="30" customHeight="1">
      <c r="B131" s="98"/>
      <c r="C131" s="99" t="s">
        <v>115</v>
      </c>
      <c r="D131" s="100" t="s">
        <v>116</v>
      </c>
      <c r="E131" s="100" t="s">
        <v>56</v>
      </c>
      <c r="F131" s="174" t="s">
        <v>117</v>
      </c>
      <c r="G131" s="175"/>
      <c r="H131" s="175"/>
      <c r="I131" s="175"/>
      <c r="J131" s="100" t="s">
        <v>118</v>
      </c>
      <c r="K131" s="100" t="s">
        <v>119</v>
      </c>
      <c r="L131" s="174" t="s">
        <v>120</v>
      </c>
      <c r="M131" s="175"/>
      <c r="N131" s="174" t="s">
        <v>121</v>
      </c>
      <c r="O131" s="175"/>
      <c r="P131" s="175"/>
      <c r="Q131" s="176"/>
      <c r="R131" s="101"/>
      <c r="T131" s="53" t="s">
        <v>122</v>
      </c>
      <c r="U131" s="54" t="s">
        <v>39</v>
      </c>
      <c r="V131" s="54" t="s">
        <v>123</v>
      </c>
      <c r="W131" s="54" t="s">
        <v>124</v>
      </c>
      <c r="X131" s="54" t="s">
        <v>125</v>
      </c>
      <c r="Y131" s="54" t="s">
        <v>126</v>
      </c>
      <c r="Z131" s="54" t="s">
        <v>127</v>
      </c>
      <c r="AA131" s="55" t="s">
        <v>128</v>
      </c>
    </row>
    <row r="132" spans="2:63" s="6" customFormat="1" ht="30" customHeight="1">
      <c r="B132" s="19"/>
      <c r="C132" s="58" t="s">
        <v>93</v>
      </c>
      <c r="N132" s="166">
        <f>$BK$132</f>
        <v>0</v>
      </c>
      <c r="O132" s="139"/>
      <c r="P132" s="139"/>
      <c r="Q132" s="139"/>
      <c r="R132" s="20"/>
      <c r="T132" s="57"/>
      <c r="U132" s="33"/>
      <c r="V132" s="33"/>
      <c r="W132" s="102">
        <f>$W$133+$W$183</f>
        <v>2247.737217</v>
      </c>
      <c r="X132" s="33"/>
      <c r="Y132" s="102">
        <f>$Y$133+$Y$183</f>
        <v>84.04572927</v>
      </c>
      <c r="Z132" s="33"/>
      <c r="AA132" s="103">
        <f>$AA$133+$AA$183</f>
        <v>0</v>
      </c>
      <c r="AT132" s="6" t="s">
        <v>73</v>
      </c>
      <c r="AU132" s="6" t="s">
        <v>99</v>
      </c>
      <c r="BK132" s="104">
        <f>$BK$133+$BK$183</f>
        <v>0</v>
      </c>
    </row>
    <row r="133" spans="2:63" s="105" customFormat="1" ht="37.5" customHeight="1">
      <c r="B133" s="106"/>
      <c r="C133" s="105"/>
      <c r="D133" s="107" t="s">
        <v>100</v>
      </c>
      <c r="E133" s="107"/>
      <c r="F133" s="107"/>
      <c r="G133" s="107"/>
      <c r="H133" s="107"/>
      <c r="I133" s="107"/>
      <c r="J133" s="107"/>
      <c r="K133" s="107"/>
      <c r="L133" s="107"/>
      <c r="M133" s="107"/>
      <c r="N133" s="167">
        <f>$BK$133</f>
        <v>0</v>
      </c>
      <c r="O133" s="168"/>
      <c r="P133" s="168"/>
      <c r="Q133" s="168"/>
      <c r="R133" s="109"/>
      <c r="T133" s="110"/>
      <c r="W133" s="111">
        <f>$W$134+$W$137+$W$143+$W$148+$W$176</f>
        <v>1103.3544109999998</v>
      </c>
      <c r="Y133" s="111">
        <f>$Y$134+$Y$137+$Y$143+$Y$148+$Y$176</f>
        <v>53.012088389999995</v>
      </c>
      <c r="AA133" s="112">
        <f>$AA$134+$AA$137+$AA$143+$AA$148+$AA$176</f>
        <v>0</v>
      </c>
      <c r="AR133" s="108" t="s">
        <v>8</v>
      </c>
      <c r="AT133" s="108" t="s">
        <v>73</v>
      </c>
      <c r="AU133" s="108" t="s">
        <v>74</v>
      </c>
      <c r="AY133" s="108" t="s">
        <v>129</v>
      </c>
      <c r="BK133" s="113">
        <f>$BK$134+$BK$137+$BK$143+$BK$148+$BK$176</f>
        <v>0</v>
      </c>
    </row>
    <row r="134" spans="2:63" s="105" customFormat="1" ht="21" customHeight="1">
      <c r="B134" s="106"/>
      <c r="D134" s="114" t="s">
        <v>246</v>
      </c>
      <c r="E134" s="114"/>
      <c r="F134" s="114"/>
      <c r="G134" s="114"/>
      <c r="H134" s="114"/>
      <c r="I134" s="114"/>
      <c r="J134" s="114"/>
      <c r="K134" s="114"/>
      <c r="L134" s="114"/>
      <c r="M134" s="114"/>
      <c r="N134" s="169">
        <f>$BK$134</f>
        <v>0</v>
      </c>
      <c r="O134" s="168"/>
      <c r="P134" s="168"/>
      <c r="Q134" s="168"/>
      <c r="R134" s="109"/>
      <c r="T134" s="110"/>
      <c r="W134" s="111">
        <f>SUM($W$135:$W$136)</f>
        <v>12.514173</v>
      </c>
      <c r="Y134" s="111">
        <f>SUM($Y$135:$Y$136)</f>
        <v>0.5537419400000001</v>
      </c>
      <c r="AA134" s="112">
        <f>SUM($AA$135:$AA$136)</f>
        <v>0</v>
      </c>
      <c r="AR134" s="108" t="s">
        <v>8</v>
      </c>
      <c r="AT134" s="108" t="s">
        <v>73</v>
      </c>
      <c r="AU134" s="108" t="s">
        <v>8</v>
      </c>
      <c r="AY134" s="108" t="s">
        <v>129</v>
      </c>
      <c r="BK134" s="113">
        <f>SUM($BK$135:$BK$136)</f>
        <v>0</v>
      </c>
    </row>
    <row r="135" spans="2:65" s="6" customFormat="1" ht="15.75" customHeight="1">
      <c r="B135" s="19"/>
      <c r="C135" s="115" t="s">
        <v>8</v>
      </c>
      <c r="D135" s="115" t="s">
        <v>130</v>
      </c>
      <c r="E135" s="116" t="s">
        <v>264</v>
      </c>
      <c r="F135" s="170" t="s">
        <v>265</v>
      </c>
      <c r="G135" s="171"/>
      <c r="H135" s="171"/>
      <c r="I135" s="171"/>
      <c r="J135" s="117" t="s">
        <v>133</v>
      </c>
      <c r="K135" s="118">
        <v>6.535</v>
      </c>
      <c r="L135" s="172"/>
      <c r="M135" s="171"/>
      <c r="N135" s="172">
        <f>ROUND($L$135*$K$135,0)</f>
        <v>0</v>
      </c>
      <c r="O135" s="171"/>
      <c r="P135" s="171"/>
      <c r="Q135" s="171"/>
      <c r="R135" s="20"/>
      <c r="T135" s="119"/>
      <c r="U135" s="26" t="s">
        <v>42</v>
      </c>
      <c r="V135" s="120">
        <v>0.696</v>
      </c>
      <c r="W135" s="120">
        <f>$V$135*$K$135</f>
        <v>4.54836</v>
      </c>
      <c r="X135" s="120">
        <v>0</v>
      </c>
      <c r="Y135" s="120">
        <f>$X$135*$K$135</f>
        <v>0</v>
      </c>
      <c r="Z135" s="120">
        <v>0</v>
      </c>
      <c r="AA135" s="121">
        <f>$Z$135*$K$135</f>
        <v>0</v>
      </c>
      <c r="AR135" s="6" t="s">
        <v>134</v>
      </c>
      <c r="AT135" s="6" t="s">
        <v>130</v>
      </c>
      <c r="AU135" s="6" t="s">
        <v>112</v>
      </c>
      <c r="AY135" s="6" t="s">
        <v>129</v>
      </c>
      <c r="BE135" s="94">
        <f>IF($U$135="základní",$N$135,0)</f>
        <v>0</v>
      </c>
      <c r="BF135" s="94">
        <f>IF($U$135="snížená",$N$135,0)</f>
        <v>0</v>
      </c>
      <c r="BG135" s="94">
        <f>IF($U$135="zákl. přenesená",$N$135,0)</f>
        <v>0</v>
      </c>
      <c r="BH135" s="94">
        <f>IF($U$135="sníž. přenesená",$N$135,0)</f>
        <v>0</v>
      </c>
      <c r="BI135" s="94">
        <f>IF($U$135="nulová",$N$135,0)</f>
        <v>0</v>
      </c>
      <c r="BJ135" s="6" t="s">
        <v>112</v>
      </c>
      <c r="BK135" s="94">
        <f>ROUND($L$135*$K$135,0)</f>
        <v>0</v>
      </c>
      <c r="BL135" s="6" t="s">
        <v>134</v>
      </c>
      <c r="BM135" s="6" t="s">
        <v>266</v>
      </c>
    </row>
    <row r="136" spans="2:65" s="6" customFormat="1" ht="15.75" customHeight="1">
      <c r="B136" s="19"/>
      <c r="C136" s="115" t="s">
        <v>112</v>
      </c>
      <c r="D136" s="115" t="s">
        <v>130</v>
      </c>
      <c r="E136" s="116" t="s">
        <v>267</v>
      </c>
      <c r="F136" s="170" t="s">
        <v>268</v>
      </c>
      <c r="G136" s="171"/>
      <c r="H136" s="171"/>
      <c r="I136" s="171"/>
      <c r="J136" s="117" t="s">
        <v>166</v>
      </c>
      <c r="K136" s="118">
        <v>0.523</v>
      </c>
      <c r="L136" s="172"/>
      <c r="M136" s="171"/>
      <c r="N136" s="172">
        <f>ROUND($L$136*$K$136,0)</f>
        <v>0</v>
      </c>
      <c r="O136" s="171"/>
      <c r="P136" s="171"/>
      <c r="Q136" s="171"/>
      <c r="R136" s="20"/>
      <c r="T136" s="119"/>
      <c r="U136" s="26" t="s">
        <v>42</v>
      </c>
      <c r="V136" s="120">
        <v>15.231</v>
      </c>
      <c r="W136" s="120">
        <f>$V$136*$K$136</f>
        <v>7.965813</v>
      </c>
      <c r="X136" s="120">
        <v>1.05878</v>
      </c>
      <c r="Y136" s="120">
        <f>$X$136*$K$136</f>
        <v>0.5537419400000001</v>
      </c>
      <c r="Z136" s="120">
        <v>0</v>
      </c>
      <c r="AA136" s="121">
        <f>$Z$136*$K$136</f>
        <v>0</v>
      </c>
      <c r="AR136" s="6" t="s">
        <v>134</v>
      </c>
      <c r="AT136" s="6" t="s">
        <v>130</v>
      </c>
      <c r="AU136" s="6" t="s">
        <v>112</v>
      </c>
      <c r="AY136" s="6" t="s">
        <v>129</v>
      </c>
      <c r="BE136" s="94">
        <f>IF($U$136="základní",$N$136,0)</f>
        <v>0</v>
      </c>
      <c r="BF136" s="94">
        <f>IF($U$136="snížená",$N$136,0)</f>
        <v>0</v>
      </c>
      <c r="BG136" s="94">
        <f>IF($U$136="zákl. přenesená",$N$136,0)</f>
        <v>0</v>
      </c>
      <c r="BH136" s="94">
        <f>IF($U$136="sníž. přenesená",$N$136,0)</f>
        <v>0</v>
      </c>
      <c r="BI136" s="94">
        <f>IF($U$136="nulová",$N$136,0)</f>
        <v>0</v>
      </c>
      <c r="BJ136" s="6" t="s">
        <v>112</v>
      </c>
      <c r="BK136" s="94">
        <f>ROUND($L$136*$K$136,0)</f>
        <v>0</v>
      </c>
      <c r="BL136" s="6" t="s">
        <v>134</v>
      </c>
      <c r="BM136" s="6" t="s">
        <v>269</v>
      </c>
    </row>
    <row r="137" spans="2:63" s="105" customFormat="1" ht="30.75" customHeight="1">
      <c r="B137" s="106"/>
      <c r="D137" s="114" t="s">
        <v>247</v>
      </c>
      <c r="E137" s="114"/>
      <c r="F137" s="114"/>
      <c r="G137" s="114"/>
      <c r="H137" s="114"/>
      <c r="I137" s="114"/>
      <c r="J137" s="114"/>
      <c r="K137" s="114"/>
      <c r="L137" s="114"/>
      <c r="M137" s="114"/>
      <c r="N137" s="169">
        <f>$BK$137</f>
        <v>0</v>
      </c>
      <c r="O137" s="168"/>
      <c r="P137" s="168"/>
      <c r="Q137" s="168"/>
      <c r="R137" s="109"/>
      <c r="T137" s="110"/>
      <c r="W137" s="111">
        <f>SUM($W$138:$W$142)</f>
        <v>225.44257</v>
      </c>
      <c r="Y137" s="111">
        <f>SUM($Y$138:$Y$142)</f>
        <v>25.613928999999995</v>
      </c>
      <c r="AA137" s="112">
        <f>SUM($AA$138:$AA$142)</f>
        <v>0</v>
      </c>
      <c r="AR137" s="108" t="s">
        <v>8</v>
      </c>
      <c r="AT137" s="108" t="s">
        <v>73</v>
      </c>
      <c r="AU137" s="108" t="s">
        <v>8</v>
      </c>
      <c r="AY137" s="108" t="s">
        <v>129</v>
      </c>
      <c r="BK137" s="113">
        <f>SUM($BK$138:$BK$142)</f>
        <v>0</v>
      </c>
    </row>
    <row r="138" spans="2:65" s="6" customFormat="1" ht="39" customHeight="1">
      <c r="B138" s="19"/>
      <c r="C138" s="115" t="s">
        <v>270</v>
      </c>
      <c r="D138" s="115" t="s">
        <v>130</v>
      </c>
      <c r="E138" s="116" t="s">
        <v>271</v>
      </c>
      <c r="F138" s="170" t="s">
        <v>272</v>
      </c>
      <c r="G138" s="171"/>
      <c r="H138" s="171"/>
      <c r="I138" s="171"/>
      <c r="J138" s="117" t="s">
        <v>133</v>
      </c>
      <c r="K138" s="118">
        <v>16.112</v>
      </c>
      <c r="L138" s="172"/>
      <c r="M138" s="171"/>
      <c r="N138" s="172">
        <f>ROUND($L$138*$K$138,0)</f>
        <v>0</v>
      </c>
      <c r="O138" s="171"/>
      <c r="P138" s="171"/>
      <c r="Q138" s="171"/>
      <c r="R138" s="20"/>
      <c r="T138" s="119"/>
      <c r="U138" s="26" t="s">
        <v>42</v>
      </c>
      <c r="V138" s="120">
        <v>2.832</v>
      </c>
      <c r="W138" s="120">
        <f>$V$138*$K$138</f>
        <v>45.629183999999995</v>
      </c>
      <c r="X138" s="120">
        <v>0.70068</v>
      </c>
      <c r="Y138" s="120">
        <f>$X$138*$K$138</f>
        <v>11.289356159999999</v>
      </c>
      <c r="Z138" s="120">
        <v>0</v>
      </c>
      <c r="AA138" s="121">
        <f>$Z$138*$K$138</f>
        <v>0</v>
      </c>
      <c r="AR138" s="6" t="s">
        <v>134</v>
      </c>
      <c r="AT138" s="6" t="s">
        <v>130</v>
      </c>
      <c r="AU138" s="6" t="s">
        <v>112</v>
      </c>
      <c r="AY138" s="6" t="s">
        <v>129</v>
      </c>
      <c r="BE138" s="94">
        <f>IF($U$138="základní",$N$138,0)</f>
        <v>0</v>
      </c>
      <c r="BF138" s="94">
        <f>IF($U$138="snížená",$N$138,0)</f>
        <v>0</v>
      </c>
      <c r="BG138" s="94">
        <f>IF($U$138="zákl. přenesená",$N$138,0)</f>
        <v>0</v>
      </c>
      <c r="BH138" s="94">
        <f>IF($U$138="sníž. přenesená",$N$138,0)</f>
        <v>0</v>
      </c>
      <c r="BI138" s="94">
        <f>IF($U$138="nulová",$N$138,0)</f>
        <v>0</v>
      </c>
      <c r="BJ138" s="6" t="s">
        <v>112</v>
      </c>
      <c r="BK138" s="94">
        <f>ROUND($L$138*$K$138,0)</f>
        <v>0</v>
      </c>
      <c r="BL138" s="6" t="s">
        <v>134</v>
      </c>
      <c r="BM138" s="6" t="s">
        <v>273</v>
      </c>
    </row>
    <row r="139" spans="2:65" s="6" customFormat="1" ht="27" customHeight="1">
      <c r="B139" s="19"/>
      <c r="C139" s="115" t="s">
        <v>274</v>
      </c>
      <c r="D139" s="115" t="s">
        <v>130</v>
      </c>
      <c r="E139" s="116" t="s">
        <v>275</v>
      </c>
      <c r="F139" s="170" t="s">
        <v>276</v>
      </c>
      <c r="G139" s="171"/>
      <c r="H139" s="171"/>
      <c r="I139" s="171"/>
      <c r="J139" s="117" t="s">
        <v>133</v>
      </c>
      <c r="K139" s="118">
        <v>3.78</v>
      </c>
      <c r="L139" s="172"/>
      <c r="M139" s="171"/>
      <c r="N139" s="172">
        <f>ROUND($L$139*$K$139,0)</f>
        <v>0</v>
      </c>
      <c r="O139" s="171"/>
      <c r="P139" s="171"/>
      <c r="Q139" s="171"/>
      <c r="R139" s="20"/>
      <c r="T139" s="119"/>
      <c r="U139" s="26" t="s">
        <v>42</v>
      </c>
      <c r="V139" s="120">
        <v>4.62</v>
      </c>
      <c r="W139" s="120">
        <f>$V$139*$K$139</f>
        <v>17.4636</v>
      </c>
      <c r="X139" s="120">
        <v>1.83432</v>
      </c>
      <c r="Y139" s="120">
        <f>$X$139*$K$139</f>
        <v>6.9337295999999995</v>
      </c>
      <c r="Z139" s="120">
        <v>0</v>
      </c>
      <c r="AA139" s="121">
        <f>$Z$139*$K$139</f>
        <v>0</v>
      </c>
      <c r="AR139" s="6" t="s">
        <v>134</v>
      </c>
      <c r="AT139" s="6" t="s">
        <v>130</v>
      </c>
      <c r="AU139" s="6" t="s">
        <v>112</v>
      </c>
      <c r="AY139" s="6" t="s">
        <v>129</v>
      </c>
      <c r="BE139" s="94">
        <f>IF($U$139="základní",$N$139,0)</f>
        <v>0</v>
      </c>
      <c r="BF139" s="94">
        <f>IF($U$139="snížená",$N$139,0)</f>
        <v>0</v>
      </c>
      <c r="BG139" s="94">
        <f>IF($U$139="zákl. přenesená",$N$139,0)</f>
        <v>0</v>
      </c>
      <c r="BH139" s="94">
        <f>IF($U$139="sníž. přenesená",$N$139,0)</f>
        <v>0</v>
      </c>
      <c r="BI139" s="94">
        <f>IF($U$139="nulová",$N$139,0)</f>
        <v>0</v>
      </c>
      <c r="BJ139" s="6" t="s">
        <v>112</v>
      </c>
      <c r="BK139" s="94">
        <f>ROUND($L$139*$K$139,0)</f>
        <v>0</v>
      </c>
      <c r="BL139" s="6" t="s">
        <v>134</v>
      </c>
      <c r="BM139" s="6" t="s">
        <v>277</v>
      </c>
    </row>
    <row r="140" spans="2:65" s="6" customFormat="1" ht="27" customHeight="1">
      <c r="B140" s="19"/>
      <c r="C140" s="115" t="s">
        <v>278</v>
      </c>
      <c r="D140" s="115" t="s">
        <v>130</v>
      </c>
      <c r="E140" s="116" t="s">
        <v>279</v>
      </c>
      <c r="F140" s="170" t="s">
        <v>280</v>
      </c>
      <c r="G140" s="171"/>
      <c r="H140" s="171"/>
      <c r="I140" s="171"/>
      <c r="J140" s="117" t="s">
        <v>133</v>
      </c>
      <c r="K140" s="118">
        <v>2.88</v>
      </c>
      <c r="L140" s="172"/>
      <c r="M140" s="171"/>
      <c r="N140" s="172">
        <f>ROUND($L$140*$K$140,0)</f>
        <v>0</v>
      </c>
      <c r="O140" s="171"/>
      <c r="P140" s="171"/>
      <c r="Q140" s="171"/>
      <c r="R140" s="20"/>
      <c r="T140" s="119"/>
      <c r="U140" s="26" t="s">
        <v>42</v>
      </c>
      <c r="V140" s="120">
        <v>6.917</v>
      </c>
      <c r="W140" s="120">
        <f>$V$140*$K$140</f>
        <v>19.920959999999997</v>
      </c>
      <c r="X140" s="120">
        <v>2.2284</v>
      </c>
      <c r="Y140" s="120">
        <f>$X$140*$K$140</f>
        <v>6.417792</v>
      </c>
      <c r="Z140" s="120">
        <v>0</v>
      </c>
      <c r="AA140" s="121">
        <f>$Z$140*$K$140</f>
        <v>0</v>
      </c>
      <c r="AR140" s="6" t="s">
        <v>134</v>
      </c>
      <c r="AT140" s="6" t="s">
        <v>130</v>
      </c>
      <c r="AU140" s="6" t="s">
        <v>112</v>
      </c>
      <c r="AY140" s="6" t="s">
        <v>129</v>
      </c>
      <c r="BE140" s="94">
        <f>IF($U$140="základní",$N$140,0)</f>
        <v>0</v>
      </c>
      <c r="BF140" s="94">
        <f>IF($U$140="snížená",$N$140,0)</f>
        <v>0</v>
      </c>
      <c r="BG140" s="94">
        <f>IF($U$140="zákl. přenesená",$N$140,0)</f>
        <v>0</v>
      </c>
      <c r="BH140" s="94">
        <f>IF($U$140="sníž. přenesená",$N$140,0)</f>
        <v>0</v>
      </c>
      <c r="BI140" s="94">
        <f>IF($U$140="nulová",$N$140,0)</f>
        <v>0</v>
      </c>
      <c r="BJ140" s="6" t="s">
        <v>112</v>
      </c>
      <c r="BK140" s="94">
        <f>ROUND($L$140*$K$140,0)</f>
        <v>0</v>
      </c>
      <c r="BL140" s="6" t="s">
        <v>134</v>
      </c>
      <c r="BM140" s="6" t="s">
        <v>281</v>
      </c>
    </row>
    <row r="141" spans="2:65" s="6" customFormat="1" ht="27" customHeight="1">
      <c r="B141" s="19"/>
      <c r="C141" s="115" t="s">
        <v>147</v>
      </c>
      <c r="D141" s="115" t="s">
        <v>130</v>
      </c>
      <c r="E141" s="116" t="s">
        <v>282</v>
      </c>
      <c r="F141" s="170" t="s">
        <v>283</v>
      </c>
      <c r="G141" s="171"/>
      <c r="H141" s="171"/>
      <c r="I141" s="171"/>
      <c r="J141" s="117" t="s">
        <v>145</v>
      </c>
      <c r="K141" s="118">
        <v>6.913</v>
      </c>
      <c r="L141" s="172"/>
      <c r="M141" s="171"/>
      <c r="N141" s="172">
        <f>ROUND($L$141*$K$141,0)</f>
        <v>0</v>
      </c>
      <c r="O141" s="171"/>
      <c r="P141" s="171"/>
      <c r="Q141" s="171"/>
      <c r="R141" s="20"/>
      <c r="T141" s="119"/>
      <c r="U141" s="26" t="s">
        <v>42</v>
      </c>
      <c r="V141" s="120">
        <v>3.53</v>
      </c>
      <c r="W141" s="120">
        <f>$V$141*$K$141</f>
        <v>24.40289</v>
      </c>
      <c r="X141" s="120">
        <v>0.02212</v>
      </c>
      <c r="Y141" s="120">
        <f>$X$141*$K$141</f>
        <v>0.15291556</v>
      </c>
      <c r="Z141" s="120">
        <v>0</v>
      </c>
      <c r="AA141" s="121">
        <f>$Z$141*$K$141</f>
        <v>0</v>
      </c>
      <c r="AR141" s="6" t="s">
        <v>134</v>
      </c>
      <c r="AT141" s="6" t="s">
        <v>130</v>
      </c>
      <c r="AU141" s="6" t="s">
        <v>112</v>
      </c>
      <c r="AY141" s="6" t="s">
        <v>129</v>
      </c>
      <c r="BE141" s="94">
        <f>IF($U$141="základní",$N$141,0)</f>
        <v>0</v>
      </c>
      <c r="BF141" s="94">
        <f>IF($U$141="snížená",$N$141,0)</f>
        <v>0</v>
      </c>
      <c r="BG141" s="94">
        <f>IF($U$141="zákl. přenesená",$N$141,0)</f>
        <v>0</v>
      </c>
      <c r="BH141" s="94">
        <f>IF($U$141="sníž. přenesená",$N$141,0)</f>
        <v>0</v>
      </c>
      <c r="BI141" s="94">
        <f>IF($U$141="nulová",$N$141,0)</f>
        <v>0</v>
      </c>
      <c r="BJ141" s="6" t="s">
        <v>112</v>
      </c>
      <c r="BK141" s="94">
        <f>ROUND($L$141*$K$141,0)</f>
        <v>0</v>
      </c>
      <c r="BL141" s="6" t="s">
        <v>134</v>
      </c>
      <c r="BM141" s="6" t="s">
        <v>284</v>
      </c>
    </row>
    <row r="142" spans="2:65" s="6" customFormat="1" ht="27" customHeight="1">
      <c r="B142" s="19"/>
      <c r="C142" s="115" t="s">
        <v>151</v>
      </c>
      <c r="D142" s="115" t="s">
        <v>130</v>
      </c>
      <c r="E142" s="116" t="s">
        <v>285</v>
      </c>
      <c r="F142" s="170" t="s">
        <v>286</v>
      </c>
      <c r="G142" s="171"/>
      <c r="H142" s="171"/>
      <c r="I142" s="171"/>
      <c r="J142" s="117" t="s">
        <v>145</v>
      </c>
      <c r="K142" s="118">
        <v>32.858</v>
      </c>
      <c r="L142" s="172"/>
      <c r="M142" s="171"/>
      <c r="N142" s="172">
        <f>ROUND($L$142*$K$142,0)</f>
        <v>0</v>
      </c>
      <c r="O142" s="171"/>
      <c r="P142" s="171"/>
      <c r="Q142" s="171"/>
      <c r="R142" s="20"/>
      <c r="T142" s="119"/>
      <c r="U142" s="26" t="s">
        <v>42</v>
      </c>
      <c r="V142" s="120">
        <v>3.592</v>
      </c>
      <c r="W142" s="120">
        <f>$V$142*$K$142</f>
        <v>118.02593599999999</v>
      </c>
      <c r="X142" s="120">
        <v>0.02496</v>
      </c>
      <c r="Y142" s="120">
        <f>$X$142*$K$142</f>
        <v>0.8201356799999999</v>
      </c>
      <c r="Z142" s="120">
        <v>0</v>
      </c>
      <c r="AA142" s="121">
        <f>$Z$142*$K$142</f>
        <v>0</v>
      </c>
      <c r="AR142" s="6" t="s">
        <v>134</v>
      </c>
      <c r="AT142" s="6" t="s">
        <v>130</v>
      </c>
      <c r="AU142" s="6" t="s">
        <v>112</v>
      </c>
      <c r="AY142" s="6" t="s">
        <v>129</v>
      </c>
      <c r="BE142" s="94">
        <f>IF($U$142="základní",$N$142,0)</f>
        <v>0</v>
      </c>
      <c r="BF142" s="94">
        <f>IF($U$142="snížená",$N$142,0)</f>
        <v>0</v>
      </c>
      <c r="BG142" s="94">
        <f>IF($U$142="zákl. přenesená",$N$142,0)</f>
        <v>0</v>
      </c>
      <c r="BH142" s="94">
        <f>IF($U$142="sníž. přenesená",$N$142,0)</f>
        <v>0</v>
      </c>
      <c r="BI142" s="94">
        <f>IF($U$142="nulová",$N$142,0)</f>
        <v>0</v>
      </c>
      <c r="BJ142" s="6" t="s">
        <v>112</v>
      </c>
      <c r="BK142" s="94">
        <f>ROUND($L$142*$K$142,0)</f>
        <v>0</v>
      </c>
      <c r="BL142" s="6" t="s">
        <v>134</v>
      </c>
      <c r="BM142" s="6" t="s">
        <v>287</v>
      </c>
    </row>
    <row r="143" spans="2:63" s="105" customFormat="1" ht="30.75" customHeight="1">
      <c r="B143" s="106"/>
      <c r="D143" s="114" t="s">
        <v>248</v>
      </c>
      <c r="E143" s="114"/>
      <c r="F143" s="114"/>
      <c r="G143" s="114"/>
      <c r="H143" s="114"/>
      <c r="I143" s="114"/>
      <c r="J143" s="114"/>
      <c r="K143" s="114"/>
      <c r="L143" s="114"/>
      <c r="M143" s="114"/>
      <c r="N143" s="169">
        <f>$BK$143</f>
        <v>0</v>
      </c>
      <c r="O143" s="168"/>
      <c r="P143" s="168"/>
      <c r="Q143" s="168"/>
      <c r="R143" s="109"/>
      <c r="T143" s="110"/>
      <c r="W143" s="111">
        <f>SUM($W$144:$W$147)</f>
        <v>28.873978</v>
      </c>
      <c r="Y143" s="111">
        <f>SUM($Y$144:$Y$147)</f>
        <v>6.295554599999999</v>
      </c>
      <c r="AA143" s="112">
        <f>SUM($AA$144:$AA$147)</f>
        <v>0</v>
      </c>
      <c r="AR143" s="108" t="s">
        <v>8</v>
      </c>
      <c r="AT143" s="108" t="s">
        <v>73</v>
      </c>
      <c r="AU143" s="108" t="s">
        <v>8</v>
      </c>
      <c r="AY143" s="108" t="s">
        <v>129</v>
      </c>
      <c r="BK143" s="113">
        <f>SUM($BK$144:$BK$147)</f>
        <v>0</v>
      </c>
    </row>
    <row r="144" spans="2:65" s="6" customFormat="1" ht="15.75" customHeight="1">
      <c r="B144" s="19"/>
      <c r="C144" s="115" t="s">
        <v>155</v>
      </c>
      <c r="D144" s="115" t="s">
        <v>130</v>
      </c>
      <c r="E144" s="116" t="s">
        <v>288</v>
      </c>
      <c r="F144" s="170" t="s">
        <v>289</v>
      </c>
      <c r="G144" s="171"/>
      <c r="H144" s="171"/>
      <c r="I144" s="171"/>
      <c r="J144" s="117" t="s">
        <v>133</v>
      </c>
      <c r="K144" s="118">
        <v>2.441</v>
      </c>
      <c r="L144" s="172"/>
      <c r="M144" s="171"/>
      <c r="N144" s="172">
        <f>ROUND($L$144*$K$144,0)</f>
        <v>0</v>
      </c>
      <c r="O144" s="171"/>
      <c r="P144" s="171"/>
      <c r="Q144" s="171"/>
      <c r="R144" s="20"/>
      <c r="T144" s="119"/>
      <c r="U144" s="26" t="s">
        <v>42</v>
      </c>
      <c r="V144" s="120">
        <v>1.448</v>
      </c>
      <c r="W144" s="120">
        <f>$V$144*$K$144</f>
        <v>3.5345679999999997</v>
      </c>
      <c r="X144" s="120">
        <v>2.4534</v>
      </c>
      <c r="Y144" s="120">
        <f>$X$144*$K$144</f>
        <v>5.988749399999999</v>
      </c>
      <c r="Z144" s="120">
        <v>0</v>
      </c>
      <c r="AA144" s="121">
        <f>$Z$144*$K$144</f>
        <v>0</v>
      </c>
      <c r="AR144" s="6" t="s">
        <v>134</v>
      </c>
      <c r="AT144" s="6" t="s">
        <v>130</v>
      </c>
      <c r="AU144" s="6" t="s">
        <v>112</v>
      </c>
      <c r="AY144" s="6" t="s">
        <v>129</v>
      </c>
      <c r="BE144" s="94">
        <f>IF($U$144="základní",$N$144,0)</f>
        <v>0</v>
      </c>
      <c r="BF144" s="94">
        <f>IF($U$144="snížená",$N$144,0)</f>
        <v>0</v>
      </c>
      <c r="BG144" s="94">
        <f>IF($U$144="zákl. přenesená",$N$144,0)</f>
        <v>0</v>
      </c>
      <c r="BH144" s="94">
        <f>IF($U$144="sníž. přenesená",$N$144,0)</f>
        <v>0</v>
      </c>
      <c r="BI144" s="94">
        <f>IF($U$144="nulová",$N$144,0)</f>
        <v>0</v>
      </c>
      <c r="BJ144" s="6" t="s">
        <v>112</v>
      </c>
      <c r="BK144" s="94">
        <f>ROUND($L$144*$K$144,0)</f>
        <v>0</v>
      </c>
      <c r="BL144" s="6" t="s">
        <v>134</v>
      </c>
      <c r="BM144" s="6" t="s">
        <v>290</v>
      </c>
    </row>
    <row r="145" spans="2:65" s="6" customFormat="1" ht="15.75" customHeight="1">
      <c r="B145" s="19"/>
      <c r="C145" s="115" t="s">
        <v>159</v>
      </c>
      <c r="D145" s="115" t="s">
        <v>130</v>
      </c>
      <c r="E145" s="116" t="s">
        <v>291</v>
      </c>
      <c r="F145" s="170" t="s">
        <v>292</v>
      </c>
      <c r="G145" s="171"/>
      <c r="H145" s="171"/>
      <c r="I145" s="171"/>
      <c r="J145" s="117" t="s">
        <v>145</v>
      </c>
      <c r="K145" s="118">
        <v>19.53</v>
      </c>
      <c r="L145" s="172"/>
      <c r="M145" s="171"/>
      <c r="N145" s="172">
        <f>ROUND($L$145*$K$145,0)</f>
        <v>0</v>
      </c>
      <c r="O145" s="171"/>
      <c r="P145" s="171"/>
      <c r="Q145" s="171"/>
      <c r="R145" s="20"/>
      <c r="T145" s="119"/>
      <c r="U145" s="26" t="s">
        <v>42</v>
      </c>
      <c r="V145" s="120">
        <v>0.681</v>
      </c>
      <c r="W145" s="120">
        <f>$V$145*$K$145</f>
        <v>13.299930000000002</v>
      </c>
      <c r="X145" s="120">
        <v>0.0052</v>
      </c>
      <c r="Y145" s="120">
        <f>$X$145*$K$145</f>
        <v>0.10155600000000001</v>
      </c>
      <c r="Z145" s="120">
        <v>0</v>
      </c>
      <c r="AA145" s="121">
        <f>$Z$145*$K$145</f>
        <v>0</v>
      </c>
      <c r="AR145" s="6" t="s">
        <v>134</v>
      </c>
      <c r="AT145" s="6" t="s">
        <v>130</v>
      </c>
      <c r="AU145" s="6" t="s">
        <v>112</v>
      </c>
      <c r="AY145" s="6" t="s">
        <v>129</v>
      </c>
      <c r="BE145" s="94">
        <f>IF($U$145="základní",$N$145,0)</f>
        <v>0</v>
      </c>
      <c r="BF145" s="94">
        <f>IF($U$145="snížená",$N$145,0)</f>
        <v>0</v>
      </c>
      <c r="BG145" s="94">
        <f>IF($U$145="zákl. přenesená",$N$145,0)</f>
        <v>0</v>
      </c>
      <c r="BH145" s="94">
        <f>IF($U$145="sníž. přenesená",$N$145,0)</f>
        <v>0</v>
      </c>
      <c r="BI145" s="94">
        <f>IF($U$145="nulová",$N$145,0)</f>
        <v>0</v>
      </c>
      <c r="BJ145" s="6" t="s">
        <v>112</v>
      </c>
      <c r="BK145" s="94">
        <f>ROUND($L$145*$K$145,0)</f>
        <v>0</v>
      </c>
      <c r="BL145" s="6" t="s">
        <v>134</v>
      </c>
      <c r="BM145" s="6" t="s">
        <v>293</v>
      </c>
    </row>
    <row r="146" spans="2:65" s="6" customFormat="1" ht="15.75" customHeight="1">
      <c r="B146" s="19"/>
      <c r="C146" s="115" t="s">
        <v>163</v>
      </c>
      <c r="D146" s="115" t="s">
        <v>130</v>
      </c>
      <c r="E146" s="116" t="s">
        <v>294</v>
      </c>
      <c r="F146" s="170" t="s">
        <v>295</v>
      </c>
      <c r="G146" s="171"/>
      <c r="H146" s="171"/>
      <c r="I146" s="171"/>
      <c r="J146" s="117" t="s">
        <v>145</v>
      </c>
      <c r="K146" s="118">
        <v>19.53</v>
      </c>
      <c r="L146" s="172"/>
      <c r="M146" s="171"/>
      <c r="N146" s="172">
        <f>ROUND($L$146*$K$146,0)</f>
        <v>0</v>
      </c>
      <c r="O146" s="171"/>
      <c r="P146" s="171"/>
      <c r="Q146" s="171"/>
      <c r="R146" s="20"/>
      <c r="T146" s="119"/>
      <c r="U146" s="26" t="s">
        <v>42</v>
      </c>
      <c r="V146" s="120">
        <v>0.24</v>
      </c>
      <c r="W146" s="120">
        <f>$V$146*$K$146</f>
        <v>4.6872</v>
      </c>
      <c r="X146" s="120">
        <v>0</v>
      </c>
      <c r="Y146" s="120">
        <f>$X$146*$K$146</f>
        <v>0</v>
      </c>
      <c r="Z146" s="120">
        <v>0</v>
      </c>
      <c r="AA146" s="121">
        <f>$Z$146*$K$146</f>
        <v>0</v>
      </c>
      <c r="AR146" s="6" t="s">
        <v>134</v>
      </c>
      <c r="AT146" s="6" t="s">
        <v>130</v>
      </c>
      <c r="AU146" s="6" t="s">
        <v>112</v>
      </c>
      <c r="AY146" s="6" t="s">
        <v>129</v>
      </c>
      <c r="BE146" s="94">
        <f>IF($U$146="základní",$N$146,0)</f>
        <v>0</v>
      </c>
      <c r="BF146" s="94">
        <f>IF($U$146="snížená",$N$146,0)</f>
        <v>0</v>
      </c>
      <c r="BG146" s="94">
        <f>IF($U$146="zákl. přenesená",$N$146,0)</f>
        <v>0</v>
      </c>
      <c r="BH146" s="94">
        <f>IF($U$146="sníž. přenesená",$N$146,0)</f>
        <v>0</v>
      </c>
      <c r="BI146" s="94">
        <f>IF($U$146="nulová",$N$146,0)</f>
        <v>0</v>
      </c>
      <c r="BJ146" s="6" t="s">
        <v>112</v>
      </c>
      <c r="BK146" s="94">
        <f>ROUND($L$146*$K$146,0)</f>
        <v>0</v>
      </c>
      <c r="BL146" s="6" t="s">
        <v>134</v>
      </c>
      <c r="BM146" s="6" t="s">
        <v>296</v>
      </c>
    </row>
    <row r="147" spans="2:65" s="6" customFormat="1" ht="27" customHeight="1">
      <c r="B147" s="19"/>
      <c r="C147" s="115" t="s">
        <v>23</v>
      </c>
      <c r="D147" s="115" t="s">
        <v>130</v>
      </c>
      <c r="E147" s="116" t="s">
        <v>297</v>
      </c>
      <c r="F147" s="170" t="s">
        <v>298</v>
      </c>
      <c r="G147" s="171"/>
      <c r="H147" s="171"/>
      <c r="I147" s="171"/>
      <c r="J147" s="117" t="s">
        <v>166</v>
      </c>
      <c r="K147" s="118">
        <v>0.195</v>
      </c>
      <c r="L147" s="172"/>
      <c r="M147" s="171"/>
      <c r="N147" s="172">
        <f>ROUND($L$147*$K$147,0)</f>
        <v>0</v>
      </c>
      <c r="O147" s="171"/>
      <c r="P147" s="171"/>
      <c r="Q147" s="171"/>
      <c r="R147" s="20"/>
      <c r="T147" s="119"/>
      <c r="U147" s="26" t="s">
        <v>42</v>
      </c>
      <c r="V147" s="120">
        <v>37.704</v>
      </c>
      <c r="W147" s="120">
        <f>$V$147*$K$147</f>
        <v>7.35228</v>
      </c>
      <c r="X147" s="120">
        <v>1.05256</v>
      </c>
      <c r="Y147" s="120">
        <f>$X$147*$K$147</f>
        <v>0.2052492</v>
      </c>
      <c r="Z147" s="120">
        <v>0</v>
      </c>
      <c r="AA147" s="121">
        <f>$Z$147*$K$147</f>
        <v>0</v>
      </c>
      <c r="AR147" s="6" t="s">
        <v>134</v>
      </c>
      <c r="AT147" s="6" t="s">
        <v>130</v>
      </c>
      <c r="AU147" s="6" t="s">
        <v>112</v>
      </c>
      <c r="AY147" s="6" t="s">
        <v>129</v>
      </c>
      <c r="BE147" s="94">
        <f>IF($U$147="základní",$N$147,0)</f>
        <v>0</v>
      </c>
      <c r="BF147" s="94">
        <f>IF($U$147="snížená",$N$147,0)</f>
        <v>0</v>
      </c>
      <c r="BG147" s="94">
        <f>IF($U$147="zákl. přenesená",$N$147,0)</f>
        <v>0</v>
      </c>
      <c r="BH147" s="94">
        <f>IF($U$147="sníž. přenesená",$N$147,0)</f>
        <v>0</v>
      </c>
      <c r="BI147" s="94">
        <f>IF($U$147="nulová",$N$147,0)</f>
        <v>0</v>
      </c>
      <c r="BJ147" s="6" t="s">
        <v>112</v>
      </c>
      <c r="BK147" s="94">
        <f>ROUND($L$147*$K$147,0)</f>
        <v>0</v>
      </c>
      <c r="BL147" s="6" t="s">
        <v>134</v>
      </c>
      <c r="BM147" s="6" t="s">
        <v>299</v>
      </c>
    </row>
    <row r="148" spans="2:63" s="105" customFormat="1" ht="30.75" customHeight="1">
      <c r="B148" s="106"/>
      <c r="D148" s="114" t="s">
        <v>249</v>
      </c>
      <c r="E148" s="114"/>
      <c r="F148" s="114"/>
      <c r="G148" s="114"/>
      <c r="H148" s="114"/>
      <c r="I148" s="114"/>
      <c r="J148" s="114"/>
      <c r="K148" s="114"/>
      <c r="L148" s="114"/>
      <c r="M148" s="114"/>
      <c r="N148" s="169">
        <f>$BK$148</f>
        <v>0</v>
      </c>
      <c r="O148" s="168"/>
      <c r="P148" s="168"/>
      <c r="Q148" s="168"/>
      <c r="R148" s="109"/>
      <c r="T148" s="110"/>
      <c r="W148" s="111">
        <f>SUM($W$149:$W$175)</f>
        <v>723.2525559999998</v>
      </c>
      <c r="Y148" s="111">
        <f>SUM($Y$149:$Y$175)</f>
        <v>20.52350505</v>
      </c>
      <c r="AA148" s="112">
        <f>SUM($AA$149:$AA$175)</f>
        <v>0</v>
      </c>
      <c r="AR148" s="108" t="s">
        <v>8</v>
      </c>
      <c r="AT148" s="108" t="s">
        <v>73</v>
      </c>
      <c r="AU148" s="108" t="s">
        <v>8</v>
      </c>
      <c r="AY148" s="108" t="s">
        <v>129</v>
      </c>
      <c r="BK148" s="113">
        <f>SUM($BK$149:$BK$175)</f>
        <v>0</v>
      </c>
    </row>
    <row r="149" spans="2:65" s="6" customFormat="1" ht="27" customHeight="1">
      <c r="B149" s="19"/>
      <c r="C149" s="115" t="s">
        <v>195</v>
      </c>
      <c r="D149" s="115" t="s">
        <v>130</v>
      </c>
      <c r="E149" s="116" t="s">
        <v>300</v>
      </c>
      <c r="F149" s="170" t="s">
        <v>301</v>
      </c>
      <c r="G149" s="171"/>
      <c r="H149" s="171"/>
      <c r="I149" s="171"/>
      <c r="J149" s="117" t="s">
        <v>145</v>
      </c>
      <c r="K149" s="118">
        <v>268.103</v>
      </c>
      <c r="L149" s="172"/>
      <c r="M149" s="171"/>
      <c r="N149" s="172">
        <f>ROUND($L$149*$K$149,0)</f>
        <v>0</v>
      </c>
      <c r="O149" s="171"/>
      <c r="P149" s="171"/>
      <c r="Q149" s="171"/>
      <c r="R149" s="20"/>
      <c r="T149" s="119"/>
      <c r="U149" s="26" t="s">
        <v>42</v>
      </c>
      <c r="V149" s="120">
        <v>0.117</v>
      </c>
      <c r="W149" s="120">
        <f>$V$149*$K$149</f>
        <v>31.368051</v>
      </c>
      <c r="X149" s="120">
        <v>0.00735</v>
      </c>
      <c r="Y149" s="120">
        <f>$X$149*$K$149</f>
        <v>1.97055705</v>
      </c>
      <c r="Z149" s="120">
        <v>0</v>
      </c>
      <c r="AA149" s="121">
        <f>$Z$149*$K$149</f>
        <v>0</v>
      </c>
      <c r="AR149" s="6" t="s">
        <v>134</v>
      </c>
      <c r="AT149" s="6" t="s">
        <v>130</v>
      </c>
      <c r="AU149" s="6" t="s">
        <v>112</v>
      </c>
      <c r="AY149" s="6" t="s">
        <v>129</v>
      </c>
      <c r="BE149" s="94">
        <f>IF($U$149="základní",$N$149,0)</f>
        <v>0</v>
      </c>
      <c r="BF149" s="94">
        <f>IF($U$149="snížená",$N$149,0)</f>
        <v>0</v>
      </c>
      <c r="BG149" s="94">
        <f>IF($U$149="zákl. přenesená",$N$149,0)</f>
        <v>0</v>
      </c>
      <c r="BH149" s="94">
        <f>IF($U$149="sníž. přenesená",$N$149,0)</f>
        <v>0</v>
      </c>
      <c r="BI149" s="94">
        <f>IF($U$149="nulová",$N$149,0)</f>
        <v>0</v>
      </c>
      <c r="BJ149" s="6" t="s">
        <v>112</v>
      </c>
      <c r="BK149" s="94">
        <f>ROUND($L$149*$K$149,0)</f>
        <v>0</v>
      </c>
      <c r="BL149" s="6" t="s">
        <v>134</v>
      </c>
      <c r="BM149" s="6" t="s">
        <v>302</v>
      </c>
    </row>
    <row r="150" spans="2:65" s="6" customFormat="1" ht="27" customHeight="1">
      <c r="B150" s="19"/>
      <c r="C150" s="115" t="s">
        <v>199</v>
      </c>
      <c r="D150" s="115" t="s">
        <v>130</v>
      </c>
      <c r="E150" s="116" t="s">
        <v>303</v>
      </c>
      <c r="F150" s="170" t="s">
        <v>304</v>
      </c>
      <c r="G150" s="171"/>
      <c r="H150" s="171"/>
      <c r="I150" s="171"/>
      <c r="J150" s="117" t="s">
        <v>145</v>
      </c>
      <c r="K150" s="118">
        <v>268.103</v>
      </c>
      <c r="L150" s="172"/>
      <c r="M150" s="171"/>
      <c r="N150" s="172">
        <f>ROUND($L$150*$K$150,0)</f>
        <v>0</v>
      </c>
      <c r="O150" s="171"/>
      <c r="P150" s="171"/>
      <c r="Q150" s="171"/>
      <c r="R150" s="20"/>
      <c r="T150" s="119"/>
      <c r="U150" s="26" t="s">
        <v>42</v>
      </c>
      <c r="V150" s="120">
        <v>0.104</v>
      </c>
      <c r="W150" s="120">
        <f>$V$150*$K$150</f>
        <v>27.882711999999998</v>
      </c>
      <c r="X150" s="120">
        <v>0.00047</v>
      </c>
      <c r="Y150" s="120">
        <f>$X$150*$K$150</f>
        <v>0.12600841</v>
      </c>
      <c r="Z150" s="120">
        <v>0</v>
      </c>
      <c r="AA150" s="121">
        <f>$Z$150*$K$150</f>
        <v>0</v>
      </c>
      <c r="AR150" s="6" t="s">
        <v>134</v>
      </c>
      <c r="AT150" s="6" t="s">
        <v>130</v>
      </c>
      <c r="AU150" s="6" t="s">
        <v>112</v>
      </c>
      <c r="AY150" s="6" t="s">
        <v>129</v>
      </c>
      <c r="BE150" s="94">
        <f>IF($U$150="základní",$N$150,0)</f>
        <v>0</v>
      </c>
      <c r="BF150" s="94">
        <f>IF($U$150="snížená",$N$150,0)</f>
        <v>0</v>
      </c>
      <c r="BG150" s="94">
        <f>IF($U$150="zákl. přenesená",$N$150,0)</f>
        <v>0</v>
      </c>
      <c r="BH150" s="94">
        <f>IF($U$150="sníž. přenesená",$N$150,0)</f>
        <v>0</v>
      </c>
      <c r="BI150" s="94">
        <f>IF($U$150="nulová",$N$150,0)</f>
        <v>0</v>
      </c>
      <c r="BJ150" s="6" t="s">
        <v>112</v>
      </c>
      <c r="BK150" s="94">
        <f>ROUND($L$150*$K$150,0)</f>
        <v>0</v>
      </c>
      <c r="BL150" s="6" t="s">
        <v>134</v>
      </c>
      <c r="BM150" s="6" t="s">
        <v>305</v>
      </c>
    </row>
    <row r="151" spans="2:65" s="6" customFormat="1" ht="27" customHeight="1">
      <c r="B151" s="19"/>
      <c r="C151" s="115" t="s">
        <v>203</v>
      </c>
      <c r="D151" s="115" t="s">
        <v>130</v>
      </c>
      <c r="E151" s="116" t="s">
        <v>306</v>
      </c>
      <c r="F151" s="170" t="s">
        <v>307</v>
      </c>
      <c r="G151" s="171"/>
      <c r="H151" s="171"/>
      <c r="I151" s="171"/>
      <c r="J151" s="117" t="s">
        <v>145</v>
      </c>
      <c r="K151" s="118">
        <v>268.103</v>
      </c>
      <c r="L151" s="172"/>
      <c r="M151" s="171"/>
      <c r="N151" s="172">
        <f>ROUND($L$151*$K$151,0)</f>
        <v>0</v>
      </c>
      <c r="O151" s="171"/>
      <c r="P151" s="171"/>
      <c r="Q151" s="171"/>
      <c r="R151" s="20"/>
      <c r="T151" s="119"/>
      <c r="U151" s="26" t="s">
        <v>42</v>
      </c>
      <c r="V151" s="120">
        <v>0.27</v>
      </c>
      <c r="W151" s="120">
        <f>$V$151*$K$151</f>
        <v>72.38781</v>
      </c>
      <c r="X151" s="120">
        <v>0.00546</v>
      </c>
      <c r="Y151" s="120">
        <f>$X$151*$K$151</f>
        <v>1.46384238</v>
      </c>
      <c r="Z151" s="120">
        <v>0</v>
      </c>
      <c r="AA151" s="121">
        <f>$Z$151*$K$151</f>
        <v>0</v>
      </c>
      <c r="AR151" s="6" t="s">
        <v>134</v>
      </c>
      <c r="AT151" s="6" t="s">
        <v>130</v>
      </c>
      <c r="AU151" s="6" t="s">
        <v>112</v>
      </c>
      <c r="AY151" s="6" t="s">
        <v>129</v>
      </c>
      <c r="BE151" s="94">
        <f>IF($U$151="základní",$N$151,0)</f>
        <v>0</v>
      </c>
      <c r="BF151" s="94">
        <f>IF($U$151="snížená",$N$151,0)</f>
        <v>0</v>
      </c>
      <c r="BG151" s="94">
        <f>IF($U$151="zákl. přenesená",$N$151,0)</f>
        <v>0</v>
      </c>
      <c r="BH151" s="94">
        <f>IF($U$151="sníž. přenesená",$N$151,0)</f>
        <v>0</v>
      </c>
      <c r="BI151" s="94">
        <f>IF($U$151="nulová",$N$151,0)</f>
        <v>0</v>
      </c>
      <c r="BJ151" s="6" t="s">
        <v>112</v>
      </c>
      <c r="BK151" s="94">
        <f>ROUND($L$151*$K$151,0)</f>
        <v>0</v>
      </c>
      <c r="BL151" s="6" t="s">
        <v>134</v>
      </c>
      <c r="BM151" s="6" t="s">
        <v>308</v>
      </c>
    </row>
    <row r="152" spans="2:65" s="6" customFormat="1" ht="27" customHeight="1">
      <c r="B152" s="19"/>
      <c r="C152" s="115" t="s">
        <v>207</v>
      </c>
      <c r="D152" s="115" t="s">
        <v>130</v>
      </c>
      <c r="E152" s="116" t="s">
        <v>309</v>
      </c>
      <c r="F152" s="170" t="s">
        <v>310</v>
      </c>
      <c r="G152" s="171"/>
      <c r="H152" s="171"/>
      <c r="I152" s="171"/>
      <c r="J152" s="117" t="s">
        <v>145</v>
      </c>
      <c r="K152" s="118">
        <v>536.206</v>
      </c>
      <c r="L152" s="172"/>
      <c r="M152" s="171"/>
      <c r="N152" s="172">
        <f>ROUND($L$152*$K$152,0)</f>
        <v>0</v>
      </c>
      <c r="O152" s="171"/>
      <c r="P152" s="171"/>
      <c r="Q152" s="171"/>
      <c r="R152" s="20"/>
      <c r="T152" s="119"/>
      <c r="U152" s="26" t="s">
        <v>42</v>
      </c>
      <c r="V152" s="120">
        <v>0.055</v>
      </c>
      <c r="W152" s="120">
        <f>$V$152*$K$152</f>
        <v>29.49133</v>
      </c>
      <c r="X152" s="120">
        <v>0.0021</v>
      </c>
      <c r="Y152" s="120">
        <f>$X$152*$K$152</f>
        <v>1.1260326</v>
      </c>
      <c r="Z152" s="120">
        <v>0</v>
      </c>
      <c r="AA152" s="121">
        <f>$Z$152*$K$152</f>
        <v>0</v>
      </c>
      <c r="AR152" s="6" t="s">
        <v>134</v>
      </c>
      <c r="AT152" s="6" t="s">
        <v>130</v>
      </c>
      <c r="AU152" s="6" t="s">
        <v>112</v>
      </c>
      <c r="AY152" s="6" t="s">
        <v>129</v>
      </c>
      <c r="BE152" s="94">
        <f>IF($U$152="základní",$N$152,0)</f>
        <v>0</v>
      </c>
      <c r="BF152" s="94">
        <f>IF($U$152="snížená",$N$152,0)</f>
        <v>0</v>
      </c>
      <c r="BG152" s="94">
        <f>IF($U$152="zákl. přenesená",$N$152,0)</f>
        <v>0</v>
      </c>
      <c r="BH152" s="94">
        <f>IF($U$152="sníž. přenesená",$N$152,0)</f>
        <v>0</v>
      </c>
      <c r="BI152" s="94">
        <f>IF($U$152="nulová",$N$152,0)</f>
        <v>0</v>
      </c>
      <c r="BJ152" s="6" t="s">
        <v>112</v>
      </c>
      <c r="BK152" s="94">
        <f>ROUND($L$152*$K$152,0)</f>
        <v>0</v>
      </c>
      <c r="BL152" s="6" t="s">
        <v>134</v>
      </c>
      <c r="BM152" s="6" t="s">
        <v>311</v>
      </c>
    </row>
    <row r="153" spans="2:65" s="6" customFormat="1" ht="27" customHeight="1">
      <c r="B153" s="19"/>
      <c r="C153" s="115" t="s">
        <v>7</v>
      </c>
      <c r="D153" s="115" t="s">
        <v>130</v>
      </c>
      <c r="E153" s="116" t="s">
        <v>312</v>
      </c>
      <c r="F153" s="170" t="s">
        <v>313</v>
      </c>
      <c r="G153" s="171"/>
      <c r="H153" s="171"/>
      <c r="I153" s="171"/>
      <c r="J153" s="117" t="s">
        <v>145</v>
      </c>
      <c r="K153" s="118">
        <v>268.103</v>
      </c>
      <c r="L153" s="172"/>
      <c r="M153" s="171"/>
      <c r="N153" s="172">
        <f>ROUND($L$153*$K$153,0)</f>
        <v>0</v>
      </c>
      <c r="O153" s="171"/>
      <c r="P153" s="171"/>
      <c r="Q153" s="171"/>
      <c r="R153" s="20"/>
      <c r="T153" s="119"/>
      <c r="U153" s="26" t="s">
        <v>42</v>
      </c>
      <c r="V153" s="120">
        <v>0.36</v>
      </c>
      <c r="W153" s="120">
        <f>$V$153*$K$153</f>
        <v>96.51707999999999</v>
      </c>
      <c r="X153" s="120">
        <v>0.00489</v>
      </c>
      <c r="Y153" s="120">
        <f>$X$153*$K$153</f>
        <v>1.3110236700000002</v>
      </c>
      <c r="Z153" s="120">
        <v>0</v>
      </c>
      <c r="AA153" s="121">
        <f>$Z$153*$K$153</f>
        <v>0</v>
      </c>
      <c r="AR153" s="6" t="s">
        <v>134</v>
      </c>
      <c r="AT153" s="6" t="s">
        <v>130</v>
      </c>
      <c r="AU153" s="6" t="s">
        <v>112</v>
      </c>
      <c r="AY153" s="6" t="s">
        <v>129</v>
      </c>
      <c r="BE153" s="94">
        <f>IF($U$153="základní",$N$153,0)</f>
        <v>0</v>
      </c>
      <c r="BF153" s="94">
        <f>IF($U$153="snížená",$N$153,0)</f>
        <v>0</v>
      </c>
      <c r="BG153" s="94">
        <f>IF($U$153="zákl. přenesená",$N$153,0)</f>
        <v>0</v>
      </c>
      <c r="BH153" s="94">
        <f>IF($U$153="sníž. přenesená",$N$153,0)</f>
        <v>0</v>
      </c>
      <c r="BI153" s="94">
        <f>IF($U$153="nulová",$N$153,0)</f>
        <v>0</v>
      </c>
      <c r="BJ153" s="6" t="s">
        <v>112</v>
      </c>
      <c r="BK153" s="94">
        <f>ROUND($L$153*$K$153,0)</f>
        <v>0</v>
      </c>
      <c r="BL153" s="6" t="s">
        <v>134</v>
      </c>
      <c r="BM153" s="6" t="s">
        <v>314</v>
      </c>
    </row>
    <row r="154" spans="2:65" s="6" customFormat="1" ht="27" customHeight="1">
      <c r="B154" s="19"/>
      <c r="C154" s="115" t="s">
        <v>216</v>
      </c>
      <c r="D154" s="115" t="s">
        <v>130</v>
      </c>
      <c r="E154" s="116" t="s">
        <v>315</v>
      </c>
      <c r="F154" s="170" t="s">
        <v>316</v>
      </c>
      <c r="G154" s="171"/>
      <c r="H154" s="171"/>
      <c r="I154" s="171"/>
      <c r="J154" s="117" t="s">
        <v>145</v>
      </c>
      <c r="K154" s="118">
        <v>268.103</v>
      </c>
      <c r="L154" s="172"/>
      <c r="M154" s="171"/>
      <c r="N154" s="172">
        <f>ROUND($L$154*$K$154,0)</f>
        <v>0</v>
      </c>
      <c r="O154" s="171"/>
      <c r="P154" s="171"/>
      <c r="Q154" s="171"/>
      <c r="R154" s="20"/>
      <c r="T154" s="119"/>
      <c r="U154" s="26" t="s">
        <v>42</v>
      </c>
      <c r="V154" s="120">
        <v>0.39</v>
      </c>
      <c r="W154" s="120">
        <f>$V$154*$K$154</f>
        <v>104.56017000000001</v>
      </c>
      <c r="X154" s="120">
        <v>0.0154</v>
      </c>
      <c r="Y154" s="120">
        <f>$X$154*$K$154</f>
        <v>4.1287862</v>
      </c>
      <c r="Z154" s="120">
        <v>0</v>
      </c>
      <c r="AA154" s="121">
        <f>$Z$154*$K$154</f>
        <v>0</v>
      </c>
      <c r="AR154" s="6" t="s">
        <v>134</v>
      </c>
      <c r="AT154" s="6" t="s">
        <v>130</v>
      </c>
      <c r="AU154" s="6" t="s">
        <v>112</v>
      </c>
      <c r="AY154" s="6" t="s">
        <v>129</v>
      </c>
      <c r="BE154" s="94">
        <f>IF($U$154="základní",$N$154,0)</f>
        <v>0</v>
      </c>
      <c r="BF154" s="94">
        <f>IF($U$154="snížená",$N$154,0)</f>
        <v>0</v>
      </c>
      <c r="BG154" s="94">
        <f>IF($U$154="zákl. přenesená",$N$154,0)</f>
        <v>0</v>
      </c>
      <c r="BH154" s="94">
        <f>IF($U$154="sníž. přenesená",$N$154,0)</f>
        <v>0</v>
      </c>
      <c r="BI154" s="94">
        <f>IF($U$154="nulová",$N$154,0)</f>
        <v>0</v>
      </c>
      <c r="BJ154" s="6" t="s">
        <v>112</v>
      </c>
      <c r="BK154" s="94">
        <f>ROUND($L$154*$K$154,0)</f>
        <v>0</v>
      </c>
      <c r="BL154" s="6" t="s">
        <v>134</v>
      </c>
      <c r="BM154" s="6" t="s">
        <v>317</v>
      </c>
    </row>
    <row r="155" spans="2:65" s="6" customFormat="1" ht="15.75" customHeight="1">
      <c r="B155" s="19"/>
      <c r="C155" s="115" t="s">
        <v>220</v>
      </c>
      <c r="D155" s="115" t="s">
        <v>130</v>
      </c>
      <c r="E155" s="116" t="s">
        <v>318</v>
      </c>
      <c r="F155" s="170" t="s">
        <v>319</v>
      </c>
      <c r="G155" s="171"/>
      <c r="H155" s="171"/>
      <c r="I155" s="171"/>
      <c r="J155" s="117" t="s">
        <v>145</v>
      </c>
      <c r="K155" s="118">
        <v>65.35</v>
      </c>
      <c r="L155" s="172"/>
      <c r="M155" s="171"/>
      <c r="N155" s="172">
        <f>ROUND($L$155*$K$155,0)</f>
        <v>0</v>
      </c>
      <c r="O155" s="171"/>
      <c r="P155" s="171"/>
      <c r="Q155" s="171"/>
      <c r="R155" s="20"/>
      <c r="T155" s="119"/>
      <c r="U155" s="26" t="s">
        <v>42</v>
      </c>
      <c r="V155" s="120">
        <v>0.04</v>
      </c>
      <c r="W155" s="120">
        <f>$V$155*$K$155</f>
        <v>2.614</v>
      </c>
      <c r="X155" s="120">
        <v>0.00012</v>
      </c>
      <c r="Y155" s="120">
        <f>$X$155*$K$155</f>
        <v>0.007842</v>
      </c>
      <c r="Z155" s="120">
        <v>0</v>
      </c>
      <c r="AA155" s="121">
        <f>$Z$155*$K$155</f>
        <v>0</v>
      </c>
      <c r="AR155" s="6" t="s">
        <v>134</v>
      </c>
      <c r="AT155" s="6" t="s">
        <v>130</v>
      </c>
      <c r="AU155" s="6" t="s">
        <v>112</v>
      </c>
      <c r="AY155" s="6" t="s">
        <v>129</v>
      </c>
      <c r="BE155" s="94">
        <f>IF($U$155="základní",$N$155,0)</f>
        <v>0</v>
      </c>
      <c r="BF155" s="94">
        <f>IF($U$155="snížená",$N$155,0)</f>
        <v>0</v>
      </c>
      <c r="BG155" s="94">
        <f>IF($U$155="zákl. přenesená",$N$155,0)</f>
        <v>0</v>
      </c>
      <c r="BH155" s="94">
        <f>IF($U$155="sníž. přenesená",$N$155,0)</f>
        <v>0</v>
      </c>
      <c r="BI155" s="94">
        <f>IF($U$155="nulová",$N$155,0)</f>
        <v>0</v>
      </c>
      <c r="BJ155" s="6" t="s">
        <v>112</v>
      </c>
      <c r="BK155" s="94">
        <f>ROUND($L$155*$K$155,0)</f>
        <v>0</v>
      </c>
      <c r="BL155" s="6" t="s">
        <v>134</v>
      </c>
      <c r="BM155" s="6" t="s">
        <v>320</v>
      </c>
    </row>
    <row r="156" spans="2:65" s="6" customFormat="1" ht="27" customHeight="1">
      <c r="B156" s="19"/>
      <c r="C156" s="115" t="s">
        <v>224</v>
      </c>
      <c r="D156" s="115" t="s">
        <v>130</v>
      </c>
      <c r="E156" s="116" t="s">
        <v>321</v>
      </c>
      <c r="F156" s="170" t="s">
        <v>322</v>
      </c>
      <c r="G156" s="171"/>
      <c r="H156" s="171"/>
      <c r="I156" s="171"/>
      <c r="J156" s="117" t="s">
        <v>214</v>
      </c>
      <c r="K156" s="118">
        <v>16.6</v>
      </c>
      <c r="L156" s="172"/>
      <c r="M156" s="171"/>
      <c r="N156" s="172">
        <f>ROUND($L$156*$K$156,0)</f>
        <v>0</v>
      </c>
      <c r="O156" s="171"/>
      <c r="P156" s="171"/>
      <c r="Q156" s="171"/>
      <c r="R156" s="20"/>
      <c r="T156" s="119"/>
      <c r="U156" s="26" t="s">
        <v>42</v>
      </c>
      <c r="V156" s="120">
        <v>0.11</v>
      </c>
      <c r="W156" s="120">
        <f>$V$156*$K$156</f>
        <v>1.826</v>
      </c>
      <c r="X156" s="120">
        <v>0</v>
      </c>
      <c r="Y156" s="120">
        <f>$X$156*$K$156</f>
        <v>0</v>
      </c>
      <c r="Z156" s="120">
        <v>0</v>
      </c>
      <c r="AA156" s="121">
        <f>$Z$156*$K$156</f>
        <v>0</v>
      </c>
      <c r="AR156" s="6" t="s">
        <v>134</v>
      </c>
      <c r="AT156" s="6" t="s">
        <v>130</v>
      </c>
      <c r="AU156" s="6" t="s">
        <v>112</v>
      </c>
      <c r="AY156" s="6" t="s">
        <v>129</v>
      </c>
      <c r="BE156" s="94">
        <f>IF($U$156="základní",$N$156,0)</f>
        <v>0</v>
      </c>
      <c r="BF156" s="94">
        <f>IF($U$156="snížená",$N$156,0)</f>
        <v>0</v>
      </c>
      <c r="BG156" s="94">
        <f>IF($U$156="zákl. přenesená",$N$156,0)</f>
        <v>0</v>
      </c>
      <c r="BH156" s="94">
        <f>IF($U$156="sníž. přenesená",$N$156,0)</f>
        <v>0</v>
      </c>
      <c r="BI156" s="94">
        <f>IF($U$156="nulová",$N$156,0)</f>
        <v>0</v>
      </c>
      <c r="BJ156" s="6" t="s">
        <v>112</v>
      </c>
      <c r="BK156" s="94">
        <f>ROUND($L$156*$K$156,0)</f>
        <v>0</v>
      </c>
      <c r="BL156" s="6" t="s">
        <v>134</v>
      </c>
      <c r="BM156" s="6" t="s">
        <v>323</v>
      </c>
    </row>
    <row r="157" spans="2:65" s="6" customFormat="1" ht="27" customHeight="1">
      <c r="B157" s="19"/>
      <c r="C157" s="125" t="s">
        <v>228</v>
      </c>
      <c r="D157" s="125" t="s">
        <v>324</v>
      </c>
      <c r="E157" s="126" t="s">
        <v>325</v>
      </c>
      <c r="F157" s="186" t="s">
        <v>326</v>
      </c>
      <c r="G157" s="187"/>
      <c r="H157" s="187"/>
      <c r="I157" s="187"/>
      <c r="J157" s="127" t="s">
        <v>214</v>
      </c>
      <c r="K157" s="128">
        <v>18.26</v>
      </c>
      <c r="L157" s="188"/>
      <c r="M157" s="187"/>
      <c r="N157" s="188">
        <f>ROUND($L$157*$K$157,0)</f>
        <v>0</v>
      </c>
      <c r="O157" s="171"/>
      <c r="P157" s="171"/>
      <c r="Q157" s="171"/>
      <c r="R157" s="20"/>
      <c r="T157" s="119"/>
      <c r="U157" s="26" t="s">
        <v>42</v>
      </c>
      <c r="V157" s="120">
        <v>0</v>
      </c>
      <c r="W157" s="120">
        <f>$V$157*$K$157</f>
        <v>0</v>
      </c>
      <c r="X157" s="120">
        <v>9E-05</v>
      </c>
      <c r="Y157" s="120">
        <f>$X$157*$K$157</f>
        <v>0.0016434000000000002</v>
      </c>
      <c r="Z157" s="120">
        <v>0</v>
      </c>
      <c r="AA157" s="121">
        <f>$Z$157*$K$157</f>
        <v>0</v>
      </c>
      <c r="AR157" s="6" t="s">
        <v>159</v>
      </c>
      <c r="AT157" s="6" t="s">
        <v>324</v>
      </c>
      <c r="AU157" s="6" t="s">
        <v>112</v>
      </c>
      <c r="AY157" s="6" t="s">
        <v>129</v>
      </c>
      <c r="BE157" s="94">
        <f>IF($U$157="základní",$N$157,0)</f>
        <v>0</v>
      </c>
      <c r="BF157" s="94">
        <f>IF($U$157="snížená",$N$157,0)</f>
        <v>0</v>
      </c>
      <c r="BG157" s="94">
        <f>IF($U$157="zákl. přenesená",$N$157,0)</f>
        <v>0</v>
      </c>
      <c r="BH157" s="94">
        <f>IF($U$157="sníž. přenesená",$N$157,0)</f>
        <v>0</v>
      </c>
      <c r="BI157" s="94">
        <f>IF($U$157="nulová",$N$157,0)</f>
        <v>0</v>
      </c>
      <c r="BJ157" s="6" t="s">
        <v>112</v>
      </c>
      <c r="BK157" s="94">
        <f>ROUND($L$157*$K$157,0)</f>
        <v>0</v>
      </c>
      <c r="BL157" s="6" t="s">
        <v>134</v>
      </c>
      <c r="BM157" s="6" t="s">
        <v>327</v>
      </c>
    </row>
    <row r="158" spans="2:65" s="6" customFormat="1" ht="27" customHeight="1">
      <c r="B158" s="19"/>
      <c r="C158" s="115" t="s">
        <v>232</v>
      </c>
      <c r="D158" s="115" t="s">
        <v>130</v>
      </c>
      <c r="E158" s="116" t="s">
        <v>328</v>
      </c>
      <c r="F158" s="170" t="s">
        <v>329</v>
      </c>
      <c r="G158" s="171"/>
      <c r="H158" s="171"/>
      <c r="I158" s="171"/>
      <c r="J158" s="117" t="s">
        <v>145</v>
      </c>
      <c r="K158" s="118">
        <v>207.683</v>
      </c>
      <c r="L158" s="172"/>
      <c r="M158" s="171"/>
      <c r="N158" s="172">
        <f>ROUND($L$158*$K$158,0)</f>
        <v>0</v>
      </c>
      <c r="O158" s="171"/>
      <c r="P158" s="171"/>
      <c r="Q158" s="171"/>
      <c r="R158" s="20"/>
      <c r="T158" s="119"/>
      <c r="U158" s="26" t="s">
        <v>42</v>
      </c>
      <c r="V158" s="120">
        <v>1.06</v>
      </c>
      <c r="W158" s="120">
        <f>$V$158*$K$158</f>
        <v>220.14398</v>
      </c>
      <c r="X158" s="120">
        <v>0.0085</v>
      </c>
      <c r="Y158" s="120">
        <f>$X$158*$K$158</f>
        <v>1.7653055</v>
      </c>
      <c r="Z158" s="120">
        <v>0</v>
      </c>
      <c r="AA158" s="121">
        <f>$Z$158*$K$158</f>
        <v>0</v>
      </c>
      <c r="AR158" s="6" t="s">
        <v>134</v>
      </c>
      <c r="AT158" s="6" t="s">
        <v>130</v>
      </c>
      <c r="AU158" s="6" t="s">
        <v>112</v>
      </c>
      <c r="AY158" s="6" t="s">
        <v>129</v>
      </c>
      <c r="BE158" s="94">
        <f>IF($U$158="základní",$N$158,0)</f>
        <v>0</v>
      </c>
      <c r="BF158" s="94">
        <f>IF($U$158="snížená",$N$158,0)</f>
        <v>0</v>
      </c>
      <c r="BG158" s="94">
        <f>IF($U$158="zákl. přenesená",$N$158,0)</f>
        <v>0</v>
      </c>
      <c r="BH158" s="94">
        <f>IF($U$158="sníž. přenesená",$N$158,0)</f>
        <v>0</v>
      </c>
      <c r="BI158" s="94">
        <f>IF($U$158="nulová",$N$158,0)</f>
        <v>0</v>
      </c>
      <c r="BJ158" s="6" t="s">
        <v>112</v>
      </c>
      <c r="BK158" s="94">
        <f>ROUND($L$158*$K$158,0)</f>
        <v>0</v>
      </c>
      <c r="BL158" s="6" t="s">
        <v>134</v>
      </c>
      <c r="BM158" s="6" t="s">
        <v>330</v>
      </c>
    </row>
    <row r="159" spans="2:65" s="6" customFormat="1" ht="27" customHeight="1">
      <c r="B159" s="19"/>
      <c r="C159" s="125" t="s">
        <v>236</v>
      </c>
      <c r="D159" s="125" t="s">
        <v>324</v>
      </c>
      <c r="E159" s="126" t="s">
        <v>331</v>
      </c>
      <c r="F159" s="186" t="s">
        <v>332</v>
      </c>
      <c r="G159" s="187"/>
      <c r="H159" s="187"/>
      <c r="I159" s="187"/>
      <c r="J159" s="127" t="s">
        <v>145</v>
      </c>
      <c r="K159" s="128">
        <v>238.835</v>
      </c>
      <c r="L159" s="188"/>
      <c r="M159" s="187"/>
      <c r="N159" s="188">
        <f>ROUND($L$159*$K$159,0)</f>
        <v>0</v>
      </c>
      <c r="O159" s="171"/>
      <c r="P159" s="171"/>
      <c r="Q159" s="171"/>
      <c r="R159" s="20"/>
      <c r="T159" s="119"/>
      <c r="U159" s="26" t="s">
        <v>42</v>
      </c>
      <c r="V159" s="120">
        <v>0</v>
      </c>
      <c r="W159" s="120">
        <f>$V$159*$K$159</f>
        <v>0</v>
      </c>
      <c r="X159" s="120">
        <v>0.00272</v>
      </c>
      <c r="Y159" s="120">
        <f>$X$159*$K$159</f>
        <v>0.6496312000000001</v>
      </c>
      <c r="Z159" s="120">
        <v>0</v>
      </c>
      <c r="AA159" s="121">
        <f>$Z$159*$K$159</f>
        <v>0</v>
      </c>
      <c r="AR159" s="6" t="s">
        <v>159</v>
      </c>
      <c r="AT159" s="6" t="s">
        <v>324</v>
      </c>
      <c r="AU159" s="6" t="s">
        <v>112</v>
      </c>
      <c r="AY159" s="6" t="s">
        <v>129</v>
      </c>
      <c r="BE159" s="94">
        <f>IF($U$159="základní",$N$159,0)</f>
        <v>0</v>
      </c>
      <c r="BF159" s="94">
        <f>IF($U$159="snížená",$N$159,0)</f>
        <v>0</v>
      </c>
      <c r="BG159" s="94">
        <f>IF($U$159="zákl. přenesená",$N$159,0)</f>
        <v>0</v>
      </c>
      <c r="BH159" s="94">
        <f>IF($U$159="sníž. přenesená",$N$159,0)</f>
        <v>0</v>
      </c>
      <c r="BI159" s="94">
        <f>IF($U$159="nulová",$N$159,0)</f>
        <v>0</v>
      </c>
      <c r="BJ159" s="6" t="s">
        <v>112</v>
      </c>
      <c r="BK159" s="94">
        <f>ROUND($L$159*$K$159,0)</f>
        <v>0</v>
      </c>
      <c r="BL159" s="6" t="s">
        <v>134</v>
      </c>
      <c r="BM159" s="6" t="s">
        <v>333</v>
      </c>
    </row>
    <row r="160" spans="2:65" s="6" customFormat="1" ht="27" customHeight="1">
      <c r="B160" s="19"/>
      <c r="C160" s="115" t="s">
        <v>240</v>
      </c>
      <c r="D160" s="115" t="s">
        <v>130</v>
      </c>
      <c r="E160" s="116" t="s">
        <v>334</v>
      </c>
      <c r="F160" s="170" t="s">
        <v>335</v>
      </c>
      <c r="G160" s="171"/>
      <c r="H160" s="171"/>
      <c r="I160" s="171"/>
      <c r="J160" s="117" t="s">
        <v>214</v>
      </c>
      <c r="K160" s="118">
        <v>55.35</v>
      </c>
      <c r="L160" s="172"/>
      <c r="M160" s="171"/>
      <c r="N160" s="172">
        <f>ROUND($L$160*$K$160,0)</f>
        <v>0</v>
      </c>
      <c r="O160" s="171"/>
      <c r="P160" s="171"/>
      <c r="Q160" s="171"/>
      <c r="R160" s="20"/>
      <c r="T160" s="119"/>
      <c r="U160" s="26" t="s">
        <v>42</v>
      </c>
      <c r="V160" s="120">
        <v>0.3</v>
      </c>
      <c r="W160" s="120">
        <f>$V$160*$K$160</f>
        <v>16.605</v>
      </c>
      <c r="X160" s="120">
        <v>0.0017</v>
      </c>
      <c r="Y160" s="120">
        <f>$X$160*$K$160</f>
        <v>0.094095</v>
      </c>
      <c r="Z160" s="120">
        <v>0</v>
      </c>
      <c r="AA160" s="121">
        <f>$Z$160*$K$160</f>
        <v>0</v>
      </c>
      <c r="AR160" s="6" t="s">
        <v>134</v>
      </c>
      <c r="AT160" s="6" t="s">
        <v>130</v>
      </c>
      <c r="AU160" s="6" t="s">
        <v>112</v>
      </c>
      <c r="AY160" s="6" t="s">
        <v>129</v>
      </c>
      <c r="BE160" s="94">
        <f>IF($U$160="základní",$N$160,0)</f>
        <v>0</v>
      </c>
      <c r="BF160" s="94">
        <f>IF($U$160="snížená",$N$160,0)</f>
        <v>0</v>
      </c>
      <c r="BG160" s="94">
        <f>IF($U$160="zákl. přenesená",$N$160,0)</f>
        <v>0</v>
      </c>
      <c r="BH160" s="94">
        <f>IF($U$160="sníž. přenesená",$N$160,0)</f>
        <v>0</v>
      </c>
      <c r="BI160" s="94">
        <f>IF($U$160="nulová",$N$160,0)</f>
        <v>0</v>
      </c>
      <c r="BJ160" s="6" t="s">
        <v>112</v>
      </c>
      <c r="BK160" s="94">
        <f>ROUND($L$160*$K$160,0)</f>
        <v>0</v>
      </c>
      <c r="BL160" s="6" t="s">
        <v>134</v>
      </c>
      <c r="BM160" s="6" t="s">
        <v>336</v>
      </c>
    </row>
    <row r="161" spans="2:65" s="6" customFormat="1" ht="27" customHeight="1">
      <c r="B161" s="19"/>
      <c r="C161" s="125" t="s">
        <v>337</v>
      </c>
      <c r="D161" s="125" t="s">
        <v>324</v>
      </c>
      <c r="E161" s="126" t="s">
        <v>338</v>
      </c>
      <c r="F161" s="186" t="s">
        <v>339</v>
      </c>
      <c r="G161" s="187"/>
      <c r="H161" s="187"/>
      <c r="I161" s="187"/>
      <c r="J161" s="127" t="s">
        <v>145</v>
      </c>
      <c r="K161" s="128">
        <v>12.177</v>
      </c>
      <c r="L161" s="188"/>
      <c r="M161" s="187"/>
      <c r="N161" s="188">
        <f>ROUND($L$161*$K$161,0)</f>
        <v>0</v>
      </c>
      <c r="O161" s="171"/>
      <c r="P161" s="171"/>
      <c r="Q161" s="171"/>
      <c r="R161" s="20"/>
      <c r="T161" s="119"/>
      <c r="U161" s="26" t="s">
        <v>42</v>
      </c>
      <c r="V161" s="120">
        <v>0</v>
      </c>
      <c r="W161" s="120">
        <f>$V$161*$K$161</f>
        <v>0</v>
      </c>
      <c r="X161" s="120">
        <v>0.00069</v>
      </c>
      <c r="Y161" s="120">
        <f>$X$161*$K$161</f>
        <v>0.008402129999999999</v>
      </c>
      <c r="Z161" s="120">
        <v>0</v>
      </c>
      <c r="AA161" s="121">
        <f>$Z$161*$K$161</f>
        <v>0</v>
      </c>
      <c r="AR161" s="6" t="s">
        <v>159</v>
      </c>
      <c r="AT161" s="6" t="s">
        <v>324</v>
      </c>
      <c r="AU161" s="6" t="s">
        <v>112</v>
      </c>
      <c r="AY161" s="6" t="s">
        <v>129</v>
      </c>
      <c r="BE161" s="94">
        <f>IF($U$161="základní",$N$161,0)</f>
        <v>0</v>
      </c>
      <c r="BF161" s="94">
        <f>IF($U$161="snížená",$N$161,0)</f>
        <v>0</v>
      </c>
      <c r="BG161" s="94">
        <f>IF($U$161="zákl. přenesená",$N$161,0)</f>
        <v>0</v>
      </c>
      <c r="BH161" s="94">
        <f>IF($U$161="sníž. přenesená",$N$161,0)</f>
        <v>0</v>
      </c>
      <c r="BI161" s="94">
        <f>IF($U$161="nulová",$N$161,0)</f>
        <v>0</v>
      </c>
      <c r="BJ161" s="6" t="s">
        <v>112</v>
      </c>
      <c r="BK161" s="94">
        <f>ROUND($L$161*$K$161,0)</f>
        <v>0</v>
      </c>
      <c r="BL161" s="6" t="s">
        <v>134</v>
      </c>
      <c r="BM161" s="6" t="s">
        <v>340</v>
      </c>
    </row>
    <row r="162" spans="2:65" s="6" customFormat="1" ht="15.75" customHeight="1">
      <c r="B162" s="19"/>
      <c r="C162" s="115" t="s">
        <v>341</v>
      </c>
      <c r="D162" s="115" t="s">
        <v>130</v>
      </c>
      <c r="E162" s="116" t="s">
        <v>342</v>
      </c>
      <c r="F162" s="170" t="s">
        <v>343</v>
      </c>
      <c r="G162" s="171"/>
      <c r="H162" s="171"/>
      <c r="I162" s="171"/>
      <c r="J162" s="117" t="s">
        <v>214</v>
      </c>
      <c r="K162" s="118">
        <v>41.9</v>
      </c>
      <c r="L162" s="172"/>
      <c r="M162" s="171"/>
      <c r="N162" s="172">
        <f>ROUND($L$162*$K$162,0)</f>
        <v>0</v>
      </c>
      <c r="O162" s="171"/>
      <c r="P162" s="171"/>
      <c r="Q162" s="171"/>
      <c r="R162" s="20"/>
      <c r="T162" s="119"/>
      <c r="U162" s="26" t="s">
        <v>42</v>
      </c>
      <c r="V162" s="120">
        <v>0.23</v>
      </c>
      <c r="W162" s="120">
        <f>$V$162*$K$162</f>
        <v>9.637</v>
      </c>
      <c r="X162" s="120">
        <v>6E-05</v>
      </c>
      <c r="Y162" s="120">
        <f>$X$162*$K$162</f>
        <v>0.002514</v>
      </c>
      <c r="Z162" s="120">
        <v>0</v>
      </c>
      <c r="AA162" s="121">
        <f>$Z$162*$K$162</f>
        <v>0</v>
      </c>
      <c r="AR162" s="6" t="s">
        <v>134</v>
      </c>
      <c r="AT162" s="6" t="s">
        <v>130</v>
      </c>
      <c r="AU162" s="6" t="s">
        <v>112</v>
      </c>
      <c r="AY162" s="6" t="s">
        <v>129</v>
      </c>
      <c r="BE162" s="94">
        <f>IF($U$162="základní",$N$162,0)</f>
        <v>0</v>
      </c>
      <c r="BF162" s="94">
        <f>IF($U$162="snížená",$N$162,0)</f>
        <v>0</v>
      </c>
      <c r="BG162" s="94">
        <f>IF($U$162="zákl. přenesená",$N$162,0)</f>
        <v>0</v>
      </c>
      <c r="BH162" s="94">
        <f>IF($U$162="sníž. přenesená",$N$162,0)</f>
        <v>0</v>
      </c>
      <c r="BI162" s="94">
        <f>IF($U$162="nulová",$N$162,0)</f>
        <v>0</v>
      </c>
      <c r="BJ162" s="6" t="s">
        <v>112</v>
      </c>
      <c r="BK162" s="94">
        <f>ROUND($L$162*$K$162,0)</f>
        <v>0</v>
      </c>
      <c r="BL162" s="6" t="s">
        <v>134</v>
      </c>
      <c r="BM162" s="6" t="s">
        <v>344</v>
      </c>
    </row>
    <row r="163" spans="2:65" s="6" customFormat="1" ht="15.75" customHeight="1">
      <c r="B163" s="19"/>
      <c r="C163" s="125" t="s">
        <v>345</v>
      </c>
      <c r="D163" s="125" t="s">
        <v>324</v>
      </c>
      <c r="E163" s="126" t="s">
        <v>346</v>
      </c>
      <c r="F163" s="186" t="s">
        <v>347</v>
      </c>
      <c r="G163" s="187"/>
      <c r="H163" s="187"/>
      <c r="I163" s="187"/>
      <c r="J163" s="127" t="s">
        <v>214</v>
      </c>
      <c r="K163" s="128">
        <v>43.995</v>
      </c>
      <c r="L163" s="188"/>
      <c r="M163" s="187"/>
      <c r="N163" s="188">
        <f>ROUND($L$163*$K$163,0)</f>
        <v>0</v>
      </c>
      <c r="O163" s="171"/>
      <c r="P163" s="171"/>
      <c r="Q163" s="171"/>
      <c r="R163" s="20"/>
      <c r="T163" s="119"/>
      <c r="U163" s="26" t="s">
        <v>42</v>
      </c>
      <c r="V163" s="120">
        <v>0</v>
      </c>
      <c r="W163" s="120">
        <f>$V$163*$K$163</f>
        <v>0</v>
      </c>
      <c r="X163" s="120">
        <v>0.00046</v>
      </c>
      <c r="Y163" s="120">
        <f>$X$163*$K$163</f>
        <v>0.0202377</v>
      </c>
      <c r="Z163" s="120">
        <v>0</v>
      </c>
      <c r="AA163" s="121">
        <f>$Z$163*$K$163</f>
        <v>0</v>
      </c>
      <c r="AR163" s="6" t="s">
        <v>159</v>
      </c>
      <c r="AT163" s="6" t="s">
        <v>324</v>
      </c>
      <c r="AU163" s="6" t="s">
        <v>112</v>
      </c>
      <c r="AY163" s="6" t="s">
        <v>129</v>
      </c>
      <c r="BE163" s="94">
        <f>IF($U$163="základní",$N$163,0)</f>
        <v>0</v>
      </c>
      <c r="BF163" s="94">
        <f>IF($U$163="snížená",$N$163,0)</f>
        <v>0</v>
      </c>
      <c r="BG163" s="94">
        <f>IF($U$163="zákl. přenesená",$N$163,0)</f>
        <v>0</v>
      </c>
      <c r="BH163" s="94">
        <f>IF($U$163="sníž. přenesená",$N$163,0)</f>
        <v>0</v>
      </c>
      <c r="BI163" s="94">
        <f>IF($U$163="nulová",$N$163,0)</f>
        <v>0</v>
      </c>
      <c r="BJ163" s="6" t="s">
        <v>112</v>
      </c>
      <c r="BK163" s="94">
        <f>ROUND($L$163*$K$163,0)</f>
        <v>0</v>
      </c>
      <c r="BL163" s="6" t="s">
        <v>134</v>
      </c>
      <c r="BM163" s="6" t="s">
        <v>348</v>
      </c>
    </row>
    <row r="164" spans="2:65" s="6" customFormat="1" ht="15.75" customHeight="1">
      <c r="B164" s="19"/>
      <c r="C164" s="115" t="s">
        <v>349</v>
      </c>
      <c r="D164" s="115" t="s">
        <v>130</v>
      </c>
      <c r="E164" s="116" t="s">
        <v>350</v>
      </c>
      <c r="F164" s="170" t="s">
        <v>351</v>
      </c>
      <c r="G164" s="171"/>
      <c r="H164" s="171"/>
      <c r="I164" s="171"/>
      <c r="J164" s="117" t="s">
        <v>214</v>
      </c>
      <c r="K164" s="118">
        <v>71.3</v>
      </c>
      <c r="L164" s="172"/>
      <c r="M164" s="171"/>
      <c r="N164" s="172">
        <f>ROUND($L$164*$K$164,0)</f>
        <v>0</v>
      </c>
      <c r="O164" s="171"/>
      <c r="P164" s="171"/>
      <c r="Q164" s="171"/>
      <c r="R164" s="20"/>
      <c r="T164" s="119"/>
      <c r="U164" s="26" t="s">
        <v>42</v>
      </c>
      <c r="V164" s="120">
        <v>0.14</v>
      </c>
      <c r="W164" s="120">
        <f>$V$164*$K$164</f>
        <v>9.982000000000001</v>
      </c>
      <c r="X164" s="120">
        <v>0.00025</v>
      </c>
      <c r="Y164" s="120">
        <f>$X$164*$K$164</f>
        <v>0.017825</v>
      </c>
      <c r="Z164" s="120">
        <v>0</v>
      </c>
      <c r="AA164" s="121">
        <f>$Z$164*$K$164</f>
        <v>0</v>
      </c>
      <c r="AR164" s="6" t="s">
        <v>134</v>
      </c>
      <c r="AT164" s="6" t="s">
        <v>130</v>
      </c>
      <c r="AU164" s="6" t="s">
        <v>112</v>
      </c>
      <c r="AY164" s="6" t="s">
        <v>129</v>
      </c>
      <c r="BE164" s="94">
        <f>IF($U$164="základní",$N$164,0)</f>
        <v>0</v>
      </c>
      <c r="BF164" s="94">
        <f>IF($U$164="snížená",$N$164,0)</f>
        <v>0</v>
      </c>
      <c r="BG164" s="94">
        <f>IF($U$164="zákl. přenesená",$N$164,0)</f>
        <v>0</v>
      </c>
      <c r="BH164" s="94">
        <f>IF($U$164="sníž. přenesená",$N$164,0)</f>
        <v>0</v>
      </c>
      <c r="BI164" s="94">
        <f>IF($U$164="nulová",$N$164,0)</f>
        <v>0</v>
      </c>
      <c r="BJ164" s="6" t="s">
        <v>112</v>
      </c>
      <c r="BK164" s="94">
        <f>ROUND($L$164*$K$164,0)</f>
        <v>0</v>
      </c>
      <c r="BL164" s="6" t="s">
        <v>134</v>
      </c>
      <c r="BM164" s="6" t="s">
        <v>352</v>
      </c>
    </row>
    <row r="165" spans="2:65" s="6" customFormat="1" ht="15.75" customHeight="1">
      <c r="B165" s="19"/>
      <c r="C165" s="125" t="s">
        <v>353</v>
      </c>
      <c r="D165" s="125" t="s">
        <v>324</v>
      </c>
      <c r="E165" s="126" t="s">
        <v>354</v>
      </c>
      <c r="F165" s="186" t="s">
        <v>355</v>
      </c>
      <c r="G165" s="187"/>
      <c r="H165" s="187"/>
      <c r="I165" s="187"/>
      <c r="J165" s="127" t="s">
        <v>214</v>
      </c>
      <c r="K165" s="128">
        <v>74.865</v>
      </c>
      <c r="L165" s="188"/>
      <c r="M165" s="187"/>
      <c r="N165" s="188">
        <f>ROUND($L$165*$K$165,0)</f>
        <v>0</v>
      </c>
      <c r="O165" s="171"/>
      <c r="P165" s="171"/>
      <c r="Q165" s="171"/>
      <c r="R165" s="20"/>
      <c r="T165" s="119"/>
      <c r="U165" s="26" t="s">
        <v>42</v>
      </c>
      <c r="V165" s="120">
        <v>0</v>
      </c>
      <c r="W165" s="120">
        <f>$V$165*$K$165</f>
        <v>0</v>
      </c>
      <c r="X165" s="120">
        <v>3E-05</v>
      </c>
      <c r="Y165" s="120">
        <f>$X$165*$K$165</f>
        <v>0.00224595</v>
      </c>
      <c r="Z165" s="120">
        <v>0</v>
      </c>
      <c r="AA165" s="121">
        <f>$Z$165*$K$165</f>
        <v>0</v>
      </c>
      <c r="AR165" s="6" t="s">
        <v>159</v>
      </c>
      <c r="AT165" s="6" t="s">
        <v>324</v>
      </c>
      <c r="AU165" s="6" t="s">
        <v>112</v>
      </c>
      <c r="AY165" s="6" t="s">
        <v>129</v>
      </c>
      <c r="BE165" s="94">
        <f>IF($U$165="základní",$N$165,0)</f>
        <v>0</v>
      </c>
      <c r="BF165" s="94">
        <f>IF($U$165="snížená",$N$165,0)</f>
        <v>0</v>
      </c>
      <c r="BG165" s="94">
        <f>IF($U$165="zákl. přenesená",$N$165,0)</f>
        <v>0</v>
      </c>
      <c r="BH165" s="94">
        <f>IF($U$165="sníž. přenesená",$N$165,0)</f>
        <v>0</v>
      </c>
      <c r="BI165" s="94">
        <f>IF($U$165="nulová",$N$165,0)</f>
        <v>0</v>
      </c>
      <c r="BJ165" s="6" t="s">
        <v>112</v>
      </c>
      <c r="BK165" s="94">
        <f>ROUND($L$165*$K$165,0)</f>
        <v>0</v>
      </c>
      <c r="BL165" s="6" t="s">
        <v>134</v>
      </c>
      <c r="BM165" s="6" t="s">
        <v>356</v>
      </c>
    </row>
    <row r="166" spans="2:65" s="6" customFormat="1" ht="15.75" customHeight="1">
      <c r="B166" s="19"/>
      <c r="C166" s="115" t="s">
        <v>357</v>
      </c>
      <c r="D166" s="115" t="s">
        <v>130</v>
      </c>
      <c r="E166" s="116" t="s">
        <v>350</v>
      </c>
      <c r="F166" s="170" t="s">
        <v>351</v>
      </c>
      <c r="G166" s="171"/>
      <c r="H166" s="171"/>
      <c r="I166" s="171"/>
      <c r="J166" s="117" t="s">
        <v>214</v>
      </c>
      <c r="K166" s="118">
        <v>15.95</v>
      </c>
      <c r="L166" s="172"/>
      <c r="M166" s="171"/>
      <c r="N166" s="172">
        <f>ROUND($L$166*$K$166,0)</f>
        <v>0</v>
      </c>
      <c r="O166" s="171"/>
      <c r="P166" s="171"/>
      <c r="Q166" s="171"/>
      <c r="R166" s="20"/>
      <c r="T166" s="119"/>
      <c r="U166" s="26" t="s">
        <v>42</v>
      </c>
      <c r="V166" s="120">
        <v>0.14</v>
      </c>
      <c r="W166" s="120">
        <f>$V$166*$K$166</f>
        <v>2.233</v>
      </c>
      <c r="X166" s="120">
        <v>0.00025</v>
      </c>
      <c r="Y166" s="120">
        <f>$X$166*$K$166</f>
        <v>0.0039875</v>
      </c>
      <c r="Z166" s="120">
        <v>0</v>
      </c>
      <c r="AA166" s="121">
        <f>$Z$166*$K$166</f>
        <v>0</v>
      </c>
      <c r="AR166" s="6" t="s">
        <v>134</v>
      </c>
      <c r="AT166" s="6" t="s">
        <v>130</v>
      </c>
      <c r="AU166" s="6" t="s">
        <v>112</v>
      </c>
      <c r="AY166" s="6" t="s">
        <v>129</v>
      </c>
      <c r="BE166" s="94">
        <f>IF($U$166="základní",$N$166,0)</f>
        <v>0</v>
      </c>
      <c r="BF166" s="94">
        <f>IF($U$166="snížená",$N$166,0)</f>
        <v>0</v>
      </c>
      <c r="BG166" s="94">
        <f>IF($U$166="zákl. přenesená",$N$166,0)</f>
        <v>0</v>
      </c>
      <c r="BH166" s="94">
        <f>IF($U$166="sníž. přenesená",$N$166,0)</f>
        <v>0</v>
      </c>
      <c r="BI166" s="94">
        <f>IF($U$166="nulová",$N$166,0)</f>
        <v>0</v>
      </c>
      <c r="BJ166" s="6" t="s">
        <v>112</v>
      </c>
      <c r="BK166" s="94">
        <f>ROUND($L$166*$K$166,0)</f>
        <v>0</v>
      </c>
      <c r="BL166" s="6" t="s">
        <v>134</v>
      </c>
      <c r="BM166" s="6" t="s">
        <v>358</v>
      </c>
    </row>
    <row r="167" spans="2:65" s="6" customFormat="1" ht="15.75" customHeight="1">
      <c r="B167" s="19"/>
      <c r="C167" s="125" t="s">
        <v>359</v>
      </c>
      <c r="D167" s="125" t="s">
        <v>324</v>
      </c>
      <c r="E167" s="126" t="s">
        <v>360</v>
      </c>
      <c r="F167" s="186" t="s">
        <v>361</v>
      </c>
      <c r="G167" s="187"/>
      <c r="H167" s="187"/>
      <c r="I167" s="187"/>
      <c r="J167" s="127" t="s">
        <v>214</v>
      </c>
      <c r="K167" s="128">
        <v>16.748</v>
      </c>
      <c r="L167" s="188"/>
      <c r="M167" s="187"/>
      <c r="N167" s="188">
        <f>ROUND($L$167*$K$167,0)</f>
        <v>0</v>
      </c>
      <c r="O167" s="171"/>
      <c r="P167" s="171"/>
      <c r="Q167" s="171"/>
      <c r="R167" s="20"/>
      <c r="T167" s="119"/>
      <c r="U167" s="26" t="s">
        <v>42</v>
      </c>
      <c r="V167" s="120">
        <v>0</v>
      </c>
      <c r="W167" s="120">
        <f>$V$167*$K$167</f>
        <v>0</v>
      </c>
      <c r="X167" s="120">
        <v>0.0004</v>
      </c>
      <c r="Y167" s="120">
        <f>$X$167*$K$167</f>
        <v>0.006699200000000001</v>
      </c>
      <c r="Z167" s="120">
        <v>0</v>
      </c>
      <c r="AA167" s="121">
        <f>$Z$167*$K$167</f>
        <v>0</v>
      </c>
      <c r="AR167" s="6" t="s">
        <v>159</v>
      </c>
      <c r="AT167" s="6" t="s">
        <v>324</v>
      </c>
      <c r="AU167" s="6" t="s">
        <v>112</v>
      </c>
      <c r="AY167" s="6" t="s">
        <v>129</v>
      </c>
      <c r="BE167" s="94">
        <f>IF($U$167="základní",$N$167,0)</f>
        <v>0</v>
      </c>
      <c r="BF167" s="94">
        <f>IF($U$167="snížená",$N$167,0)</f>
        <v>0</v>
      </c>
      <c r="BG167" s="94">
        <f>IF($U$167="zákl. přenesená",$N$167,0)</f>
        <v>0</v>
      </c>
      <c r="BH167" s="94">
        <f>IF($U$167="sníž. přenesená",$N$167,0)</f>
        <v>0</v>
      </c>
      <c r="BI167" s="94">
        <f>IF($U$167="nulová",$N$167,0)</f>
        <v>0</v>
      </c>
      <c r="BJ167" s="6" t="s">
        <v>112</v>
      </c>
      <c r="BK167" s="94">
        <f>ROUND($L$167*$K$167,0)</f>
        <v>0</v>
      </c>
      <c r="BL167" s="6" t="s">
        <v>134</v>
      </c>
      <c r="BM167" s="6" t="s">
        <v>362</v>
      </c>
    </row>
    <row r="168" spans="2:65" s="6" customFormat="1" ht="27" customHeight="1">
      <c r="B168" s="19"/>
      <c r="C168" s="115" t="s">
        <v>363</v>
      </c>
      <c r="D168" s="115" t="s">
        <v>130</v>
      </c>
      <c r="E168" s="116" t="s">
        <v>364</v>
      </c>
      <c r="F168" s="170" t="s">
        <v>365</v>
      </c>
      <c r="G168" s="171"/>
      <c r="H168" s="171"/>
      <c r="I168" s="171"/>
      <c r="J168" s="117" t="s">
        <v>145</v>
      </c>
      <c r="K168" s="118">
        <v>221.521</v>
      </c>
      <c r="L168" s="172"/>
      <c r="M168" s="171"/>
      <c r="N168" s="172">
        <f>ROUND($L$168*$K$168,0)</f>
        <v>0</v>
      </c>
      <c r="O168" s="171"/>
      <c r="P168" s="171"/>
      <c r="Q168" s="171"/>
      <c r="R168" s="20"/>
      <c r="T168" s="119"/>
      <c r="U168" s="26" t="s">
        <v>42</v>
      </c>
      <c r="V168" s="120">
        <v>0.245</v>
      </c>
      <c r="W168" s="120">
        <f>$V$168*$K$168</f>
        <v>54.272645</v>
      </c>
      <c r="X168" s="120">
        <v>0.00268</v>
      </c>
      <c r="Y168" s="120">
        <f>$X$168*$K$168</f>
        <v>0.59367628</v>
      </c>
      <c r="Z168" s="120">
        <v>0</v>
      </c>
      <c r="AA168" s="121">
        <f>$Z$168*$K$168</f>
        <v>0</v>
      </c>
      <c r="AR168" s="6" t="s">
        <v>134</v>
      </c>
      <c r="AT168" s="6" t="s">
        <v>130</v>
      </c>
      <c r="AU168" s="6" t="s">
        <v>112</v>
      </c>
      <c r="AY168" s="6" t="s">
        <v>129</v>
      </c>
      <c r="BE168" s="94">
        <f>IF($U$168="základní",$N$168,0)</f>
        <v>0</v>
      </c>
      <c r="BF168" s="94">
        <f>IF($U$168="snížená",$N$168,0)</f>
        <v>0</v>
      </c>
      <c r="BG168" s="94">
        <f>IF($U$168="zákl. přenesená",$N$168,0)</f>
        <v>0</v>
      </c>
      <c r="BH168" s="94">
        <f>IF($U$168="sníž. přenesená",$N$168,0)</f>
        <v>0</v>
      </c>
      <c r="BI168" s="94">
        <f>IF($U$168="nulová",$N$168,0)</f>
        <v>0</v>
      </c>
      <c r="BJ168" s="6" t="s">
        <v>112</v>
      </c>
      <c r="BK168" s="94">
        <f>ROUND($L$168*$K$168,0)</f>
        <v>0</v>
      </c>
      <c r="BL168" s="6" t="s">
        <v>134</v>
      </c>
      <c r="BM168" s="6" t="s">
        <v>366</v>
      </c>
    </row>
    <row r="169" spans="2:65" s="6" customFormat="1" ht="27" customHeight="1">
      <c r="B169" s="19"/>
      <c r="C169" s="115" t="s">
        <v>367</v>
      </c>
      <c r="D169" s="115" t="s">
        <v>130</v>
      </c>
      <c r="E169" s="116" t="s">
        <v>368</v>
      </c>
      <c r="F169" s="170" t="s">
        <v>369</v>
      </c>
      <c r="G169" s="171"/>
      <c r="H169" s="171"/>
      <c r="I169" s="171"/>
      <c r="J169" s="117" t="s">
        <v>145</v>
      </c>
      <c r="K169" s="118">
        <v>22.655</v>
      </c>
      <c r="L169" s="172"/>
      <c r="M169" s="171"/>
      <c r="N169" s="172">
        <f>ROUND($L$169*$K$169,0)</f>
        <v>0</v>
      </c>
      <c r="O169" s="171"/>
      <c r="P169" s="171"/>
      <c r="Q169" s="171"/>
      <c r="R169" s="20"/>
      <c r="T169" s="119"/>
      <c r="U169" s="26" t="s">
        <v>42</v>
      </c>
      <c r="V169" s="120">
        <v>0.06</v>
      </c>
      <c r="W169" s="120">
        <f>$V$169*$K$169</f>
        <v>1.3593</v>
      </c>
      <c r="X169" s="120">
        <v>0.00012</v>
      </c>
      <c r="Y169" s="120">
        <f>$X$169*$K$169</f>
        <v>0.0027186000000000003</v>
      </c>
      <c r="Z169" s="120">
        <v>0</v>
      </c>
      <c r="AA169" s="121">
        <f>$Z$169*$K$169</f>
        <v>0</v>
      </c>
      <c r="AR169" s="6" t="s">
        <v>134</v>
      </c>
      <c r="AT169" s="6" t="s">
        <v>130</v>
      </c>
      <c r="AU169" s="6" t="s">
        <v>112</v>
      </c>
      <c r="AY169" s="6" t="s">
        <v>129</v>
      </c>
      <c r="BE169" s="94">
        <f>IF($U$169="základní",$N$169,0)</f>
        <v>0</v>
      </c>
      <c r="BF169" s="94">
        <f>IF($U$169="snížená",$N$169,0)</f>
        <v>0</v>
      </c>
      <c r="BG169" s="94">
        <f>IF($U$169="zákl. přenesená",$N$169,0)</f>
        <v>0</v>
      </c>
      <c r="BH169" s="94">
        <f>IF($U$169="sníž. přenesená",$N$169,0)</f>
        <v>0</v>
      </c>
      <c r="BI169" s="94">
        <f>IF($U$169="nulová",$N$169,0)</f>
        <v>0</v>
      </c>
      <c r="BJ169" s="6" t="s">
        <v>112</v>
      </c>
      <c r="BK169" s="94">
        <f>ROUND($L$169*$K$169,0)</f>
        <v>0</v>
      </c>
      <c r="BL169" s="6" t="s">
        <v>134</v>
      </c>
      <c r="BM169" s="6" t="s">
        <v>370</v>
      </c>
    </row>
    <row r="170" spans="2:65" s="6" customFormat="1" ht="27" customHeight="1">
      <c r="B170" s="19"/>
      <c r="C170" s="115" t="s">
        <v>371</v>
      </c>
      <c r="D170" s="115" t="s">
        <v>130</v>
      </c>
      <c r="E170" s="116" t="s">
        <v>372</v>
      </c>
      <c r="F170" s="170" t="s">
        <v>373</v>
      </c>
      <c r="G170" s="171"/>
      <c r="H170" s="171"/>
      <c r="I170" s="171"/>
      <c r="J170" s="117" t="s">
        <v>145</v>
      </c>
      <c r="K170" s="118">
        <v>65.35</v>
      </c>
      <c r="L170" s="172"/>
      <c r="M170" s="171"/>
      <c r="N170" s="172">
        <f>ROUND($L$170*$K$170,0)</f>
        <v>0</v>
      </c>
      <c r="O170" s="171"/>
      <c r="P170" s="171"/>
      <c r="Q170" s="171"/>
      <c r="R170" s="20"/>
      <c r="T170" s="119"/>
      <c r="U170" s="26" t="s">
        <v>42</v>
      </c>
      <c r="V170" s="120">
        <v>0.517</v>
      </c>
      <c r="W170" s="120">
        <f>$V$170*$K$170</f>
        <v>33.78595</v>
      </c>
      <c r="X170" s="120">
        <v>0.105</v>
      </c>
      <c r="Y170" s="120">
        <f>$X$170*$K$170</f>
        <v>6.861749999999999</v>
      </c>
      <c r="Z170" s="120">
        <v>0</v>
      </c>
      <c r="AA170" s="121">
        <f>$Z$170*$K$170</f>
        <v>0</v>
      </c>
      <c r="AR170" s="6" t="s">
        <v>134</v>
      </c>
      <c r="AT170" s="6" t="s">
        <v>130</v>
      </c>
      <c r="AU170" s="6" t="s">
        <v>112</v>
      </c>
      <c r="AY170" s="6" t="s">
        <v>129</v>
      </c>
      <c r="BE170" s="94">
        <f>IF($U$170="základní",$N$170,0)</f>
        <v>0</v>
      </c>
      <c r="BF170" s="94">
        <f>IF($U$170="snížená",$N$170,0)</f>
        <v>0</v>
      </c>
      <c r="BG170" s="94">
        <f>IF($U$170="zákl. přenesená",$N$170,0)</f>
        <v>0</v>
      </c>
      <c r="BH170" s="94">
        <f>IF($U$170="sníž. přenesená",$N$170,0)</f>
        <v>0</v>
      </c>
      <c r="BI170" s="94">
        <f>IF($U$170="nulová",$N$170,0)</f>
        <v>0</v>
      </c>
      <c r="BJ170" s="6" t="s">
        <v>112</v>
      </c>
      <c r="BK170" s="94">
        <f>ROUND($L$170*$K$170,0)</f>
        <v>0</v>
      </c>
      <c r="BL170" s="6" t="s">
        <v>134</v>
      </c>
      <c r="BM170" s="6" t="s">
        <v>374</v>
      </c>
    </row>
    <row r="171" spans="2:65" s="6" customFormat="1" ht="15.75" customHeight="1">
      <c r="B171" s="19"/>
      <c r="C171" s="115" t="s">
        <v>375</v>
      </c>
      <c r="D171" s="115" t="s">
        <v>130</v>
      </c>
      <c r="E171" s="116" t="s">
        <v>376</v>
      </c>
      <c r="F171" s="170" t="s">
        <v>377</v>
      </c>
      <c r="G171" s="171"/>
      <c r="H171" s="171"/>
      <c r="I171" s="171"/>
      <c r="J171" s="117" t="s">
        <v>166</v>
      </c>
      <c r="K171" s="118">
        <v>0.288</v>
      </c>
      <c r="L171" s="172"/>
      <c r="M171" s="171"/>
      <c r="N171" s="172">
        <f>ROUND($L$171*$K$171,0)</f>
        <v>0</v>
      </c>
      <c r="O171" s="171"/>
      <c r="P171" s="171"/>
      <c r="Q171" s="171"/>
      <c r="R171" s="20"/>
      <c r="T171" s="119"/>
      <c r="U171" s="26" t="s">
        <v>42</v>
      </c>
      <c r="V171" s="120">
        <v>15.231</v>
      </c>
      <c r="W171" s="120">
        <f>$V$171*$K$171</f>
        <v>4.386527999999999</v>
      </c>
      <c r="X171" s="120">
        <v>1.05306</v>
      </c>
      <c r="Y171" s="120">
        <f>$X$171*$K$171</f>
        <v>0.30328128</v>
      </c>
      <c r="Z171" s="120">
        <v>0</v>
      </c>
      <c r="AA171" s="121">
        <f>$Z$171*$K$171</f>
        <v>0</v>
      </c>
      <c r="AR171" s="6" t="s">
        <v>134</v>
      </c>
      <c r="AT171" s="6" t="s">
        <v>130</v>
      </c>
      <c r="AU171" s="6" t="s">
        <v>112</v>
      </c>
      <c r="AY171" s="6" t="s">
        <v>129</v>
      </c>
      <c r="BE171" s="94">
        <f>IF($U$171="základní",$N$171,0)</f>
        <v>0</v>
      </c>
      <c r="BF171" s="94">
        <f>IF($U$171="snížená",$N$171,0)</f>
        <v>0</v>
      </c>
      <c r="BG171" s="94">
        <f>IF($U$171="zákl. přenesená",$N$171,0)</f>
        <v>0</v>
      </c>
      <c r="BH171" s="94">
        <f>IF($U$171="sníž. přenesená",$N$171,0)</f>
        <v>0</v>
      </c>
      <c r="BI171" s="94">
        <f>IF($U$171="nulová",$N$171,0)</f>
        <v>0</v>
      </c>
      <c r="BJ171" s="6" t="s">
        <v>112</v>
      </c>
      <c r="BK171" s="94">
        <f>ROUND($L$171*$K$171,0)</f>
        <v>0</v>
      </c>
      <c r="BL171" s="6" t="s">
        <v>134</v>
      </c>
      <c r="BM171" s="6" t="s">
        <v>378</v>
      </c>
    </row>
    <row r="172" spans="2:65" s="6" customFormat="1" ht="27" customHeight="1">
      <c r="B172" s="19"/>
      <c r="C172" s="115" t="s">
        <v>379</v>
      </c>
      <c r="D172" s="115" t="s">
        <v>130</v>
      </c>
      <c r="E172" s="116" t="s">
        <v>380</v>
      </c>
      <c r="F172" s="170" t="s">
        <v>381</v>
      </c>
      <c r="G172" s="171"/>
      <c r="H172" s="171"/>
      <c r="I172" s="171"/>
      <c r="J172" s="117" t="s">
        <v>210</v>
      </c>
      <c r="K172" s="118">
        <v>5</v>
      </c>
      <c r="L172" s="172"/>
      <c r="M172" s="171"/>
      <c r="N172" s="172">
        <f>ROUND($L$172*$K$172,0)</f>
        <v>0</v>
      </c>
      <c r="O172" s="171"/>
      <c r="P172" s="171"/>
      <c r="Q172" s="171"/>
      <c r="R172" s="20"/>
      <c r="T172" s="119"/>
      <c r="U172" s="26" t="s">
        <v>42</v>
      </c>
      <c r="V172" s="120">
        <v>0.84</v>
      </c>
      <c r="W172" s="120">
        <f>$V$172*$K$172</f>
        <v>4.2</v>
      </c>
      <c r="X172" s="120">
        <v>0.00048</v>
      </c>
      <c r="Y172" s="120">
        <f>$X$172*$K$172</f>
        <v>0.0024000000000000002</v>
      </c>
      <c r="Z172" s="120">
        <v>0</v>
      </c>
      <c r="AA172" s="121">
        <f>$Z$172*$K$172</f>
        <v>0</v>
      </c>
      <c r="AR172" s="6" t="s">
        <v>134</v>
      </c>
      <c r="AT172" s="6" t="s">
        <v>130</v>
      </c>
      <c r="AU172" s="6" t="s">
        <v>112</v>
      </c>
      <c r="AY172" s="6" t="s">
        <v>129</v>
      </c>
      <c r="BE172" s="94">
        <f>IF($U$172="základní",$N$172,0)</f>
        <v>0</v>
      </c>
      <c r="BF172" s="94">
        <f>IF($U$172="snížená",$N$172,0)</f>
        <v>0</v>
      </c>
      <c r="BG172" s="94">
        <f>IF($U$172="zákl. přenesená",$N$172,0)</f>
        <v>0</v>
      </c>
      <c r="BH172" s="94">
        <f>IF($U$172="sníž. přenesená",$N$172,0)</f>
        <v>0</v>
      </c>
      <c r="BI172" s="94">
        <f>IF($U$172="nulová",$N$172,0)</f>
        <v>0</v>
      </c>
      <c r="BJ172" s="6" t="s">
        <v>112</v>
      </c>
      <c r="BK172" s="94">
        <f>ROUND($L$172*$K$172,0)</f>
        <v>0</v>
      </c>
      <c r="BL172" s="6" t="s">
        <v>134</v>
      </c>
      <c r="BM172" s="6" t="s">
        <v>382</v>
      </c>
    </row>
    <row r="173" spans="2:65" s="6" customFormat="1" ht="15.75" customHeight="1">
      <c r="B173" s="19"/>
      <c r="C173" s="125" t="s">
        <v>383</v>
      </c>
      <c r="D173" s="125" t="s">
        <v>324</v>
      </c>
      <c r="E173" s="126" t="s">
        <v>384</v>
      </c>
      <c r="F173" s="186" t="s">
        <v>385</v>
      </c>
      <c r="G173" s="187"/>
      <c r="H173" s="187"/>
      <c r="I173" s="187"/>
      <c r="J173" s="127" t="s">
        <v>210</v>
      </c>
      <c r="K173" s="128">
        <v>1</v>
      </c>
      <c r="L173" s="188"/>
      <c r="M173" s="187"/>
      <c r="N173" s="188">
        <f>ROUND($L$173*$K$173,0)</f>
        <v>0</v>
      </c>
      <c r="O173" s="171"/>
      <c r="P173" s="171"/>
      <c r="Q173" s="171"/>
      <c r="R173" s="20"/>
      <c r="T173" s="119"/>
      <c r="U173" s="26" t="s">
        <v>42</v>
      </c>
      <c r="V173" s="120">
        <v>0</v>
      </c>
      <c r="W173" s="120">
        <f>$V$173*$K$173</f>
        <v>0</v>
      </c>
      <c r="X173" s="120">
        <v>0.0104</v>
      </c>
      <c r="Y173" s="120">
        <f>$X$173*$K$173</f>
        <v>0.0104</v>
      </c>
      <c r="Z173" s="120">
        <v>0</v>
      </c>
      <c r="AA173" s="121">
        <f>$Z$173*$K$173</f>
        <v>0</v>
      </c>
      <c r="AR173" s="6" t="s">
        <v>159</v>
      </c>
      <c r="AT173" s="6" t="s">
        <v>324</v>
      </c>
      <c r="AU173" s="6" t="s">
        <v>112</v>
      </c>
      <c r="AY173" s="6" t="s">
        <v>129</v>
      </c>
      <c r="BE173" s="94">
        <f>IF($U$173="základní",$N$173,0)</f>
        <v>0</v>
      </c>
      <c r="BF173" s="94">
        <f>IF($U$173="snížená",$N$173,0)</f>
        <v>0</v>
      </c>
      <c r="BG173" s="94">
        <f>IF($U$173="zákl. přenesená",$N$173,0)</f>
        <v>0</v>
      </c>
      <c r="BH173" s="94">
        <f>IF($U$173="sníž. přenesená",$N$173,0)</f>
        <v>0</v>
      </c>
      <c r="BI173" s="94">
        <f>IF($U$173="nulová",$N$173,0)</f>
        <v>0</v>
      </c>
      <c r="BJ173" s="6" t="s">
        <v>112</v>
      </c>
      <c r="BK173" s="94">
        <f>ROUND($L$173*$K$173,0)</f>
        <v>0</v>
      </c>
      <c r="BL173" s="6" t="s">
        <v>134</v>
      </c>
      <c r="BM173" s="6" t="s">
        <v>386</v>
      </c>
    </row>
    <row r="174" spans="2:65" s="6" customFormat="1" ht="15.75" customHeight="1">
      <c r="B174" s="19"/>
      <c r="C174" s="125" t="s">
        <v>387</v>
      </c>
      <c r="D174" s="125" t="s">
        <v>324</v>
      </c>
      <c r="E174" s="126" t="s">
        <v>388</v>
      </c>
      <c r="F174" s="186" t="s">
        <v>389</v>
      </c>
      <c r="G174" s="187"/>
      <c r="H174" s="187"/>
      <c r="I174" s="187"/>
      <c r="J174" s="127" t="s">
        <v>210</v>
      </c>
      <c r="K174" s="128">
        <v>3</v>
      </c>
      <c r="L174" s="188"/>
      <c r="M174" s="187"/>
      <c r="N174" s="188">
        <f>ROUND($L$174*$K$174,0)</f>
        <v>0</v>
      </c>
      <c r="O174" s="171"/>
      <c r="P174" s="171"/>
      <c r="Q174" s="171"/>
      <c r="R174" s="20"/>
      <c r="T174" s="119"/>
      <c r="U174" s="26" t="s">
        <v>42</v>
      </c>
      <c r="V174" s="120">
        <v>0</v>
      </c>
      <c r="W174" s="120">
        <f>$V$174*$K$174</f>
        <v>0</v>
      </c>
      <c r="X174" s="120">
        <v>0.0106</v>
      </c>
      <c r="Y174" s="120">
        <f>$X$174*$K$174</f>
        <v>0.0318</v>
      </c>
      <c r="Z174" s="120">
        <v>0</v>
      </c>
      <c r="AA174" s="121">
        <f>$Z$174*$K$174</f>
        <v>0</v>
      </c>
      <c r="AR174" s="6" t="s">
        <v>159</v>
      </c>
      <c r="AT174" s="6" t="s">
        <v>324</v>
      </c>
      <c r="AU174" s="6" t="s">
        <v>112</v>
      </c>
      <c r="AY174" s="6" t="s">
        <v>129</v>
      </c>
      <c r="BE174" s="94">
        <f>IF($U$174="základní",$N$174,0)</f>
        <v>0</v>
      </c>
      <c r="BF174" s="94">
        <f>IF($U$174="snížená",$N$174,0)</f>
        <v>0</v>
      </c>
      <c r="BG174" s="94">
        <f>IF($U$174="zákl. přenesená",$N$174,0)</f>
        <v>0</v>
      </c>
      <c r="BH174" s="94">
        <f>IF($U$174="sníž. přenesená",$N$174,0)</f>
        <v>0</v>
      </c>
      <c r="BI174" s="94">
        <f>IF($U$174="nulová",$N$174,0)</f>
        <v>0</v>
      </c>
      <c r="BJ174" s="6" t="s">
        <v>112</v>
      </c>
      <c r="BK174" s="94">
        <f>ROUND($L$174*$K$174,0)</f>
        <v>0</v>
      </c>
      <c r="BL174" s="6" t="s">
        <v>134</v>
      </c>
      <c r="BM174" s="6" t="s">
        <v>390</v>
      </c>
    </row>
    <row r="175" spans="2:65" s="6" customFormat="1" ht="15.75" customHeight="1">
      <c r="B175" s="19"/>
      <c r="C175" s="125" t="s">
        <v>391</v>
      </c>
      <c r="D175" s="125" t="s">
        <v>324</v>
      </c>
      <c r="E175" s="126" t="s">
        <v>392</v>
      </c>
      <c r="F175" s="186" t="s">
        <v>393</v>
      </c>
      <c r="G175" s="187"/>
      <c r="H175" s="187"/>
      <c r="I175" s="187"/>
      <c r="J175" s="127" t="s">
        <v>210</v>
      </c>
      <c r="K175" s="128">
        <v>1</v>
      </c>
      <c r="L175" s="188"/>
      <c r="M175" s="187"/>
      <c r="N175" s="188">
        <f>ROUND($L$175*$K$175,0)</f>
        <v>0</v>
      </c>
      <c r="O175" s="171"/>
      <c r="P175" s="171"/>
      <c r="Q175" s="171"/>
      <c r="R175" s="20"/>
      <c r="T175" s="119"/>
      <c r="U175" s="26" t="s">
        <v>42</v>
      </c>
      <c r="V175" s="120">
        <v>0</v>
      </c>
      <c r="W175" s="120">
        <f>$V$175*$K$175</f>
        <v>0</v>
      </c>
      <c r="X175" s="120">
        <v>0.0108</v>
      </c>
      <c r="Y175" s="120">
        <f>$X$175*$K$175</f>
        <v>0.0108</v>
      </c>
      <c r="Z175" s="120">
        <v>0</v>
      </c>
      <c r="AA175" s="121">
        <f>$Z$175*$K$175</f>
        <v>0</v>
      </c>
      <c r="AR175" s="6" t="s">
        <v>159</v>
      </c>
      <c r="AT175" s="6" t="s">
        <v>324</v>
      </c>
      <c r="AU175" s="6" t="s">
        <v>112</v>
      </c>
      <c r="AY175" s="6" t="s">
        <v>129</v>
      </c>
      <c r="BE175" s="94">
        <f>IF($U$175="základní",$N$175,0)</f>
        <v>0</v>
      </c>
      <c r="BF175" s="94">
        <f>IF($U$175="snížená",$N$175,0)</f>
        <v>0</v>
      </c>
      <c r="BG175" s="94">
        <f>IF($U$175="zákl. přenesená",$N$175,0)</f>
        <v>0</v>
      </c>
      <c r="BH175" s="94">
        <f>IF($U$175="sníž. přenesená",$N$175,0)</f>
        <v>0</v>
      </c>
      <c r="BI175" s="94">
        <f>IF($U$175="nulová",$N$175,0)</f>
        <v>0</v>
      </c>
      <c r="BJ175" s="6" t="s">
        <v>112</v>
      </c>
      <c r="BK175" s="94">
        <f>ROUND($L$175*$K$175,0)</f>
        <v>0</v>
      </c>
      <c r="BL175" s="6" t="s">
        <v>134</v>
      </c>
      <c r="BM175" s="6" t="s">
        <v>394</v>
      </c>
    </row>
    <row r="176" spans="2:63" s="105" customFormat="1" ht="30.75" customHeight="1">
      <c r="B176" s="106"/>
      <c r="D176" s="114" t="s">
        <v>102</v>
      </c>
      <c r="E176" s="114"/>
      <c r="F176" s="114"/>
      <c r="G176" s="114"/>
      <c r="H176" s="114"/>
      <c r="I176" s="114"/>
      <c r="J176" s="114"/>
      <c r="K176" s="114"/>
      <c r="L176" s="114"/>
      <c r="M176" s="114"/>
      <c r="N176" s="169">
        <f>$BK$176</f>
        <v>0</v>
      </c>
      <c r="O176" s="168"/>
      <c r="P176" s="168"/>
      <c r="Q176" s="168"/>
      <c r="R176" s="109"/>
      <c r="T176" s="110"/>
      <c r="W176" s="111">
        <f>$W$177+SUM($W$178:$W$181)</f>
        <v>113.27113399999999</v>
      </c>
      <c r="Y176" s="111">
        <f>$Y$177+SUM($Y$178:$Y$181)</f>
        <v>0.0253578</v>
      </c>
      <c r="AA176" s="112">
        <f>$AA$177+SUM($AA$178:$AA$181)</f>
        <v>0</v>
      </c>
      <c r="AR176" s="108" t="s">
        <v>8</v>
      </c>
      <c r="AT176" s="108" t="s">
        <v>73</v>
      </c>
      <c r="AU176" s="108" t="s">
        <v>8</v>
      </c>
      <c r="AY176" s="108" t="s">
        <v>129</v>
      </c>
      <c r="BK176" s="113">
        <f>$BK$177+SUM($BK$178:$BK$181)</f>
        <v>0</v>
      </c>
    </row>
    <row r="177" spans="2:65" s="6" customFormat="1" ht="39" customHeight="1">
      <c r="B177" s="19"/>
      <c r="C177" s="115" t="s">
        <v>395</v>
      </c>
      <c r="D177" s="115" t="s">
        <v>130</v>
      </c>
      <c r="E177" s="116" t="s">
        <v>396</v>
      </c>
      <c r="F177" s="170" t="s">
        <v>397</v>
      </c>
      <c r="G177" s="171"/>
      <c r="H177" s="171"/>
      <c r="I177" s="171"/>
      <c r="J177" s="117" t="s">
        <v>145</v>
      </c>
      <c r="K177" s="118">
        <v>302.518</v>
      </c>
      <c r="L177" s="172"/>
      <c r="M177" s="171"/>
      <c r="N177" s="172">
        <f>ROUND($L$177*$K$177,0)</f>
        <v>0</v>
      </c>
      <c r="O177" s="171"/>
      <c r="P177" s="171"/>
      <c r="Q177" s="171"/>
      <c r="R177" s="20"/>
      <c r="T177" s="119"/>
      <c r="U177" s="26" t="s">
        <v>42</v>
      </c>
      <c r="V177" s="120">
        <v>0.154</v>
      </c>
      <c r="W177" s="120">
        <f>$V$177*$K$177</f>
        <v>46.587771999999994</v>
      </c>
      <c r="X177" s="120">
        <v>0</v>
      </c>
      <c r="Y177" s="120">
        <f>$X$177*$K$177</f>
        <v>0</v>
      </c>
      <c r="Z177" s="120">
        <v>0</v>
      </c>
      <c r="AA177" s="121">
        <f>$Z$177*$K$177</f>
        <v>0</v>
      </c>
      <c r="AR177" s="6" t="s">
        <v>134</v>
      </c>
      <c r="AT177" s="6" t="s">
        <v>130</v>
      </c>
      <c r="AU177" s="6" t="s">
        <v>112</v>
      </c>
      <c r="AY177" s="6" t="s">
        <v>129</v>
      </c>
      <c r="BE177" s="94">
        <f>IF($U$177="základní",$N$177,0)</f>
        <v>0</v>
      </c>
      <c r="BF177" s="94">
        <f>IF($U$177="snížená",$N$177,0)</f>
        <v>0</v>
      </c>
      <c r="BG177" s="94">
        <f>IF($U$177="zákl. přenesená",$N$177,0)</f>
        <v>0</v>
      </c>
      <c r="BH177" s="94">
        <f>IF($U$177="sníž. přenesená",$N$177,0)</f>
        <v>0</v>
      </c>
      <c r="BI177" s="94">
        <f>IF($U$177="nulová",$N$177,0)</f>
        <v>0</v>
      </c>
      <c r="BJ177" s="6" t="s">
        <v>112</v>
      </c>
      <c r="BK177" s="94">
        <f>ROUND($L$177*$K$177,0)</f>
        <v>0</v>
      </c>
      <c r="BL177" s="6" t="s">
        <v>134</v>
      </c>
      <c r="BM177" s="6" t="s">
        <v>398</v>
      </c>
    </row>
    <row r="178" spans="2:65" s="6" customFormat="1" ht="39" customHeight="1">
      <c r="B178" s="19"/>
      <c r="C178" s="115" t="s">
        <v>399</v>
      </c>
      <c r="D178" s="115" t="s">
        <v>130</v>
      </c>
      <c r="E178" s="116" t="s">
        <v>400</v>
      </c>
      <c r="F178" s="170" t="s">
        <v>401</v>
      </c>
      <c r="G178" s="171"/>
      <c r="H178" s="171"/>
      <c r="I178" s="171"/>
      <c r="J178" s="117" t="s">
        <v>145</v>
      </c>
      <c r="K178" s="118">
        <v>9075.54</v>
      </c>
      <c r="L178" s="172"/>
      <c r="M178" s="171"/>
      <c r="N178" s="172">
        <f>ROUND($L$178*$K$178,0)</f>
        <v>0</v>
      </c>
      <c r="O178" s="171"/>
      <c r="P178" s="171"/>
      <c r="Q178" s="171"/>
      <c r="R178" s="20"/>
      <c r="T178" s="119"/>
      <c r="U178" s="26" t="s">
        <v>42</v>
      </c>
      <c r="V178" s="120">
        <v>0</v>
      </c>
      <c r="W178" s="120">
        <f>$V$178*$K$178</f>
        <v>0</v>
      </c>
      <c r="X178" s="120">
        <v>0</v>
      </c>
      <c r="Y178" s="120">
        <f>$X$178*$K$178</f>
        <v>0</v>
      </c>
      <c r="Z178" s="120">
        <v>0</v>
      </c>
      <c r="AA178" s="121">
        <f>$Z$178*$K$178</f>
        <v>0</v>
      </c>
      <c r="AR178" s="6" t="s">
        <v>134</v>
      </c>
      <c r="AT178" s="6" t="s">
        <v>130</v>
      </c>
      <c r="AU178" s="6" t="s">
        <v>112</v>
      </c>
      <c r="AY178" s="6" t="s">
        <v>129</v>
      </c>
      <c r="BE178" s="94">
        <f>IF($U$178="základní",$N$178,0)</f>
        <v>0</v>
      </c>
      <c r="BF178" s="94">
        <f>IF($U$178="snížená",$N$178,0)</f>
        <v>0</v>
      </c>
      <c r="BG178" s="94">
        <f>IF($U$178="zákl. přenesená",$N$178,0)</f>
        <v>0</v>
      </c>
      <c r="BH178" s="94">
        <f>IF($U$178="sníž. přenesená",$N$178,0)</f>
        <v>0</v>
      </c>
      <c r="BI178" s="94">
        <f>IF($U$178="nulová",$N$178,0)</f>
        <v>0</v>
      </c>
      <c r="BJ178" s="6" t="s">
        <v>112</v>
      </c>
      <c r="BK178" s="94">
        <f>ROUND($L$178*$K$178,0)</f>
        <v>0</v>
      </c>
      <c r="BL178" s="6" t="s">
        <v>134</v>
      </c>
      <c r="BM178" s="6" t="s">
        <v>402</v>
      </c>
    </row>
    <row r="179" spans="2:65" s="6" customFormat="1" ht="39" customHeight="1">
      <c r="B179" s="19"/>
      <c r="C179" s="115" t="s">
        <v>403</v>
      </c>
      <c r="D179" s="115" t="s">
        <v>130</v>
      </c>
      <c r="E179" s="116" t="s">
        <v>404</v>
      </c>
      <c r="F179" s="170" t="s">
        <v>405</v>
      </c>
      <c r="G179" s="171"/>
      <c r="H179" s="171"/>
      <c r="I179" s="171"/>
      <c r="J179" s="117" t="s">
        <v>145</v>
      </c>
      <c r="K179" s="118">
        <v>302.518</v>
      </c>
      <c r="L179" s="172"/>
      <c r="M179" s="171"/>
      <c r="N179" s="172">
        <f>ROUND($L$179*$K$179,0)</f>
        <v>0</v>
      </c>
      <c r="O179" s="171"/>
      <c r="P179" s="171"/>
      <c r="Q179" s="171"/>
      <c r="R179" s="20"/>
      <c r="T179" s="119"/>
      <c r="U179" s="26" t="s">
        <v>42</v>
      </c>
      <c r="V179" s="120">
        <v>0.097</v>
      </c>
      <c r="W179" s="120">
        <f>$V$179*$K$179</f>
        <v>29.344246</v>
      </c>
      <c r="X179" s="120">
        <v>0</v>
      </c>
      <c r="Y179" s="120">
        <f>$X$179*$K$179</f>
        <v>0</v>
      </c>
      <c r="Z179" s="120">
        <v>0</v>
      </c>
      <c r="AA179" s="121">
        <f>$Z$179*$K$179</f>
        <v>0</v>
      </c>
      <c r="AR179" s="6" t="s">
        <v>134</v>
      </c>
      <c r="AT179" s="6" t="s">
        <v>130</v>
      </c>
      <c r="AU179" s="6" t="s">
        <v>112</v>
      </c>
      <c r="AY179" s="6" t="s">
        <v>129</v>
      </c>
      <c r="BE179" s="94">
        <f>IF($U$179="základní",$N$179,0)</f>
        <v>0</v>
      </c>
      <c r="BF179" s="94">
        <f>IF($U$179="snížená",$N$179,0)</f>
        <v>0</v>
      </c>
      <c r="BG179" s="94">
        <f>IF($U$179="zákl. přenesená",$N$179,0)</f>
        <v>0</v>
      </c>
      <c r="BH179" s="94">
        <f>IF($U$179="sníž. přenesená",$N$179,0)</f>
        <v>0</v>
      </c>
      <c r="BI179" s="94">
        <f>IF($U$179="nulová",$N$179,0)</f>
        <v>0</v>
      </c>
      <c r="BJ179" s="6" t="s">
        <v>112</v>
      </c>
      <c r="BK179" s="94">
        <f>ROUND($L$179*$K$179,0)</f>
        <v>0</v>
      </c>
      <c r="BL179" s="6" t="s">
        <v>134</v>
      </c>
      <c r="BM179" s="6" t="s">
        <v>406</v>
      </c>
    </row>
    <row r="180" spans="2:65" s="6" customFormat="1" ht="39" customHeight="1">
      <c r="B180" s="19"/>
      <c r="C180" s="115" t="s">
        <v>407</v>
      </c>
      <c r="D180" s="115" t="s">
        <v>130</v>
      </c>
      <c r="E180" s="116" t="s">
        <v>408</v>
      </c>
      <c r="F180" s="170" t="s">
        <v>409</v>
      </c>
      <c r="G180" s="171"/>
      <c r="H180" s="171"/>
      <c r="I180" s="171"/>
      <c r="J180" s="117" t="s">
        <v>145</v>
      </c>
      <c r="K180" s="118">
        <v>195.06</v>
      </c>
      <c r="L180" s="172"/>
      <c r="M180" s="171"/>
      <c r="N180" s="172">
        <f>ROUND($L$180*$K$180,0)</f>
        <v>0</v>
      </c>
      <c r="O180" s="171"/>
      <c r="P180" s="171"/>
      <c r="Q180" s="171"/>
      <c r="R180" s="20"/>
      <c r="T180" s="119"/>
      <c r="U180" s="26" t="s">
        <v>42</v>
      </c>
      <c r="V180" s="120">
        <v>0.105</v>
      </c>
      <c r="W180" s="120">
        <f>$V$180*$K$180</f>
        <v>20.4813</v>
      </c>
      <c r="X180" s="120">
        <v>0.00013</v>
      </c>
      <c r="Y180" s="120">
        <f>$X$180*$K$180</f>
        <v>0.0253578</v>
      </c>
      <c r="Z180" s="120">
        <v>0</v>
      </c>
      <c r="AA180" s="121">
        <f>$Z$180*$K$180</f>
        <v>0</v>
      </c>
      <c r="AR180" s="6" t="s">
        <v>134</v>
      </c>
      <c r="AT180" s="6" t="s">
        <v>130</v>
      </c>
      <c r="AU180" s="6" t="s">
        <v>112</v>
      </c>
      <c r="AY180" s="6" t="s">
        <v>129</v>
      </c>
      <c r="BE180" s="94">
        <f>IF($U$180="základní",$N$180,0)</f>
        <v>0</v>
      </c>
      <c r="BF180" s="94">
        <f>IF($U$180="snížená",$N$180,0)</f>
        <v>0</v>
      </c>
      <c r="BG180" s="94">
        <f>IF($U$180="zákl. přenesená",$N$180,0)</f>
        <v>0</v>
      </c>
      <c r="BH180" s="94">
        <f>IF($U$180="sníž. přenesená",$N$180,0)</f>
        <v>0</v>
      </c>
      <c r="BI180" s="94">
        <f>IF($U$180="nulová",$N$180,0)</f>
        <v>0</v>
      </c>
      <c r="BJ180" s="6" t="s">
        <v>112</v>
      </c>
      <c r="BK180" s="94">
        <f>ROUND($L$180*$K$180,0)</f>
        <v>0</v>
      </c>
      <c r="BL180" s="6" t="s">
        <v>134</v>
      </c>
      <c r="BM180" s="6" t="s">
        <v>410</v>
      </c>
    </row>
    <row r="181" spans="2:63" s="105" customFormat="1" ht="23.25" customHeight="1">
      <c r="B181" s="106"/>
      <c r="D181" s="114" t="s">
        <v>250</v>
      </c>
      <c r="E181" s="114"/>
      <c r="F181" s="114"/>
      <c r="G181" s="114"/>
      <c r="H181" s="114"/>
      <c r="I181" s="114"/>
      <c r="J181" s="114"/>
      <c r="K181" s="114"/>
      <c r="L181" s="114"/>
      <c r="M181" s="114"/>
      <c r="N181" s="169">
        <f>$BK$181</f>
        <v>0</v>
      </c>
      <c r="O181" s="168"/>
      <c r="P181" s="168"/>
      <c r="Q181" s="168"/>
      <c r="R181" s="109"/>
      <c r="T181" s="110"/>
      <c r="W181" s="111">
        <f>$W$182</f>
        <v>16.857816</v>
      </c>
      <c r="Y181" s="111">
        <f>$Y$182</f>
        <v>0</v>
      </c>
      <c r="AA181" s="112">
        <f>$AA$182</f>
        <v>0</v>
      </c>
      <c r="AR181" s="108" t="s">
        <v>8</v>
      </c>
      <c r="AT181" s="108" t="s">
        <v>73</v>
      </c>
      <c r="AU181" s="108" t="s">
        <v>112</v>
      </c>
      <c r="AY181" s="108" t="s">
        <v>129</v>
      </c>
      <c r="BK181" s="113">
        <f>$BK$182</f>
        <v>0</v>
      </c>
    </row>
    <row r="182" spans="2:65" s="6" customFormat="1" ht="15.75" customHeight="1">
      <c r="B182" s="19"/>
      <c r="C182" s="115" t="s">
        <v>411</v>
      </c>
      <c r="D182" s="115" t="s">
        <v>130</v>
      </c>
      <c r="E182" s="116" t="s">
        <v>412</v>
      </c>
      <c r="F182" s="170" t="s">
        <v>413</v>
      </c>
      <c r="G182" s="171"/>
      <c r="H182" s="171"/>
      <c r="I182" s="171"/>
      <c r="J182" s="117" t="s">
        <v>166</v>
      </c>
      <c r="K182" s="118">
        <v>53.012</v>
      </c>
      <c r="L182" s="172"/>
      <c r="M182" s="171"/>
      <c r="N182" s="172">
        <f>ROUND($L$182*$K$182,0)</f>
        <v>0</v>
      </c>
      <c r="O182" s="171"/>
      <c r="P182" s="171"/>
      <c r="Q182" s="171"/>
      <c r="R182" s="20"/>
      <c r="T182" s="119"/>
      <c r="U182" s="26" t="s">
        <v>42</v>
      </c>
      <c r="V182" s="120">
        <v>0.318</v>
      </c>
      <c r="W182" s="120">
        <f>$V$182*$K$182</f>
        <v>16.857816</v>
      </c>
      <c r="X182" s="120">
        <v>0</v>
      </c>
      <c r="Y182" s="120">
        <f>$X$182*$K$182</f>
        <v>0</v>
      </c>
      <c r="Z182" s="120">
        <v>0</v>
      </c>
      <c r="AA182" s="121">
        <f>$Z$182*$K$182</f>
        <v>0</v>
      </c>
      <c r="AR182" s="6" t="s">
        <v>134</v>
      </c>
      <c r="AT182" s="6" t="s">
        <v>130</v>
      </c>
      <c r="AU182" s="6" t="s">
        <v>139</v>
      </c>
      <c r="AY182" s="6" t="s">
        <v>129</v>
      </c>
      <c r="BE182" s="94">
        <f>IF($U$182="základní",$N$182,0)</f>
        <v>0</v>
      </c>
      <c r="BF182" s="94">
        <f>IF($U$182="snížená",$N$182,0)</f>
        <v>0</v>
      </c>
      <c r="BG182" s="94">
        <f>IF($U$182="zákl. přenesená",$N$182,0)</f>
        <v>0</v>
      </c>
      <c r="BH182" s="94">
        <f>IF($U$182="sníž. přenesená",$N$182,0)</f>
        <v>0</v>
      </c>
      <c r="BI182" s="94">
        <f>IF($U$182="nulová",$N$182,0)</f>
        <v>0</v>
      </c>
      <c r="BJ182" s="6" t="s">
        <v>112</v>
      </c>
      <c r="BK182" s="94">
        <f>ROUND($L$182*$K$182,0)</f>
        <v>0</v>
      </c>
      <c r="BL182" s="6" t="s">
        <v>134</v>
      </c>
      <c r="BM182" s="6" t="s">
        <v>414</v>
      </c>
    </row>
    <row r="183" spans="2:63" s="105" customFormat="1" ht="37.5" customHeight="1">
      <c r="B183" s="106"/>
      <c r="D183" s="107" t="s">
        <v>103</v>
      </c>
      <c r="E183" s="107"/>
      <c r="F183" s="107"/>
      <c r="G183" s="107"/>
      <c r="H183" s="107"/>
      <c r="I183" s="107"/>
      <c r="J183" s="107"/>
      <c r="K183" s="107"/>
      <c r="L183" s="107"/>
      <c r="M183" s="107"/>
      <c r="N183" s="167">
        <f>$BK$183</f>
        <v>0</v>
      </c>
      <c r="O183" s="168"/>
      <c r="P183" s="168"/>
      <c r="Q183" s="168"/>
      <c r="R183" s="109"/>
      <c r="T183" s="110"/>
      <c r="W183" s="111">
        <f>$W$184+$W$191+$W$205+$W$208+$W$212+$W$214+$W$216+$W$227+$W$236+$W$245+$W$253+$W$279+$W$290+$W$294+$W$302+$W$309+$W$312</f>
        <v>1144.3828059999998</v>
      </c>
      <c r="Y183" s="111">
        <f>$Y$184+$Y$191+$Y$205+$Y$208+$Y$212+$Y$214+$Y$216+$Y$227+$Y$236+$Y$245+$Y$253+$Y$279+$Y$290+$Y$294+$Y$302+$Y$309+$Y$312</f>
        <v>31.03364088</v>
      </c>
      <c r="AA183" s="112">
        <f>$AA$184+$AA$191+$AA$205+$AA$208+$AA$212+$AA$214+$AA$216+$AA$227+$AA$236+$AA$245+$AA$253+$AA$279+$AA$290+$AA$294+$AA$302+$AA$309+$AA$312</f>
        <v>0</v>
      </c>
      <c r="AR183" s="108" t="s">
        <v>112</v>
      </c>
      <c r="AT183" s="108" t="s">
        <v>73</v>
      </c>
      <c r="AU183" s="108" t="s">
        <v>74</v>
      </c>
      <c r="AY183" s="108" t="s">
        <v>129</v>
      </c>
      <c r="BK183" s="113">
        <f>$BK$184+$BK$191+$BK$205+$BK$208+$BK$212+$BK$214+$BK$216+$BK$227+$BK$236+$BK$245+$BK$253+$BK$279+$BK$290+$BK$294+$BK$302+$BK$309+$BK$312</f>
        <v>0</v>
      </c>
    </row>
    <row r="184" spans="2:63" s="105" customFormat="1" ht="21" customHeight="1">
      <c r="B184" s="106"/>
      <c r="D184" s="114" t="s">
        <v>251</v>
      </c>
      <c r="E184" s="114"/>
      <c r="F184" s="114"/>
      <c r="G184" s="114"/>
      <c r="H184" s="114"/>
      <c r="I184" s="114"/>
      <c r="J184" s="114"/>
      <c r="K184" s="114"/>
      <c r="L184" s="114"/>
      <c r="M184" s="114"/>
      <c r="N184" s="169">
        <f>$BK$184</f>
        <v>0</v>
      </c>
      <c r="O184" s="168"/>
      <c r="P184" s="168"/>
      <c r="Q184" s="168"/>
      <c r="R184" s="109"/>
      <c r="T184" s="110"/>
      <c r="W184" s="111">
        <f>SUM($W$185:$W$190)</f>
        <v>25.183847999999998</v>
      </c>
      <c r="Y184" s="111">
        <f>SUM($Y$185:$Y$190)</f>
        <v>0.26000868</v>
      </c>
      <c r="AA184" s="112">
        <f>SUM($AA$185:$AA$190)</f>
        <v>0</v>
      </c>
      <c r="AR184" s="108" t="s">
        <v>112</v>
      </c>
      <c r="AT184" s="108" t="s">
        <v>73</v>
      </c>
      <c r="AU184" s="108" t="s">
        <v>8</v>
      </c>
      <c r="AY184" s="108" t="s">
        <v>129</v>
      </c>
      <c r="BK184" s="113">
        <f>SUM($BK$185:$BK$190)</f>
        <v>0</v>
      </c>
    </row>
    <row r="185" spans="2:65" s="6" customFormat="1" ht="27" customHeight="1">
      <c r="B185" s="19"/>
      <c r="C185" s="115" t="s">
        <v>415</v>
      </c>
      <c r="D185" s="115" t="s">
        <v>130</v>
      </c>
      <c r="E185" s="116" t="s">
        <v>416</v>
      </c>
      <c r="F185" s="170" t="s">
        <v>417</v>
      </c>
      <c r="G185" s="171"/>
      <c r="H185" s="171"/>
      <c r="I185" s="171"/>
      <c r="J185" s="117" t="s">
        <v>145</v>
      </c>
      <c r="K185" s="118">
        <v>93.163</v>
      </c>
      <c r="L185" s="172"/>
      <c r="M185" s="171"/>
      <c r="N185" s="172">
        <f>ROUND($L$185*$K$185,0)</f>
        <v>0</v>
      </c>
      <c r="O185" s="171"/>
      <c r="P185" s="171"/>
      <c r="Q185" s="171"/>
      <c r="R185" s="20"/>
      <c r="T185" s="119"/>
      <c r="U185" s="26" t="s">
        <v>42</v>
      </c>
      <c r="V185" s="120">
        <v>0.024</v>
      </c>
      <c r="W185" s="120">
        <f>$V$185*$K$185</f>
        <v>2.235912</v>
      </c>
      <c r="X185" s="120">
        <v>0</v>
      </c>
      <c r="Y185" s="120">
        <f>$X$185*$K$185</f>
        <v>0</v>
      </c>
      <c r="Z185" s="120">
        <v>0</v>
      </c>
      <c r="AA185" s="121">
        <f>$Z$185*$K$185</f>
        <v>0</v>
      </c>
      <c r="AR185" s="6" t="s">
        <v>179</v>
      </c>
      <c r="AT185" s="6" t="s">
        <v>130</v>
      </c>
      <c r="AU185" s="6" t="s">
        <v>112</v>
      </c>
      <c r="AY185" s="6" t="s">
        <v>129</v>
      </c>
      <c r="BE185" s="94">
        <f>IF($U$185="základní",$N$185,0)</f>
        <v>0</v>
      </c>
      <c r="BF185" s="94">
        <f>IF($U$185="snížená",$N$185,0)</f>
        <v>0</v>
      </c>
      <c r="BG185" s="94">
        <f>IF($U$185="zákl. přenesená",$N$185,0)</f>
        <v>0</v>
      </c>
      <c r="BH185" s="94">
        <f>IF($U$185="sníž. přenesená",$N$185,0)</f>
        <v>0</v>
      </c>
      <c r="BI185" s="94">
        <f>IF($U$185="nulová",$N$185,0)</f>
        <v>0</v>
      </c>
      <c r="BJ185" s="6" t="s">
        <v>112</v>
      </c>
      <c r="BK185" s="94">
        <f>ROUND($L$185*$K$185,0)</f>
        <v>0</v>
      </c>
      <c r="BL185" s="6" t="s">
        <v>179</v>
      </c>
      <c r="BM185" s="6" t="s">
        <v>418</v>
      </c>
    </row>
    <row r="186" spans="2:65" s="6" customFormat="1" ht="15.75" customHeight="1">
      <c r="B186" s="19"/>
      <c r="C186" s="125" t="s">
        <v>419</v>
      </c>
      <c r="D186" s="125" t="s">
        <v>324</v>
      </c>
      <c r="E186" s="126" t="s">
        <v>420</v>
      </c>
      <c r="F186" s="186" t="s">
        <v>421</v>
      </c>
      <c r="G186" s="187"/>
      <c r="H186" s="187"/>
      <c r="I186" s="187"/>
      <c r="J186" s="127" t="s">
        <v>166</v>
      </c>
      <c r="K186" s="128">
        <v>0.047</v>
      </c>
      <c r="L186" s="188"/>
      <c r="M186" s="187"/>
      <c r="N186" s="188">
        <f>ROUND($L$186*$K$186,0)</f>
        <v>0</v>
      </c>
      <c r="O186" s="171"/>
      <c r="P186" s="171"/>
      <c r="Q186" s="171"/>
      <c r="R186" s="20"/>
      <c r="T186" s="119"/>
      <c r="U186" s="26" t="s">
        <v>42</v>
      </c>
      <c r="V186" s="120">
        <v>0</v>
      </c>
      <c r="W186" s="120">
        <f>$V$186*$K$186</f>
        <v>0</v>
      </c>
      <c r="X186" s="120">
        <v>1</v>
      </c>
      <c r="Y186" s="120">
        <f>$X$186*$K$186</f>
        <v>0.047</v>
      </c>
      <c r="Z186" s="120">
        <v>0</v>
      </c>
      <c r="AA186" s="121">
        <f>$Z$186*$K$186</f>
        <v>0</v>
      </c>
      <c r="AR186" s="6" t="s">
        <v>349</v>
      </c>
      <c r="AT186" s="6" t="s">
        <v>324</v>
      </c>
      <c r="AU186" s="6" t="s">
        <v>112</v>
      </c>
      <c r="AY186" s="6" t="s">
        <v>129</v>
      </c>
      <c r="BE186" s="94">
        <f>IF($U$186="základní",$N$186,0)</f>
        <v>0</v>
      </c>
      <c r="BF186" s="94">
        <f>IF($U$186="snížená",$N$186,0)</f>
        <v>0</v>
      </c>
      <c r="BG186" s="94">
        <f>IF($U$186="zákl. přenesená",$N$186,0)</f>
        <v>0</v>
      </c>
      <c r="BH186" s="94">
        <f>IF($U$186="sníž. přenesená",$N$186,0)</f>
        <v>0</v>
      </c>
      <c r="BI186" s="94">
        <f>IF($U$186="nulová",$N$186,0)</f>
        <v>0</v>
      </c>
      <c r="BJ186" s="6" t="s">
        <v>112</v>
      </c>
      <c r="BK186" s="94">
        <f>ROUND($L$186*$K$186,0)</f>
        <v>0</v>
      </c>
      <c r="BL186" s="6" t="s">
        <v>179</v>
      </c>
      <c r="BM186" s="6" t="s">
        <v>422</v>
      </c>
    </row>
    <row r="187" spans="2:65" s="6" customFormat="1" ht="39" customHeight="1">
      <c r="B187" s="19"/>
      <c r="C187" s="115" t="s">
        <v>423</v>
      </c>
      <c r="D187" s="115" t="s">
        <v>130</v>
      </c>
      <c r="E187" s="116" t="s">
        <v>424</v>
      </c>
      <c r="F187" s="170" t="s">
        <v>425</v>
      </c>
      <c r="G187" s="171"/>
      <c r="H187" s="171"/>
      <c r="I187" s="171"/>
      <c r="J187" s="117" t="s">
        <v>145</v>
      </c>
      <c r="K187" s="118">
        <v>15.105</v>
      </c>
      <c r="L187" s="172"/>
      <c r="M187" s="171"/>
      <c r="N187" s="172">
        <f>ROUND($L$187*$K$187,0)</f>
        <v>0</v>
      </c>
      <c r="O187" s="171"/>
      <c r="P187" s="171"/>
      <c r="Q187" s="171"/>
      <c r="R187" s="20"/>
      <c r="T187" s="119"/>
      <c r="U187" s="26" t="s">
        <v>42</v>
      </c>
      <c r="V187" s="120">
        <v>0.15</v>
      </c>
      <c r="W187" s="120">
        <f>$V$187*$K$187</f>
        <v>2.26575</v>
      </c>
      <c r="X187" s="120">
        <v>0.003</v>
      </c>
      <c r="Y187" s="120">
        <f>$X$187*$K$187</f>
        <v>0.045315</v>
      </c>
      <c r="Z187" s="120">
        <v>0</v>
      </c>
      <c r="AA187" s="121">
        <f>$Z$187*$K$187</f>
        <v>0</v>
      </c>
      <c r="AR187" s="6" t="s">
        <v>179</v>
      </c>
      <c r="AT187" s="6" t="s">
        <v>130</v>
      </c>
      <c r="AU187" s="6" t="s">
        <v>112</v>
      </c>
      <c r="AY187" s="6" t="s">
        <v>129</v>
      </c>
      <c r="BE187" s="94">
        <f>IF($U$187="základní",$N$187,0)</f>
        <v>0</v>
      </c>
      <c r="BF187" s="94">
        <f>IF($U$187="snížená",$N$187,0)</f>
        <v>0</v>
      </c>
      <c r="BG187" s="94">
        <f>IF($U$187="zákl. přenesená",$N$187,0)</f>
        <v>0</v>
      </c>
      <c r="BH187" s="94">
        <f>IF($U$187="sníž. přenesená",$N$187,0)</f>
        <v>0</v>
      </c>
      <c r="BI187" s="94">
        <f>IF($U$187="nulová",$N$187,0)</f>
        <v>0</v>
      </c>
      <c r="BJ187" s="6" t="s">
        <v>112</v>
      </c>
      <c r="BK187" s="94">
        <f>ROUND($L$187*$K$187,0)</f>
        <v>0</v>
      </c>
      <c r="BL187" s="6" t="s">
        <v>179</v>
      </c>
      <c r="BM187" s="6" t="s">
        <v>426</v>
      </c>
    </row>
    <row r="188" spans="2:65" s="6" customFormat="1" ht="27" customHeight="1">
      <c r="B188" s="19"/>
      <c r="C188" s="115" t="s">
        <v>427</v>
      </c>
      <c r="D188" s="115" t="s">
        <v>130</v>
      </c>
      <c r="E188" s="116" t="s">
        <v>428</v>
      </c>
      <c r="F188" s="170" t="s">
        <v>429</v>
      </c>
      <c r="G188" s="171"/>
      <c r="H188" s="171"/>
      <c r="I188" s="171"/>
      <c r="J188" s="117" t="s">
        <v>145</v>
      </c>
      <c r="K188" s="118">
        <v>93.163</v>
      </c>
      <c r="L188" s="172"/>
      <c r="M188" s="171"/>
      <c r="N188" s="172">
        <f>ROUND($L$188*$K$188,0)</f>
        <v>0</v>
      </c>
      <c r="O188" s="171"/>
      <c r="P188" s="171"/>
      <c r="Q188" s="171"/>
      <c r="R188" s="20"/>
      <c r="T188" s="119"/>
      <c r="U188" s="26" t="s">
        <v>42</v>
      </c>
      <c r="V188" s="120">
        <v>0.222</v>
      </c>
      <c r="W188" s="120">
        <f>$V$188*$K$188</f>
        <v>20.682185999999998</v>
      </c>
      <c r="X188" s="120">
        <v>0.0004</v>
      </c>
      <c r="Y188" s="120">
        <f>$X$188*$K$188</f>
        <v>0.0372652</v>
      </c>
      <c r="Z188" s="120">
        <v>0</v>
      </c>
      <c r="AA188" s="121">
        <f>$Z$188*$K$188</f>
        <v>0</v>
      </c>
      <c r="AR188" s="6" t="s">
        <v>179</v>
      </c>
      <c r="AT188" s="6" t="s">
        <v>130</v>
      </c>
      <c r="AU188" s="6" t="s">
        <v>112</v>
      </c>
      <c r="AY188" s="6" t="s">
        <v>129</v>
      </c>
      <c r="BE188" s="94">
        <f>IF($U$188="základní",$N$188,0)</f>
        <v>0</v>
      </c>
      <c r="BF188" s="94">
        <f>IF($U$188="snížená",$N$188,0)</f>
        <v>0</v>
      </c>
      <c r="BG188" s="94">
        <f>IF($U$188="zákl. přenesená",$N$188,0)</f>
        <v>0</v>
      </c>
      <c r="BH188" s="94">
        <f>IF($U$188="sníž. přenesená",$N$188,0)</f>
        <v>0</v>
      </c>
      <c r="BI188" s="94">
        <f>IF($U$188="nulová",$N$188,0)</f>
        <v>0</v>
      </c>
      <c r="BJ188" s="6" t="s">
        <v>112</v>
      </c>
      <c r="BK188" s="94">
        <f>ROUND($L$188*$K$188,0)</f>
        <v>0</v>
      </c>
      <c r="BL188" s="6" t="s">
        <v>179</v>
      </c>
      <c r="BM188" s="6" t="s">
        <v>430</v>
      </c>
    </row>
    <row r="189" spans="2:65" s="6" customFormat="1" ht="27" customHeight="1">
      <c r="B189" s="19"/>
      <c r="C189" s="125" t="s">
        <v>431</v>
      </c>
      <c r="D189" s="125" t="s">
        <v>324</v>
      </c>
      <c r="E189" s="126" t="s">
        <v>432</v>
      </c>
      <c r="F189" s="186" t="s">
        <v>433</v>
      </c>
      <c r="G189" s="187"/>
      <c r="H189" s="187"/>
      <c r="I189" s="187"/>
      <c r="J189" s="127" t="s">
        <v>145</v>
      </c>
      <c r="K189" s="128">
        <v>116.454</v>
      </c>
      <c r="L189" s="188"/>
      <c r="M189" s="187"/>
      <c r="N189" s="188">
        <f>ROUND($L$189*$K$189,0)</f>
        <v>0</v>
      </c>
      <c r="O189" s="171"/>
      <c r="P189" s="171"/>
      <c r="Q189" s="171"/>
      <c r="R189" s="20"/>
      <c r="T189" s="119"/>
      <c r="U189" s="26" t="s">
        <v>42</v>
      </c>
      <c r="V189" s="120">
        <v>0</v>
      </c>
      <c r="W189" s="120">
        <f>$V$189*$K$189</f>
        <v>0</v>
      </c>
      <c r="X189" s="120">
        <v>0.00112</v>
      </c>
      <c r="Y189" s="120">
        <f>$X$189*$K$189</f>
        <v>0.13042847999999999</v>
      </c>
      <c r="Z189" s="120">
        <v>0</v>
      </c>
      <c r="AA189" s="121">
        <f>$Z$189*$K$189</f>
        <v>0</v>
      </c>
      <c r="AR189" s="6" t="s">
        <v>349</v>
      </c>
      <c r="AT189" s="6" t="s">
        <v>324</v>
      </c>
      <c r="AU189" s="6" t="s">
        <v>112</v>
      </c>
      <c r="AY189" s="6" t="s">
        <v>129</v>
      </c>
      <c r="BE189" s="94">
        <f>IF($U$189="základní",$N$189,0)</f>
        <v>0</v>
      </c>
      <c r="BF189" s="94">
        <f>IF($U$189="snížená",$N$189,0)</f>
        <v>0</v>
      </c>
      <c r="BG189" s="94">
        <f>IF($U$189="zákl. přenesená",$N$189,0)</f>
        <v>0</v>
      </c>
      <c r="BH189" s="94">
        <f>IF($U$189="sníž. přenesená",$N$189,0)</f>
        <v>0</v>
      </c>
      <c r="BI189" s="94">
        <f>IF($U$189="nulová",$N$189,0)</f>
        <v>0</v>
      </c>
      <c r="BJ189" s="6" t="s">
        <v>112</v>
      </c>
      <c r="BK189" s="94">
        <f>ROUND($L$189*$K$189,0)</f>
        <v>0</v>
      </c>
      <c r="BL189" s="6" t="s">
        <v>179</v>
      </c>
      <c r="BM189" s="6" t="s">
        <v>434</v>
      </c>
    </row>
    <row r="190" spans="2:65" s="6" customFormat="1" ht="27" customHeight="1">
      <c r="B190" s="19"/>
      <c r="C190" s="115" t="s">
        <v>435</v>
      </c>
      <c r="D190" s="115" t="s">
        <v>130</v>
      </c>
      <c r="E190" s="116" t="s">
        <v>436</v>
      </c>
      <c r="F190" s="170" t="s">
        <v>437</v>
      </c>
      <c r="G190" s="171"/>
      <c r="H190" s="171"/>
      <c r="I190" s="171"/>
      <c r="J190" s="117" t="s">
        <v>438</v>
      </c>
      <c r="K190" s="118">
        <v>291.01</v>
      </c>
      <c r="L190" s="172"/>
      <c r="M190" s="171"/>
      <c r="N190" s="172">
        <f>ROUND($L$190*$K$190,0)</f>
        <v>0</v>
      </c>
      <c r="O190" s="171"/>
      <c r="P190" s="171"/>
      <c r="Q190" s="171"/>
      <c r="R190" s="20"/>
      <c r="T190" s="119"/>
      <c r="U190" s="26" t="s">
        <v>42</v>
      </c>
      <c r="V190" s="120">
        <v>0</v>
      </c>
      <c r="W190" s="120">
        <f>$V$190*$K$190</f>
        <v>0</v>
      </c>
      <c r="X190" s="120">
        <v>0</v>
      </c>
      <c r="Y190" s="120">
        <f>$X$190*$K$190</f>
        <v>0</v>
      </c>
      <c r="Z190" s="120">
        <v>0</v>
      </c>
      <c r="AA190" s="121">
        <f>$Z$190*$K$190</f>
        <v>0</v>
      </c>
      <c r="AR190" s="6" t="s">
        <v>179</v>
      </c>
      <c r="AT190" s="6" t="s">
        <v>130</v>
      </c>
      <c r="AU190" s="6" t="s">
        <v>112</v>
      </c>
      <c r="AY190" s="6" t="s">
        <v>129</v>
      </c>
      <c r="BE190" s="94">
        <f>IF($U$190="základní",$N$190,0)</f>
        <v>0</v>
      </c>
      <c r="BF190" s="94">
        <f>IF($U$190="snížená",$N$190,0)</f>
        <v>0</v>
      </c>
      <c r="BG190" s="94">
        <f>IF($U$190="zákl. přenesená",$N$190,0)</f>
        <v>0</v>
      </c>
      <c r="BH190" s="94">
        <f>IF($U$190="sníž. přenesená",$N$190,0)</f>
        <v>0</v>
      </c>
      <c r="BI190" s="94">
        <f>IF($U$190="nulová",$N$190,0)</f>
        <v>0</v>
      </c>
      <c r="BJ190" s="6" t="s">
        <v>112</v>
      </c>
      <c r="BK190" s="94">
        <f>ROUND($L$190*$K$190,0)</f>
        <v>0</v>
      </c>
      <c r="BL190" s="6" t="s">
        <v>179</v>
      </c>
      <c r="BM190" s="6" t="s">
        <v>439</v>
      </c>
    </row>
    <row r="191" spans="2:63" s="105" customFormat="1" ht="30.75" customHeight="1">
      <c r="B191" s="106"/>
      <c r="D191" s="114" t="s">
        <v>252</v>
      </c>
      <c r="E191" s="114"/>
      <c r="F191" s="114"/>
      <c r="G191" s="114"/>
      <c r="H191" s="114"/>
      <c r="I191" s="114"/>
      <c r="J191" s="114"/>
      <c r="K191" s="114"/>
      <c r="L191" s="114"/>
      <c r="M191" s="114"/>
      <c r="N191" s="169">
        <f>$BK$191</f>
        <v>0</v>
      </c>
      <c r="O191" s="168"/>
      <c r="P191" s="168"/>
      <c r="Q191" s="168"/>
      <c r="R191" s="109"/>
      <c r="T191" s="110"/>
      <c r="W191" s="111">
        <f>SUM($W$192:$W$204)</f>
        <v>77.9776</v>
      </c>
      <c r="Y191" s="111">
        <f>SUM($Y$192:$Y$204)</f>
        <v>3.4401572099999997</v>
      </c>
      <c r="AA191" s="112">
        <f>SUM($AA$192:$AA$204)</f>
        <v>0</v>
      </c>
      <c r="AR191" s="108" t="s">
        <v>112</v>
      </c>
      <c r="AT191" s="108" t="s">
        <v>73</v>
      </c>
      <c r="AU191" s="108" t="s">
        <v>8</v>
      </c>
      <c r="AY191" s="108" t="s">
        <v>129</v>
      </c>
      <c r="BK191" s="113">
        <f>SUM($BK$192:$BK$204)</f>
        <v>0</v>
      </c>
    </row>
    <row r="192" spans="2:65" s="6" customFormat="1" ht="27" customHeight="1">
      <c r="B192" s="19"/>
      <c r="C192" s="115" t="s">
        <v>440</v>
      </c>
      <c r="D192" s="115" t="s">
        <v>130</v>
      </c>
      <c r="E192" s="116" t="s">
        <v>441</v>
      </c>
      <c r="F192" s="170" t="s">
        <v>442</v>
      </c>
      <c r="G192" s="171"/>
      <c r="H192" s="171"/>
      <c r="I192" s="171"/>
      <c r="J192" s="117" t="s">
        <v>145</v>
      </c>
      <c r="K192" s="118">
        <v>84.51</v>
      </c>
      <c r="L192" s="172"/>
      <c r="M192" s="171"/>
      <c r="N192" s="172">
        <f>ROUND($L$192*$K$192,0)</f>
        <v>0</v>
      </c>
      <c r="O192" s="171"/>
      <c r="P192" s="171"/>
      <c r="Q192" s="171"/>
      <c r="R192" s="20"/>
      <c r="T192" s="119"/>
      <c r="U192" s="26" t="s">
        <v>42</v>
      </c>
      <c r="V192" s="120">
        <v>0.06</v>
      </c>
      <c r="W192" s="120">
        <f>$V$192*$K$192</f>
        <v>5.0706</v>
      </c>
      <c r="X192" s="120">
        <v>0</v>
      </c>
      <c r="Y192" s="120">
        <f>$X$192*$K$192</f>
        <v>0</v>
      </c>
      <c r="Z192" s="120">
        <v>0</v>
      </c>
      <c r="AA192" s="121">
        <f>$Z$192*$K$192</f>
        <v>0</v>
      </c>
      <c r="AR192" s="6" t="s">
        <v>179</v>
      </c>
      <c r="AT192" s="6" t="s">
        <v>130</v>
      </c>
      <c r="AU192" s="6" t="s">
        <v>112</v>
      </c>
      <c r="AY192" s="6" t="s">
        <v>129</v>
      </c>
      <c r="BE192" s="94">
        <f>IF($U$192="základní",$N$192,0)</f>
        <v>0</v>
      </c>
      <c r="BF192" s="94">
        <f>IF($U$192="snížená",$N$192,0)</f>
        <v>0</v>
      </c>
      <c r="BG192" s="94">
        <f>IF($U$192="zákl. přenesená",$N$192,0)</f>
        <v>0</v>
      </c>
      <c r="BH192" s="94">
        <f>IF($U$192="sníž. přenesená",$N$192,0)</f>
        <v>0</v>
      </c>
      <c r="BI192" s="94">
        <f>IF($U$192="nulová",$N$192,0)</f>
        <v>0</v>
      </c>
      <c r="BJ192" s="6" t="s">
        <v>112</v>
      </c>
      <c r="BK192" s="94">
        <f>ROUND($L$192*$K$192,0)</f>
        <v>0</v>
      </c>
      <c r="BL192" s="6" t="s">
        <v>179</v>
      </c>
      <c r="BM192" s="6" t="s">
        <v>443</v>
      </c>
    </row>
    <row r="193" spans="2:65" s="6" customFormat="1" ht="27" customHeight="1">
      <c r="B193" s="19"/>
      <c r="C193" s="125" t="s">
        <v>444</v>
      </c>
      <c r="D193" s="125" t="s">
        <v>324</v>
      </c>
      <c r="E193" s="126" t="s">
        <v>445</v>
      </c>
      <c r="F193" s="186" t="s">
        <v>446</v>
      </c>
      <c r="G193" s="187"/>
      <c r="H193" s="187"/>
      <c r="I193" s="187"/>
      <c r="J193" s="127" t="s">
        <v>145</v>
      </c>
      <c r="K193" s="128">
        <v>97.187</v>
      </c>
      <c r="L193" s="188"/>
      <c r="M193" s="187"/>
      <c r="N193" s="188">
        <f>ROUND($L$193*$K$193,0)</f>
        <v>0</v>
      </c>
      <c r="O193" s="171"/>
      <c r="P193" s="171"/>
      <c r="Q193" s="171"/>
      <c r="R193" s="20"/>
      <c r="T193" s="119"/>
      <c r="U193" s="26" t="s">
        <v>42</v>
      </c>
      <c r="V193" s="120">
        <v>0</v>
      </c>
      <c r="W193" s="120">
        <f>$V$193*$K$193</f>
        <v>0</v>
      </c>
      <c r="X193" s="120">
        <v>0.0025</v>
      </c>
      <c r="Y193" s="120">
        <f>$X$193*$K$193</f>
        <v>0.2429675</v>
      </c>
      <c r="Z193" s="120">
        <v>0</v>
      </c>
      <c r="AA193" s="121">
        <f>$Z$193*$K$193</f>
        <v>0</v>
      </c>
      <c r="AR193" s="6" t="s">
        <v>349</v>
      </c>
      <c r="AT193" s="6" t="s">
        <v>324</v>
      </c>
      <c r="AU193" s="6" t="s">
        <v>112</v>
      </c>
      <c r="AY193" s="6" t="s">
        <v>129</v>
      </c>
      <c r="BE193" s="94">
        <f>IF($U$193="základní",$N$193,0)</f>
        <v>0</v>
      </c>
      <c r="BF193" s="94">
        <f>IF($U$193="snížená",$N$193,0)</f>
        <v>0</v>
      </c>
      <c r="BG193" s="94">
        <f>IF($U$193="zákl. přenesená",$N$193,0)</f>
        <v>0</v>
      </c>
      <c r="BH193" s="94">
        <f>IF($U$193="sníž. přenesená",$N$193,0)</f>
        <v>0</v>
      </c>
      <c r="BI193" s="94">
        <f>IF($U$193="nulová",$N$193,0)</f>
        <v>0</v>
      </c>
      <c r="BJ193" s="6" t="s">
        <v>112</v>
      </c>
      <c r="BK193" s="94">
        <f>ROUND($L$193*$K$193,0)</f>
        <v>0</v>
      </c>
      <c r="BL193" s="6" t="s">
        <v>179</v>
      </c>
      <c r="BM193" s="6" t="s">
        <v>447</v>
      </c>
    </row>
    <row r="194" spans="2:65" s="6" customFormat="1" ht="27" customHeight="1">
      <c r="B194" s="19"/>
      <c r="C194" s="115" t="s">
        <v>448</v>
      </c>
      <c r="D194" s="115" t="s">
        <v>130</v>
      </c>
      <c r="E194" s="116" t="s">
        <v>449</v>
      </c>
      <c r="F194" s="170" t="s">
        <v>450</v>
      </c>
      <c r="G194" s="171"/>
      <c r="H194" s="171"/>
      <c r="I194" s="171"/>
      <c r="J194" s="117" t="s">
        <v>145</v>
      </c>
      <c r="K194" s="118">
        <v>65.35</v>
      </c>
      <c r="L194" s="172"/>
      <c r="M194" s="171"/>
      <c r="N194" s="172">
        <f>ROUND($L$194*$K$194,0)</f>
        <v>0</v>
      </c>
      <c r="O194" s="171"/>
      <c r="P194" s="171"/>
      <c r="Q194" s="171"/>
      <c r="R194" s="20"/>
      <c r="T194" s="119"/>
      <c r="U194" s="26" t="s">
        <v>42</v>
      </c>
      <c r="V194" s="120">
        <v>0.14</v>
      </c>
      <c r="W194" s="120">
        <f>$V$194*$K$194</f>
        <v>9.149000000000001</v>
      </c>
      <c r="X194" s="120">
        <v>0</v>
      </c>
      <c r="Y194" s="120">
        <f>$X$194*$K$194</f>
        <v>0</v>
      </c>
      <c r="Z194" s="120">
        <v>0</v>
      </c>
      <c r="AA194" s="121">
        <f>$Z$194*$K$194</f>
        <v>0</v>
      </c>
      <c r="AR194" s="6" t="s">
        <v>179</v>
      </c>
      <c r="AT194" s="6" t="s">
        <v>130</v>
      </c>
      <c r="AU194" s="6" t="s">
        <v>112</v>
      </c>
      <c r="AY194" s="6" t="s">
        <v>129</v>
      </c>
      <c r="BE194" s="94">
        <f>IF($U$194="základní",$N$194,0)</f>
        <v>0</v>
      </c>
      <c r="BF194" s="94">
        <f>IF($U$194="snížená",$N$194,0)</f>
        <v>0</v>
      </c>
      <c r="BG194" s="94">
        <f>IF($U$194="zákl. přenesená",$N$194,0)</f>
        <v>0</v>
      </c>
      <c r="BH194" s="94">
        <f>IF($U$194="sníž. přenesená",$N$194,0)</f>
        <v>0</v>
      </c>
      <c r="BI194" s="94">
        <f>IF($U$194="nulová",$N$194,0)</f>
        <v>0</v>
      </c>
      <c r="BJ194" s="6" t="s">
        <v>112</v>
      </c>
      <c r="BK194" s="94">
        <f>ROUND($L$194*$K$194,0)</f>
        <v>0</v>
      </c>
      <c r="BL194" s="6" t="s">
        <v>179</v>
      </c>
      <c r="BM194" s="6" t="s">
        <v>451</v>
      </c>
    </row>
    <row r="195" spans="2:65" s="6" customFormat="1" ht="27" customHeight="1">
      <c r="B195" s="19"/>
      <c r="C195" s="125" t="s">
        <v>452</v>
      </c>
      <c r="D195" s="125" t="s">
        <v>324</v>
      </c>
      <c r="E195" s="126" t="s">
        <v>453</v>
      </c>
      <c r="F195" s="186" t="s">
        <v>454</v>
      </c>
      <c r="G195" s="187"/>
      <c r="H195" s="187"/>
      <c r="I195" s="187"/>
      <c r="J195" s="127" t="s">
        <v>145</v>
      </c>
      <c r="K195" s="128">
        <v>150.305</v>
      </c>
      <c r="L195" s="188"/>
      <c r="M195" s="187"/>
      <c r="N195" s="188">
        <f>ROUND($L$195*$K$195,0)</f>
        <v>0</v>
      </c>
      <c r="O195" s="171"/>
      <c r="P195" s="171"/>
      <c r="Q195" s="171"/>
      <c r="R195" s="20"/>
      <c r="T195" s="119"/>
      <c r="U195" s="26" t="s">
        <v>42</v>
      </c>
      <c r="V195" s="120">
        <v>0</v>
      </c>
      <c r="W195" s="120">
        <f>$V$195*$K$195</f>
        <v>0</v>
      </c>
      <c r="X195" s="120">
        <v>0.00175</v>
      </c>
      <c r="Y195" s="120">
        <f>$X$195*$K$195</f>
        <v>0.26303375</v>
      </c>
      <c r="Z195" s="120">
        <v>0</v>
      </c>
      <c r="AA195" s="121">
        <f>$Z$195*$K$195</f>
        <v>0</v>
      </c>
      <c r="AR195" s="6" t="s">
        <v>349</v>
      </c>
      <c r="AT195" s="6" t="s">
        <v>324</v>
      </c>
      <c r="AU195" s="6" t="s">
        <v>112</v>
      </c>
      <c r="AY195" s="6" t="s">
        <v>129</v>
      </c>
      <c r="BE195" s="94">
        <f>IF($U$195="základní",$N$195,0)</f>
        <v>0</v>
      </c>
      <c r="BF195" s="94">
        <f>IF($U$195="snížená",$N$195,0)</f>
        <v>0</v>
      </c>
      <c r="BG195" s="94">
        <f>IF($U$195="zákl. přenesená",$N$195,0)</f>
        <v>0</v>
      </c>
      <c r="BH195" s="94">
        <f>IF($U$195="sníž. přenesená",$N$195,0)</f>
        <v>0</v>
      </c>
      <c r="BI195" s="94">
        <f>IF($U$195="nulová",$N$195,0)</f>
        <v>0</v>
      </c>
      <c r="BJ195" s="6" t="s">
        <v>112</v>
      </c>
      <c r="BK195" s="94">
        <f>ROUND($L$195*$K$195,0)</f>
        <v>0</v>
      </c>
      <c r="BL195" s="6" t="s">
        <v>179</v>
      </c>
      <c r="BM195" s="6" t="s">
        <v>455</v>
      </c>
    </row>
    <row r="196" spans="2:65" s="6" customFormat="1" ht="27" customHeight="1">
      <c r="B196" s="19"/>
      <c r="C196" s="115" t="s">
        <v>456</v>
      </c>
      <c r="D196" s="115" t="s">
        <v>130</v>
      </c>
      <c r="E196" s="116" t="s">
        <v>457</v>
      </c>
      <c r="F196" s="170" t="s">
        <v>458</v>
      </c>
      <c r="G196" s="171"/>
      <c r="H196" s="171"/>
      <c r="I196" s="171"/>
      <c r="J196" s="117" t="s">
        <v>214</v>
      </c>
      <c r="K196" s="118">
        <v>149.86</v>
      </c>
      <c r="L196" s="172"/>
      <c r="M196" s="171"/>
      <c r="N196" s="172">
        <f>ROUND($L$196*$K$196,0)</f>
        <v>0</v>
      </c>
      <c r="O196" s="171"/>
      <c r="P196" s="171"/>
      <c r="Q196" s="171"/>
      <c r="R196" s="20"/>
      <c r="T196" s="119"/>
      <c r="U196" s="26" t="s">
        <v>42</v>
      </c>
      <c r="V196" s="120">
        <v>0.04</v>
      </c>
      <c r="W196" s="120">
        <f>$V$196*$K$196</f>
        <v>5.994400000000001</v>
      </c>
      <c r="X196" s="120">
        <v>0</v>
      </c>
      <c r="Y196" s="120">
        <f>$X$196*$K$196</f>
        <v>0</v>
      </c>
      <c r="Z196" s="120">
        <v>0</v>
      </c>
      <c r="AA196" s="121">
        <f>$Z$196*$K$196</f>
        <v>0</v>
      </c>
      <c r="AR196" s="6" t="s">
        <v>179</v>
      </c>
      <c r="AT196" s="6" t="s">
        <v>130</v>
      </c>
      <c r="AU196" s="6" t="s">
        <v>112</v>
      </c>
      <c r="AY196" s="6" t="s">
        <v>129</v>
      </c>
      <c r="BE196" s="94">
        <f>IF($U$196="základní",$N$196,0)</f>
        <v>0</v>
      </c>
      <c r="BF196" s="94">
        <f>IF($U$196="snížená",$N$196,0)</f>
        <v>0</v>
      </c>
      <c r="BG196" s="94">
        <f>IF($U$196="zákl. přenesená",$N$196,0)</f>
        <v>0</v>
      </c>
      <c r="BH196" s="94">
        <f>IF($U$196="sníž. přenesená",$N$196,0)</f>
        <v>0</v>
      </c>
      <c r="BI196" s="94">
        <f>IF($U$196="nulová",$N$196,0)</f>
        <v>0</v>
      </c>
      <c r="BJ196" s="6" t="s">
        <v>112</v>
      </c>
      <c r="BK196" s="94">
        <f>ROUND($L$196*$K$196,0)</f>
        <v>0</v>
      </c>
      <c r="BL196" s="6" t="s">
        <v>179</v>
      </c>
      <c r="BM196" s="6" t="s">
        <v>459</v>
      </c>
    </row>
    <row r="197" spans="2:65" s="6" customFormat="1" ht="27" customHeight="1">
      <c r="B197" s="19"/>
      <c r="C197" s="125" t="s">
        <v>460</v>
      </c>
      <c r="D197" s="125" t="s">
        <v>324</v>
      </c>
      <c r="E197" s="126" t="s">
        <v>461</v>
      </c>
      <c r="F197" s="186" t="s">
        <v>462</v>
      </c>
      <c r="G197" s="187"/>
      <c r="H197" s="187"/>
      <c r="I197" s="187"/>
      <c r="J197" s="127" t="s">
        <v>214</v>
      </c>
      <c r="K197" s="128">
        <v>164.846</v>
      </c>
      <c r="L197" s="188"/>
      <c r="M197" s="187"/>
      <c r="N197" s="188">
        <f>ROUND($L$197*$K$197,0)</f>
        <v>0</v>
      </c>
      <c r="O197" s="171"/>
      <c r="P197" s="171"/>
      <c r="Q197" s="171"/>
      <c r="R197" s="20"/>
      <c r="T197" s="119"/>
      <c r="U197" s="26" t="s">
        <v>42</v>
      </c>
      <c r="V197" s="120">
        <v>0</v>
      </c>
      <c r="W197" s="120">
        <f>$V$197*$K$197</f>
        <v>0</v>
      </c>
      <c r="X197" s="120">
        <v>1E-05</v>
      </c>
      <c r="Y197" s="120">
        <f>$X$197*$K$197</f>
        <v>0.0016484600000000002</v>
      </c>
      <c r="Z197" s="120">
        <v>0</v>
      </c>
      <c r="AA197" s="121">
        <f>$Z$197*$K$197</f>
        <v>0</v>
      </c>
      <c r="AR197" s="6" t="s">
        <v>349</v>
      </c>
      <c r="AT197" s="6" t="s">
        <v>324</v>
      </c>
      <c r="AU197" s="6" t="s">
        <v>112</v>
      </c>
      <c r="AY197" s="6" t="s">
        <v>129</v>
      </c>
      <c r="BE197" s="94">
        <f>IF($U$197="základní",$N$197,0)</f>
        <v>0</v>
      </c>
      <c r="BF197" s="94">
        <f>IF($U$197="snížená",$N$197,0)</f>
        <v>0</v>
      </c>
      <c r="BG197" s="94">
        <f>IF($U$197="zákl. přenesená",$N$197,0)</f>
        <v>0</v>
      </c>
      <c r="BH197" s="94">
        <f>IF($U$197="sníž. přenesená",$N$197,0)</f>
        <v>0</v>
      </c>
      <c r="BI197" s="94">
        <f>IF($U$197="nulová",$N$197,0)</f>
        <v>0</v>
      </c>
      <c r="BJ197" s="6" t="s">
        <v>112</v>
      </c>
      <c r="BK197" s="94">
        <f>ROUND($L$197*$K$197,0)</f>
        <v>0</v>
      </c>
      <c r="BL197" s="6" t="s">
        <v>179</v>
      </c>
      <c r="BM197" s="6" t="s">
        <v>463</v>
      </c>
    </row>
    <row r="198" spans="2:65" s="6" customFormat="1" ht="27" customHeight="1">
      <c r="B198" s="19"/>
      <c r="C198" s="115" t="s">
        <v>464</v>
      </c>
      <c r="D198" s="115" t="s">
        <v>130</v>
      </c>
      <c r="E198" s="116" t="s">
        <v>465</v>
      </c>
      <c r="F198" s="170" t="s">
        <v>466</v>
      </c>
      <c r="G198" s="171"/>
      <c r="H198" s="171"/>
      <c r="I198" s="171"/>
      <c r="J198" s="117" t="s">
        <v>145</v>
      </c>
      <c r="K198" s="118">
        <v>166.44</v>
      </c>
      <c r="L198" s="172"/>
      <c r="M198" s="171"/>
      <c r="N198" s="172">
        <f>ROUND($L$198*$K$198,0)</f>
        <v>0</v>
      </c>
      <c r="O198" s="171"/>
      <c r="P198" s="171"/>
      <c r="Q198" s="171"/>
      <c r="R198" s="20"/>
      <c r="T198" s="119"/>
      <c r="U198" s="26" t="s">
        <v>42</v>
      </c>
      <c r="V198" s="120">
        <v>0.1</v>
      </c>
      <c r="W198" s="120">
        <f>$V$198*$K$198</f>
        <v>16.644000000000002</v>
      </c>
      <c r="X198" s="120">
        <v>0</v>
      </c>
      <c r="Y198" s="120">
        <f>$X$198*$K$198</f>
        <v>0</v>
      </c>
      <c r="Z198" s="120">
        <v>0</v>
      </c>
      <c r="AA198" s="121">
        <f>$Z$198*$K$198</f>
        <v>0</v>
      </c>
      <c r="AR198" s="6" t="s">
        <v>179</v>
      </c>
      <c r="AT198" s="6" t="s">
        <v>130</v>
      </c>
      <c r="AU198" s="6" t="s">
        <v>112</v>
      </c>
      <c r="AY198" s="6" t="s">
        <v>129</v>
      </c>
      <c r="BE198" s="94">
        <f>IF($U$198="základní",$N$198,0)</f>
        <v>0</v>
      </c>
      <c r="BF198" s="94">
        <f>IF($U$198="snížená",$N$198,0)</f>
        <v>0</v>
      </c>
      <c r="BG198" s="94">
        <f>IF($U$198="zákl. přenesená",$N$198,0)</f>
        <v>0</v>
      </c>
      <c r="BH198" s="94">
        <f>IF($U$198="sníž. přenesená",$N$198,0)</f>
        <v>0</v>
      </c>
      <c r="BI198" s="94">
        <f>IF($U$198="nulová",$N$198,0)</f>
        <v>0</v>
      </c>
      <c r="BJ198" s="6" t="s">
        <v>112</v>
      </c>
      <c r="BK198" s="94">
        <f>ROUND($L$198*$K$198,0)</f>
        <v>0</v>
      </c>
      <c r="BL198" s="6" t="s">
        <v>179</v>
      </c>
      <c r="BM198" s="6" t="s">
        <v>467</v>
      </c>
    </row>
    <row r="199" spans="2:65" s="6" customFormat="1" ht="15.75" customHeight="1">
      <c r="B199" s="19"/>
      <c r="C199" s="125" t="s">
        <v>468</v>
      </c>
      <c r="D199" s="125" t="s">
        <v>324</v>
      </c>
      <c r="E199" s="126" t="s">
        <v>469</v>
      </c>
      <c r="F199" s="186" t="s">
        <v>470</v>
      </c>
      <c r="G199" s="187"/>
      <c r="H199" s="187"/>
      <c r="I199" s="187"/>
      <c r="J199" s="127" t="s">
        <v>145</v>
      </c>
      <c r="K199" s="128">
        <v>183.084</v>
      </c>
      <c r="L199" s="188"/>
      <c r="M199" s="187"/>
      <c r="N199" s="188">
        <f>ROUND($L$199*$K$199,0)</f>
        <v>0</v>
      </c>
      <c r="O199" s="171"/>
      <c r="P199" s="171"/>
      <c r="Q199" s="171"/>
      <c r="R199" s="20"/>
      <c r="T199" s="119"/>
      <c r="U199" s="26" t="s">
        <v>42</v>
      </c>
      <c r="V199" s="120">
        <v>0</v>
      </c>
      <c r="W199" s="120">
        <f>$V$199*$K$199</f>
        <v>0</v>
      </c>
      <c r="X199" s="120">
        <v>0.007</v>
      </c>
      <c r="Y199" s="120">
        <f>$X$199*$K$199</f>
        <v>1.281588</v>
      </c>
      <c r="Z199" s="120">
        <v>0</v>
      </c>
      <c r="AA199" s="121">
        <f>$Z$199*$K$199</f>
        <v>0</v>
      </c>
      <c r="AR199" s="6" t="s">
        <v>349</v>
      </c>
      <c r="AT199" s="6" t="s">
        <v>324</v>
      </c>
      <c r="AU199" s="6" t="s">
        <v>112</v>
      </c>
      <c r="AY199" s="6" t="s">
        <v>129</v>
      </c>
      <c r="BE199" s="94">
        <f>IF($U$199="základní",$N$199,0)</f>
        <v>0</v>
      </c>
      <c r="BF199" s="94">
        <f>IF($U$199="snížená",$N$199,0)</f>
        <v>0</v>
      </c>
      <c r="BG199" s="94">
        <f>IF($U$199="zákl. přenesená",$N$199,0)</f>
        <v>0</v>
      </c>
      <c r="BH199" s="94">
        <f>IF($U$199="sníž. přenesená",$N$199,0)</f>
        <v>0</v>
      </c>
      <c r="BI199" s="94">
        <f>IF($U$199="nulová",$N$199,0)</f>
        <v>0</v>
      </c>
      <c r="BJ199" s="6" t="s">
        <v>112</v>
      </c>
      <c r="BK199" s="94">
        <f>ROUND($L$199*$K$199,0)</f>
        <v>0</v>
      </c>
      <c r="BL199" s="6" t="s">
        <v>179</v>
      </c>
      <c r="BM199" s="6" t="s">
        <v>471</v>
      </c>
    </row>
    <row r="200" spans="2:65" s="6" customFormat="1" ht="27" customHeight="1">
      <c r="B200" s="19"/>
      <c r="C200" s="115" t="s">
        <v>472</v>
      </c>
      <c r="D200" s="115" t="s">
        <v>130</v>
      </c>
      <c r="E200" s="116" t="s">
        <v>473</v>
      </c>
      <c r="F200" s="170" t="s">
        <v>474</v>
      </c>
      <c r="G200" s="171"/>
      <c r="H200" s="171"/>
      <c r="I200" s="171"/>
      <c r="J200" s="117" t="s">
        <v>145</v>
      </c>
      <c r="K200" s="118">
        <v>166.44</v>
      </c>
      <c r="L200" s="172"/>
      <c r="M200" s="171"/>
      <c r="N200" s="172">
        <f>ROUND($L$200*$K$200,0)</f>
        <v>0</v>
      </c>
      <c r="O200" s="171"/>
      <c r="P200" s="171"/>
      <c r="Q200" s="171"/>
      <c r="R200" s="20"/>
      <c r="T200" s="119"/>
      <c r="U200" s="26" t="s">
        <v>42</v>
      </c>
      <c r="V200" s="120">
        <v>0.09</v>
      </c>
      <c r="W200" s="120">
        <f>$V$200*$K$200</f>
        <v>14.9796</v>
      </c>
      <c r="X200" s="120">
        <v>0</v>
      </c>
      <c r="Y200" s="120">
        <f>$X$200*$K$200</f>
        <v>0</v>
      </c>
      <c r="Z200" s="120">
        <v>0</v>
      </c>
      <c r="AA200" s="121">
        <f>$Z$200*$K$200</f>
        <v>0</v>
      </c>
      <c r="AR200" s="6" t="s">
        <v>179</v>
      </c>
      <c r="AT200" s="6" t="s">
        <v>130</v>
      </c>
      <c r="AU200" s="6" t="s">
        <v>112</v>
      </c>
      <c r="AY200" s="6" t="s">
        <v>129</v>
      </c>
      <c r="BE200" s="94">
        <f>IF($U$200="základní",$N$200,0)</f>
        <v>0</v>
      </c>
      <c r="BF200" s="94">
        <f>IF($U$200="snížená",$N$200,0)</f>
        <v>0</v>
      </c>
      <c r="BG200" s="94">
        <f>IF($U$200="zákl. přenesená",$N$200,0)</f>
        <v>0</v>
      </c>
      <c r="BH200" s="94">
        <f>IF($U$200="sníž. přenesená",$N$200,0)</f>
        <v>0</v>
      </c>
      <c r="BI200" s="94">
        <f>IF($U$200="nulová",$N$200,0)</f>
        <v>0</v>
      </c>
      <c r="BJ200" s="6" t="s">
        <v>112</v>
      </c>
      <c r="BK200" s="94">
        <f>ROUND($L$200*$K$200,0)</f>
        <v>0</v>
      </c>
      <c r="BL200" s="6" t="s">
        <v>179</v>
      </c>
      <c r="BM200" s="6" t="s">
        <v>475</v>
      </c>
    </row>
    <row r="201" spans="2:65" s="6" customFormat="1" ht="15.75" customHeight="1">
      <c r="B201" s="19"/>
      <c r="C201" s="125" t="s">
        <v>476</v>
      </c>
      <c r="D201" s="125" t="s">
        <v>324</v>
      </c>
      <c r="E201" s="126" t="s">
        <v>477</v>
      </c>
      <c r="F201" s="186" t="s">
        <v>478</v>
      </c>
      <c r="G201" s="187"/>
      <c r="H201" s="187"/>
      <c r="I201" s="187"/>
      <c r="J201" s="127" t="s">
        <v>145</v>
      </c>
      <c r="K201" s="128">
        <v>183.084</v>
      </c>
      <c r="L201" s="188"/>
      <c r="M201" s="187"/>
      <c r="N201" s="188">
        <f>ROUND($L$201*$K$201,0)</f>
        <v>0</v>
      </c>
      <c r="O201" s="171"/>
      <c r="P201" s="171"/>
      <c r="Q201" s="171"/>
      <c r="R201" s="20"/>
      <c r="T201" s="119"/>
      <c r="U201" s="26" t="s">
        <v>42</v>
      </c>
      <c r="V201" s="120">
        <v>0</v>
      </c>
      <c r="W201" s="120">
        <f>$V$201*$K$201</f>
        <v>0</v>
      </c>
      <c r="X201" s="120">
        <v>0.008</v>
      </c>
      <c r="Y201" s="120">
        <f>$X$201*$K$201</f>
        <v>1.464672</v>
      </c>
      <c r="Z201" s="120">
        <v>0</v>
      </c>
      <c r="AA201" s="121">
        <f>$Z$201*$K$201</f>
        <v>0</v>
      </c>
      <c r="AR201" s="6" t="s">
        <v>349</v>
      </c>
      <c r="AT201" s="6" t="s">
        <v>324</v>
      </c>
      <c r="AU201" s="6" t="s">
        <v>112</v>
      </c>
      <c r="AY201" s="6" t="s">
        <v>129</v>
      </c>
      <c r="BE201" s="94">
        <f>IF($U$201="základní",$N$201,0)</f>
        <v>0</v>
      </c>
      <c r="BF201" s="94">
        <f>IF($U$201="snížená",$N$201,0)</f>
        <v>0</v>
      </c>
      <c r="BG201" s="94">
        <f>IF($U$201="zákl. přenesená",$N$201,0)</f>
        <v>0</v>
      </c>
      <c r="BH201" s="94">
        <f>IF($U$201="sníž. přenesená",$N$201,0)</f>
        <v>0</v>
      </c>
      <c r="BI201" s="94">
        <f>IF($U$201="nulová",$N$201,0)</f>
        <v>0</v>
      </c>
      <c r="BJ201" s="6" t="s">
        <v>112</v>
      </c>
      <c r="BK201" s="94">
        <f>ROUND($L$201*$K$201,0)</f>
        <v>0</v>
      </c>
      <c r="BL201" s="6" t="s">
        <v>179</v>
      </c>
      <c r="BM201" s="6" t="s">
        <v>479</v>
      </c>
    </row>
    <row r="202" spans="2:65" s="6" customFormat="1" ht="27" customHeight="1">
      <c r="B202" s="19"/>
      <c r="C202" s="115" t="s">
        <v>480</v>
      </c>
      <c r="D202" s="115" t="s">
        <v>130</v>
      </c>
      <c r="E202" s="116" t="s">
        <v>481</v>
      </c>
      <c r="F202" s="170" t="s">
        <v>482</v>
      </c>
      <c r="G202" s="171"/>
      <c r="H202" s="171"/>
      <c r="I202" s="171"/>
      <c r="J202" s="117" t="s">
        <v>145</v>
      </c>
      <c r="K202" s="118">
        <v>65.35</v>
      </c>
      <c r="L202" s="172"/>
      <c r="M202" s="171"/>
      <c r="N202" s="172">
        <f>ROUND($L$202*$K$202,0)</f>
        <v>0</v>
      </c>
      <c r="O202" s="171"/>
      <c r="P202" s="171"/>
      <c r="Q202" s="171"/>
      <c r="R202" s="20"/>
      <c r="T202" s="119"/>
      <c r="U202" s="26" t="s">
        <v>42</v>
      </c>
      <c r="V202" s="120">
        <v>0.4</v>
      </c>
      <c r="W202" s="120">
        <f>$V$202*$K$202</f>
        <v>26.14</v>
      </c>
      <c r="X202" s="120">
        <v>0.00264</v>
      </c>
      <c r="Y202" s="120">
        <f>$X$202*$K$202</f>
        <v>0.17252399999999998</v>
      </c>
      <c r="Z202" s="120">
        <v>0</v>
      </c>
      <c r="AA202" s="121">
        <f>$Z$202*$K$202</f>
        <v>0</v>
      </c>
      <c r="AR202" s="6" t="s">
        <v>179</v>
      </c>
      <c r="AT202" s="6" t="s">
        <v>130</v>
      </c>
      <c r="AU202" s="6" t="s">
        <v>112</v>
      </c>
      <c r="AY202" s="6" t="s">
        <v>129</v>
      </c>
      <c r="BE202" s="94">
        <f>IF($U$202="základní",$N$202,0)</f>
        <v>0</v>
      </c>
      <c r="BF202" s="94">
        <f>IF($U$202="snížená",$N$202,0)</f>
        <v>0</v>
      </c>
      <c r="BG202" s="94">
        <f>IF($U$202="zákl. přenesená",$N$202,0)</f>
        <v>0</v>
      </c>
      <c r="BH202" s="94">
        <f>IF($U$202="sníž. přenesená",$N$202,0)</f>
        <v>0</v>
      </c>
      <c r="BI202" s="94">
        <f>IF($U$202="nulová",$N$202,0)</f>
        <v>0</v>
      </c>
      <c r="BJ202" s="6" t="s">
        <v>112</v>
      </c>
      <c r="BK202" s="94">
        <f>ROUND($L$202*$K$202,0)</f>
        <v>0</v>
      </c>
      <c r="BL202" s="6" t="s">
        <v>179</v>
      </c>
      <c r="BM202" s="6" t="s">
        <v>483</v>
      </c>
    </row>
    <row r="203" spans="2:65" s="6" customFormat="1" ht="15.75" customHeight="1">
      <c r="B203" s="19"/>
      <c r="C203" s="125" t="s">
        <v>484</v>
      </c>
      <c r="D203" s="125" t="s">
        <v>324</v>
      </c>
      <c r="E203" s="126" t="s">
        <v>485</v>
      </c>
      <c r="F203" s="186" t="s">
        <v>486</v>
      </c>
      <c r="G203" s="187"/>
      <c r="H203" s="187"/>
      <c r="I203" s="187"/>
      <c r="J203" s="127" t="s">
        <v>145</v>
      </c>
      <c r="K203" s="128">
        <v>98.025</v>
      </c>
      <c r="L203" s="188"/>
      <c r="M203" s="187"/>
      <c r="N203" s="188">
        <f>ROUND($L$203*$K$203,0)</f>
        <v>0</v>
      </c>
      <c r="O203" s="171"/>
      <c r="P203" s="171"/>
      <c r="Q203" s="171"/>
      <c r="R203" s="20"/>
      <c r="T203" s="119"/>
      <c r="U203" s="26" t="s">
        <v>42</v>
      </c>
      <c r="V203" s="120">
        <v>0</v>
      </c>
      <c r="W203" s="120">
        <f>$V$203*$K$203</f>
        <v>0</v>
      </c>
      <c r="X203" s="120">
        <v>0.00014</v>
      </c>
      <c r="Y203" s="120">
        <f>$X$203*$K$203</f>
        <v>0.0137235</v>
      </c>
      <c r="Z203" s="120">
        <v>0</v>
      </c>
      <c r="AA203" s="121">
        <f>$Z$203*$K$203</f>
        <v>0</v>
      </c>
      <c r="AR203" s="6" t="s">
        <v>349</v>
      </c>
      <c r="AT203" s="6" t="s">
        <v>324</v>
      </c>
      <c r="AU203" s="6" t="s">
        <v>112</v>
      </c>
      <c r="AY203" s="6" t="s">
        <v>129</v>
      </c>
      <c r="BE203" s="94">
        <f>IF($U$203="základní",$N$203,0)</f>
        <v>0</v>
      </c>
      <c r="BF203" s="94">
        <f>IF($U$203="snížená",$N$203,0)</f>
        <v>0</v>
      </c>
      <c r="BG203" s="94">
        <f>IF($U$203="zákl. přenesená",$N$203,0)</f>
        <v>0</v>
      </c>
      <c r="BH203" s="94">
        <f>IF($U$203="sníž. přenesená",$N$203,0)</f>
        <v>0</v>
      </c>
      <c r="BI203" s="94">
        <f>IF($U$203="nulová",$N$203,0)</f>
        <v>0</v>
      </c>
      <c r="BJ203" s="6" t="s">
        <v>112</v>
      </c>
      <c r="BK203" s="94">
        <f>ROUND($L$203*$K$203,0)</f>
        <v>0</v>
      </c>
      <c r="BL203" s="6" t="s">
        <v>179</v>
      </c>
      <c r="BM203" s="6" t="s">
        <v>487</v>
      </c>
    </row>
    <row r="204" spans="2:65" s="6" customFormat="1" ht="27" customHeight="1">
      <c r="B204" s="19"/>
      <c r="C204" s="115" t="s">
        <v>488</v>
      </c>
      <c r="D204" s="115" t="s">
        <v>130</v>
      </c>
      <c r="E204" s="116" t="s">
        <v>489</v>
      </c>
      <c r="F204" s="170" t="s">
        <v>490</v>
      </c>
      <c r="G204" s="171"/>
      <c r="H204" s="171"/>
      <c r="I204" s="171"/>
      <c r="J204" s="117" t="s">
        <v>438</v>
      </c>
      <c r="K204" s="118">
        <v>1595.79</v>
      </c>
      <c r="L204" s="172"/>
      <c r="M204" s="171"/>
      <c r="N204" s="172">
        <f>ROUND($L$204*$K$204,0)</f>
        <v>0</v>
      </c>
      <c r="O204" s="171"/>
      <c r="P204" s="171"/>
      <c r="Q204" s="171"/>
      <c r="R204" s="20"/>
      <c r="T204" s="119"/>
      <c r="U204" s="26" t="s">
        <v>42</v>
      </c>
      <c r="V204" s="120">
        <v>0</v>
      </c>
      <c r="W204" s="120">
        <f>$V$204*$K$204</f>
        <v>0</v>
      </c>
      <c r="X204" s="120">
        <v>0</v>
      </c>
      <c r="Y204" s="120">
        <f>$X$204*$K$204</f>
        <v>0</v>
      </c>
      <c r="Z204" s="120">
        <v>0</v>
      </c>
      <c r="AA204" s="121">
        <f>$Z$204*$K$204</f>
        <v>0</v>
      </c>
      <c r="AR204" s="6" t="s">
        <v>179</v>
      </c>
      <c r="AT204" s="6" t="s">
        <v>130</v>
      </c>
      <c r="AU204" s="6" t="s">
        <v>112</v>
      </c>
      <c r="AY204" s="6" t="s">
        <v>129</v>
      </c>
      <c r="BE204" s="94">
        <f>IF($U$204="základní",$N$204,0)</f>
        <v>0</v>
      </c>
      <c r="BF204" s="94">
        <f>IF($U$204="snížená",$N$204,0)</f>
        <v>0</v>
      </c>
      <c r="BG204" s="94">
        <f>IF($U$204="zákl. přenesená",$N$204,0)</f>
        <v>0</v>
      </c>
      <c r="BH204" s="94">
        <f>IF($U$204="sníž. přenesená",$N$204,0)</f>
        <v>0</v>
      </c>
      <c r="BI204" s="94">
        <f>IF($U$204="nulová",$N$204,0)</f>
        <v>0</v>
      </c>
      <c r="BJ204" s="6" t="s">
        <v>112</v>
      </c>
      <c r="BK204" s="94">
        <f>ROUND($L$204*$K$204,0)</f>
        <v>0</v>
      </c>
      <c r="BL204" s="6" t="s">
        <v>179</v>
      </c>
      <c r="BM204" s="6" t="s">
        <v>491</v>
      </c>
    </row>
    <row r="205" spans="2:63" s="105" customFormat="1" ht="30.75" customHeight="1">
      <c r="B205" s="106"/>
      <c r="D205" s="114" t="s">
        <v>253</v>
      </c>
      <c r="E205" s="114"/>
      <c r="F205" s="114"/>
      <c r="G205" s="114"/>
      <c r="H205" s="114"/>
      <c r="I205" s="114"/>
      <c r="J205" s="114"/>
      <c r="K205" s="114"/>
      <c r="L205" s="114"/>
      <c r="M205" s="114"/>
      <c r="N205" s="169">
        <f>$BK$205</f>
        <v>0</v>
      </c>
      <c r="O205" s="168"/>
      <c r="P205" s="168"/>
      <c r="Q205" s="168"/>
      <c r="R205" s="109"/>
      <c r="T205" s="110"/>
      <c r="W205" s="111">
        <f>SUM($W$206:$W$207)</f>
        <v>0</v>
      </c>
      <c r="Y205" s="111">
        <f>SUM($Y$206:$Y$207)</f>
        <v>0</v>
      </c>
      <c r="AA205" s="112">
        <f>SUM($AA$206:$AA$207)</f>
        <v>0</v>
      </c>
      <c r="AR205" s="108" t="s">
        <v>112</v>
      </c>
      <c r="AT205" s="108" t="s">
        <v>73</v>
      </c>
      <c r="AU205" s="108" t="s">
        <v>8</v>
      </c>
      <c r="AY205" s="108" t="s">
        <v>129</v>
      </c>
      <c r="BK205" s="113">
        <f>SUM($BK$206:$BK$207)</f>
        <v>0</v>
      </c>
    </row>
    <row r="206" spans="2:65" s="6" customFormat="1" ht="27" customHeight="1">
      <c r="B206" s="19"/>
      <c r="C206" s="115" t="s">
        <v>492</v>
      </c>
      <c r="D206" s="115" t="s">
        <v>130</v>
      </c>
      <c r="E206" s="116" t="s">
        <v>493</v>
      </c>
      <c r="F206" s="170" t="s">
        <v>494</v>
      </c>
      <c r="G206" s="171"/>
      <c r="H206" s="171"/>
      <c r="I206" s="171"/>
      <c r="J206" s="117" t="s">
        <v>495</v>
      </c>
      <c r="K206" s="118">
        <v>1</v>
      </c>
      <c r="L206" s="172"/>
      <c r="M206" s="171"/>
      <c r="N206" s="172">
        <f>ROUND($L$206*$K$206,0)</f>
        <v>0</v>
      </c>
      <c r="O206" s="171"/>
      <c r="P206" s="171"/>
      <c r="Q206" s="171"/>
      <c r="R206" s="20"/>
      <c r="T206" s="119"/>
      <c r="U206" s="26" t="s">
        <v>42</v>
      </c>
      <c r="V206" s="120">
        <v>0</v>
      </c>
      <c r="W206" s="120">
        <f>$V$206*$K$206</f>
        <v>0</v>
      </c>
      <c r="X206" s="120">
        <v>0</v>
      </c>
      <c r="Y206" s="120">
        <f>$X$206*$K$206</f>
        <v>0</v>
      </c>
      <c r="Z206" s="120">
        <v>0</v>
      </c>
      <c r="AA206" s="121">
        <f>$Z$206*$K$206</f>
        <v>0</v>
      </c>
      <c r="AR206" s="6" t="s">
        <v>179</v>
      </c>
      <c r="AT206" s="6" t="s">
        <v>130</v>
      </c>
      <c r="AU206" s="6" t="s">
        <v>112</v>
      </c>
      <c r="AY206" s="6" t="s">
        <v>129</v>
      </c>
      <c r="BE206" s="94">
        <f>IF($U$206="základní",$N$206,0)</f>
        <v>0</v>
      </c>
      <c r="BF206" s="94">
        <f>IF($U$206="snížená",$N$206,0)</f>
        <v>0</v>
      </c>
      <c r="BG206" s="94">
        <f>IF($U$206="zákl. přenesená",$N$206,0)</f>
        <v>0</v>
      </c>
      <c r="BH206" s="94">
        <f>IF($U$206="sníž. přenesená",$N$206,0)</f>
        <v>0</v>
      </c>
      <c r="BI206" s="94">
        <f>IF($U$206="nulová",$N$206,0)</f>
        <v>0</v>
      </c>
      <c r="BJ206" s="6" t="s">
        <v>112</v>
      </c>
      <c r="BK206" s="94">
        <f>ROUND($L$206*$K$206,0)</f>
        <v>0</v>
      </c>
      <c r="BL206" s="6" t="s">
        <v>179</v>
      </c>
      <c r="BM206" s="6" t="s">
        <v>496</v>
      </c>
    </row>
    <row r="207" spans="2:65" s="6" customFormat="1" ht="27" customHeight="1">
      <c r="B207" s="19"/>
      <c r="C207" s="115" t="s">
        <v>497</v>
      </c>
      <c r="D207" s="115" t="s">
        <v>130</v>
      </c>
      <c r="E207" s="116" t="s">
        <v>498</v>
      </c>
      <c r="F207" s="170" t="s">
        <v>499</v>
      </c>
      <c r="G207" s="171"/>
      <c r="H207" s="171"/>
      <c r="I207" s="171"/>
      <c r="J207" s="117" t="s">
        <v>438</v>
      </c>
      <c r="K207" s="118">
        <v>250</v>
      </c>
      <c r="L207" s="172"/>
      <c r="M207" s="171"/>
      <c r="N207" s="172">
        <f>ROUND($L$207*$K$207,0)</f>
        <v>0</v>
      </c>
      <c r="O207" s="171"/>
      <c r="P207" s="171"/>
      <c r="Q207" s="171"/>
      <c r="R207" s="20"/>
      <c r="T207" s="119"/>
      <c r="U207" s="26" t="s">
        <v>42</v>
      </c>
      <c r="V207" s="120">
        <v>0</v>
      </c>
      <c r="W207" s="120">
        <f>$V$207*$K$207</f>
        <v>0</v>
      </c>
      <c r="X207" s="120">
        <v>0</v>
      </c>
      <c r="Y207" s="120">
        <f>$X$207*$K$207</f>
        <v>0</v>
      </c>
      <c r="Z207" s="120">
        <v>0</v>
      </c>
      <c r="AA207" s="121">
        <f>$Z$207*$K$207</f>
        <v>0</v>
      </c>
      <c r="AR207" s="6" t="s">
        <v>179</v>
      </c>
      <c r="AT207" s="6" t="s">
        <v>130</v>
      </c>
      <c r="AU207" s="6" t="s">
        <v>112</v>
      </c>
      <c r="AY207" s="6" t="s">
        <v>129</v>
      </c>
      <c r="BE207" s="94">
        <f>IF($U$207="základní",$N$207,0)</f>
        <v>0</v>
      </c>
      <c r="BF207" s="94">
        <f>IF($U$207="snížená",$N$207,0)</f>
        <v>0</v>
      </c>
      <c r="BG207" s="94">
        <f>IF($U$207="zákl. přenesená",$N$207,0)</f>
        <v>0</v>
      </c>
      <c r="BH207" s="94">
        <f>IF($U$207="sníž. přenesená",$N$207,0)</f>
        <v>0</v>
      </c>
      <c r="BI207" s="94">
        <f>IF($U$207="nulová",$N$207,0)</f>
        <v>0</v>
      </c>
      <c r="BJ207" s="6" t="s">
        <v>112</v>
      </c>
      <c r="BK207" s="94">
        <f>ROUND($L$207*$K$207,0)</f>
        <v>0</v>
      </c>
      <c r="BL207" s="6" t="s">
        <v>179</v>
      </c>
      <c r="BM207" s="6" t="s">
        <v>500</v>
      </c>
    </row>
    <row r="208" spans="2:63" s="105" customFormat="1" ht="30.75" customHeight="1">
      <c r="B208" s="106"/>
      <c r="D208" s="114" t="s">
        <v>254</v>
      </c>
      <c r="E208" s="114"/>
      <c r="F208" s="114"/>
      <c r="G208" s="114"/>
      <c r="H208" s="114"/>
      <c r="I208" s="114"/>
      <c r="J208" s="114"/>
      <c r="K208" s="114"/>
      <c r="L208" s="114"/>
      <c r="M208" s="114"/>
      <c r="N208" s="169">
        <f>$BK$208</f>
        <v>0</v>
      </c>
      <c r="O208" s="168"/>
      <c r="P208" s="168"/>
      <c r="Q208" s="168"/>
      <c r="R208" s="109"/>
      <c r="T208" s="110"/>
      <c r="W208" s="111">
        <f>SUM($W$209:$W$211)</f>
        <v>0</v>
      </c>
      <c r="Y208" s="111">
        <f>SUM($Y$209:$Y$211)</f>
        <v>0</v>
      </c>
      <c r="AA208" s="112">
        <f>SUM($AA$209:$AA$211)</f>
        <v>0</v>
      </c>
      <c r="AR208" s="108" t="s">
        <v>112</v>
      </c>
      <c r="AT208" s="108" t="s">
        <v>73</v>
      </c>
      <c r="AU208" s="108" t="s">
        <v>8</v>
      </c>
      <c r="AY208" s="108" t="s">
        <v>129</v>
      </c>
      <c r="BK208" s="113">
        <f>SUM($BK$209:$BK$211)</f>
        <v>0</v>
      </c>
    </row>
    <row r="209" spans="2:65" s="6" customFormat="1" ht="15.75" customHeight="1">
      <c r="B209" s="19"/>
      <c r="C209" s="115" t="s">
        <v>501</v>
      </c>
      <c r="D209" s="115" t="s">
        <v>130</v>
      </c>
      <c r="E209" s="116" t="s">
        <v>502</v>
      </c>
      <c r="F209" s="170" t="s">
        <v>503</v>
      </c>
      <c r="G209" s="171"/>
      <c r="H209" s="171"/>
      <c r="I209" s="171"/>
      <c r="J209" s="117" t="s">
        <v>495</v>
      </c>
      <c r="K209" s="118">
        <v>1</v>
      </c>
      <c r="L209" s="172"/>
      <c r="M209" s="171"/>
      <c r="N209" s="172">
        <f>ROUND($L$209*$K$209,0)</f>
        <v>0</v>
      </c>
      <c r="O209" s="171"/>
      <c r="P209" s="171"/>
      <c r="Q209" s="171"/>
      <c r="R209" s="20"/>
      <c r="T209" s="119"/>
      <c r="U209" s="26" t="s">
        <v>42</v>
      </c>
      <c r="V209" s="120">
        <v>0</v>
      </c>
      <c r="W209" s="120">
        <f>$V$209*$K$209</f>
        <v>0</v>
      </c>
      <c r="X209" s="120">
        <v>0</v>
      </c>
      <c r="Y209" s="120">
        <f>$X$209*$K$209</f>
        <v>0</v>
      </c>
      <c r="Z209" s="120">
        <v>0</v>
      </c>
      <c r="AA209" s="121">
        <f>$Z$209*$K$209</f>
        <v>0</v>
      </c>
      <c r="AR209" s="6" t="s">
        <v>179</v>
      </c>
      <c r="AT209" s="6" t="s">
        <v>130</v>
      </c>
      <c r="AU209" s="6" t="s">
        <v>112</v>
      </c>
      <c r="AY209" s="6" t="s">
        <v>129</v>
      </c>
      <c r="BE209" s="94">
        <f>IF($U$209="základní",$N$209,0)</f>
        <v>0</v>
      </c>
      <c r="BF209" s="94">
        <f>IF($U$209="snížená",$N$209,0)</f>
        <v>0</v>
      </c>
      <c r="BG209" s="94">
        <f>IF($U$209="zákl. přenesená",$N$209,0)</f>
        <v>0</v>
      </c>
      <c r="BH209" s="94">
        <f>IF($U$209="sníž. přenesená",$N$209,0)</f>
        <v>0</v>
      </c>
      <c r="BI209" s="94">
        <f>IF($U$209="nulová",$N$209,0)</f>
        <v>0</v>
      </c>
      <c r="BJ209" s="6" t="s">
        <v>112</v>
      </c>
      <c r="BK209" s="94">
        <f>ROUND($L$209*$K$209,0)</f>
        <v>0</v>
      </c>
      <c r="BL209" s="6" t="s">
        <v>179</v>
      </c>
      <c r="BM209" s="6" t="s">
        <v>504</v>
      </c>
    </row>
    <row r="210" spans="2:65" s="6" customFormat="1" ht="15.75" customHeight="1">
      <c r="B210" s="19"/>
      <c r="C210" s="115" t="s">
        <v>505</v>
      </c>
      <c r="D210" s="115" t="s">
        <v>130</v>
      </c>
      <c r="E210" s="116" t="s">
        <v>506</v>
      </c>
      <c r="F210" s="170" t="s">
        <v>507</v>
      </c>
      <c r="G210" s="171"/>
      <c r="H210" s="171"/>
      <c r="I210" s="171"/>
      <c r="J210" s="117" t="s">
        <v>495</v>
      </c>
      <c r="K210" s="118">
        <v>1</v>
      </c>
      <c r="L210" s="172"/>
      <c r="M210" s="171"/>
      <c r="N210" s="172">
        <f>ROUND($L$210*$K$210,0)</f>
        <v>0</v>
      </c>
      <c r="O210" s="171"/>
      <c r="P210" s="171"/>
      <c r="Q210" s="171"/>
      <c r="R210" s="20"/>
      <c r="T210" s="119"/>
      <c r="U210" s="26" t="s">
        <v>42</v>
      </c>
      <c r="V210" s="120">
        <v>0</v>
      </c>
      <c r="W210" s="120">
        <f>$V$210*$K$210</f>
        <v>0</v>
      </c>
      <c r="X210" s="120">
        <v>0</v>
      </c>
      <c r="Y210" s="120">
        <f>$X$210*$K$210</f>
        <v>0</v>
      </c>
      <c r="Z210" s="120">
        <v>0</v>
      </c>
      <c r="AA210" s="121">
        <f>$Z$210*$K$210</f>
        <v>0</v>
      </c>
      <c r="AR210" s="6" t="s">
        <v>179</v>
      </c>
      <c r="AT210" s="6" t="s">
        <v>130</v>
      </c>
      <c r="AU210" s="6" t="s">
        <v>112</v>
      </c>
      <c r="AY210" s="6" t="s">
        <v>129</v>
      </c>
      <c r="BE210" s="94">
        <f>IF($U$210="základní",$N$210,0)</f>
        <v>0</v>
      </c>
      <c r="BF210" s="94">
        <f>IF($U$210="snížená",$N$210,0)</f>
        <v>0</v>
      </c>
      <c r="BG210" s="94">
        <f>IF($U$210="zákl. přenesená",$N$210,0)</f>
        <v>0</v>
      </c>
      <c r="BH210" s="94">
        <f>IF($U$210="sníž. přenesená",$N$210,0)</f>
        <v>0</v>
      </c>
      <c r="BI210" s="94">
        <f>IF($U$210="nulová",$N$210,0)</f>
        <v>0</v>
      </c>
      <c r="BJ210" s="6" t="s">
        <v>112</v>
      </c>
      <c r="BK210" s="94">
        <f>ROUND($L$210*$K$210,0)</f>
        <v>0</v>
      </c>
      <c r="BL210" s="6" t="s">
        <v>179</v>
      </c>
      <c r="BM210" s="6" t="s">
        <v>508</v>
      </c>
    </row>
    <row r="211" spans="2:65" s="6" customFormat="1" ht="27" customHeight="1">
      <c r="B211" s="19"/>
      <c r="C211" s="115" t="s">
        <v>509</v>
      </c>
      <c r="D211" s="115" t="s">
        <v>130</v>
      </c>
      <c r="E211" s="116" t="s">
        <v>510</v>
      </c>
      <c r="F211" s="170" t="s">
        <v>511</v>
      </c>
      <c r="G211" s="171"/>
      <c r="H211" s="171"/>
      <c r="I211" s="171"/>
      <c r="J211" s="117" t="s">
        <v>438</v>
      </c>
      <c r="K211" s="118">
        <v>700</v>
      </c>
      <c r="L211" s="172"/>
      <c r="M211" s="171"/>
      <c r="N211" s="172">
        <f>ROUND($L$211*$K$211,0)</f>
        <v>0</v>
      </c>
      <c r="O211" s="171"/>
      <c r="P211" s="171"/>
      <c r="Q211" s="171"/>
      <c r="R211" s="20"/>
      <c r="T211" s="119"/>
      <c r="U211" s="26" t="s">
        <v>42</v>
      </c>
      <c r="V211" s="120">
        <v>0</v>
      </c>
      <c r="W211" s="120">
        <f>$V$211*$K$211</f>
        <v>0</v>
      </c>
      <c r="X211" s="120">
        <v>0</v>
      </c>
      <c r="Y211" s="120">
        <f>$X$211*$K$211</f>
        <v>0</v>
      </c>
      <c r="Z211" s="120">
        <v>0</v>
      </c>
      <c r="AA211" s="121">
        <f>$Z$211*$K$211</f>
        <v>0</v>
      </c>
      <c r="AR211" s="6" t="s">
        <v>179</v>
      </c>
      <c r="AT211" s="6" t="s">
        <v>130</v>
      </c>
      <c r="AU211" s="6" t="s">
        <v>112</v>
      </c>
      <c r="AY211" s="6" t="s">
        <v>129</v>
      </c>
      <c r="BE211" s="94">
        <f>IF($U$211="základní",$N$211,0)</f>
        <v>0</v>
      </c>
      <c r="BF211" s="94">
        <f>IF($U$211="snížená",$N$211,0)</f>
        <v>0</v>
      </c>
      <c r="BG211" s="94">
        <f>IF($U$211="zákl. přenesená",$N$211,0)</f>
        <v>0</v>
      </c>
      <c r="BH211" s="94">
        <f>IF($U$211="sníž. přenesená",$N$211,0)</f>
        <v>0</v>
      </c>
      <c r="BI211" s="94">
        <f>IF($U$211="nulová",$N$211,0)</f>
        <v>0</v>
      </c>
      <c r="BJ211" s="6" t="s">
        <v>112</v>
      </c>
      <c r="BK211" s="94">
        <f>ROUND($L$211*$K$211,0)</f>
        <v>0</v>
      </c>
      <c r="BL211" s="6" t="s">
        <v>179</v>
      </c>
      <c r="BM211" s="6" t="s">
        <v>512</v>
      </c>
    </row>
    <row r="212" spans="2:63" s="105" customFormat="1" ht="30.75" customHeight="1">
      <c r="B212" s="106"/>
      <c r="D212" s="114" t="s">
        <v>255</v>
      </c>
      <c r="E212" s="114"/>
      <c r="F212" s="114"/>
      <c r="G212" s="114"/>
      <c r="H212" s="114"/>
      <c r="I212" s="114"/>
      <c r="J212" s="114"/>
      <c r="K212" s="114"/>
      <c r="L212" s="114"/>
      <c r="M212" s="114"/>
      <c r="N212" s="169">
        <f>$BK$212</f>
        <v>0</v>
      </c>
      <c r="O212" s="168"/>
      <c r="P212" s="168"/>
      <c r="Q212" s="168"/>
      <c r="R212" s="109"/>
      <c r="T212" s="110"/>
      <c r="W212" s="111">
        <f>$W$213</f>
        <v>0</v>
      </c>
      <c r="Y212" s="111">
        <f>$Y$213</f>
        <v>0</v>
      </c>
      <c r="AA212" s="112">
        <f>$AA$213</f>
        <v>0</v>
      </c>
      <c r="AR212" s="108" t="s">
        <v>112</v>
      </c>
      <c r="AT212" s="108" t="s">
        <v>73</v>
      </c>
      <c r="AU212" s="108" t="s">
        <v>8</v>
      </c>
      <c r="AY212" s="108" t="s">
        <v>129</v>
      </c>
      <c r="BK212" s="113">
        <f>$BK$213</f>
        <v>0</v>
      </c>
    </row>
    <row r="213" spans="2:65" s="6" customFormat="1" ht="27" customHeight="1">
      <c r="B213" s="19"/>
      <c r="C213" s="115" t="s">
        <v>513</v>
      </c>
      <c r="D213" s="115" t="s">
        <v>130</v>
      </c>
      <c r="E213" s="116" t="s">
        <v>514</v>
      </c>
      <c r="F213" s="170" t="s">
        <v>515</v>
      </c>
      <c r="G213" s="171"/>
      <c r="H213" s="171"/>
      <c r="I213" s="171"/>
      <c r="J213" s="117" t="s">
        <v>495</v>
      </c>
      <c r="K213" s="118">
        <v>1</v>
      </c>
      <c r="L213" s="172"/>
      <c r="M213" s="171"/>
      <c r="N213" s="172">
        <f>ROUND($L$213*$K$213,0)</f>
        <v>0</v>
      </c>
      <c r="O213" s="171"/>
      <c r="P213" s="171"/>
      <c r="Q213" s="171"/>
      <c r="R213" s="20"/>
      <c r="T213" s="119"/>
      <c r="U213" s="26" t="s">
        <v>42</v>
      </c>
      <c r="V213" s="120">
        <v>0</v>
      </c>
      <c r="W213" s="120">
        <f>$V$213*$K$213</f>
        <v>0</v>
      </c>
      <c r="X213" s="120">
        <v>0</v>
      </c>
      <c r="Y213" s="120">
        <f>$X$213*$K$213</f>
        <v>0</v>
      </c>
      <c r="Z213" s="120">
        <v>0</v>
      </c>
      <c r="AA213" s="121">
        <f>$Z$213*$K$213</f>
        <v>0</v>
      </c>
      <c r="AR213" s="6" t="s">
        <v>179</v>
      </c>
      <c r="AT213" s="6" t="s">
        <v>130</v>
      </c>
      <c r="AU213" s="6" t="s">
        <v>112</v>
      </c>
      <c r="AY213" s="6" t="s">
        <v>129</v>
      </c>
      <c r="BE213" s="94">
        <f>IF($U$213="základní",$N$213,0)</f>
        <v>0</v>
      </c>
      <c r="BF213" s="94">
        <f>IF($U$213="snížená",$N$213,0)</f>
        <v>0</v>
      </c>
      <c r="BG213" s="94">
        <f>IF($U$213="zákl. přenesená",$N$213,0)</f>
        <v>0</v>
      </c>
      <c r="BH213" s="94">
        <f>IF($U$213="sníž. přenesená",$N$213,0)</f>
        <v>0</v>
      </c>
      <c r="BI213" s="94">
        <f>IF($U$213="nulová",$N$213,0)</f>
        <v>0</v>
      </c>
      <c r="BJ213" s="6" t="s">
        <v>112</v>
      </c>
      <c r="BK213" s="94">
        <f>ROUND($L$213*$K$213,0)</f>
        <v>0</v>
      </c>
      <c r="BL213" s="6" t="s">
        <v>179</v>
      </c>
      <c r="BM213" s="6" t="s">
        <v>516</v>
      </c>
    </row>
    <row r="214" spans="2:63" s="105" customFormat="1" ht="30.75" customHeight="1">
      <c r="B214" s="106"/>
      <c r="D214" s="114" t="s">
        <v>256</v>
      </c>
      <c r="E214" s="114"/>
      <c r="F214" s="114"/>
      <c r="G214" s="114"/>
      <c r="H214" s="114"/>
      <c r="I214" s="114"/>
      <c r="J214" s="114"/>
      <c r="K214" s="114"/>
      <c r="L214" s="114"/>
      <c r="M214" s="114"/>
      <c r="N214" s="169">
        <f>$BK$214</f>
        <v>0</v>
      </c>
      <c r="O214" s="168"/>
      <c r="P214" s="168"/>
      <c r="Q214" s="168"/>
      <c r="R214" s="109"/>
      <c r="T214" s="110"/>
      <c r="W214" s="111">
        <f>$W$215</f>
        <v>0</v>
      </c>
      <c r="Y214" s="111">
        <f>$Y$215</f>
        <v>0</v>
      </c>
      <c r="AA214" s="112">
        <f>$AA$215</f>
        <v>0</v>
      </c>
      <c r="AR214" s="108" t="s">
        <v>112</v>
      </c>
      <c r="AT214" s="108" t="s">
        <v>73</v>
      </c>
      <c r="AU214" s="108" t="s">
        <v>8</v>
      </c>
      <c r="AY214" s="108" t="s">
        <v>129</v>
      </c>
      <c r="BK214" s="113">
        <f>$BK$215</f>
        <v>0</v>
      </c>
    </row>
    <row r="215" spans="2:65" s="6" customFormat="1" ht="15.75" customHeight="1">
      <c r="B215" s="19"/>
      <c r="C215" s="115" t="s">
        <v>517</v>
      </c>
      <c r="D215" s="115" t="s">
        <v>130</v>
      </c>
      <c r="E215" s="116" t="s">
        <v>518</v>
      </c>
      <c r="F215" s="170" t="s">
        <v>519</v>
      </c>
      <c r="G215" s="171"/>
      <c r="H215" s="171"/>
      <c r="I215" s="171"/>
      <c r="J215" s="117" t="s">
        <v>495</v>
      </c>
      <c r="K215" s="118">
        <v>1</v>
      </c>
      <c r="L215" s="172"/>
      <c r="M215" s="171"/>
      <c r="N215" s="172">
        <f>ROUND($L$215*$K$215,0)</f>
        <v>0</v>
      </c>
      <c r="O215" s="171"/>
      <c r="P215" s="171"/>
      <c r="Q215" s="171"/>
      <c r="R215" s="20"/>
      <c r="T215" s="119"/>
      <c r="U215" s="26" t="s">
        <v>42</v>
      </c>
      <c r="V215" s="120">
        <v>0</v>
      </c>
      <c r="W215" s="120">
        <f>$V$215*$K$215</f>
        <v>0</v>
      </c>
      <c r="X215" s="120">
        <v>0</v>
      </c>
      <c r="Y215" s="120">
        <f>$X$215*$K$215</f>
        <v>0</v>
      </c>
      <c r="Z215" s="120">
        <v>0</v>
      </c>
      <c r="AA215" s="121">
        <f>$Z$215*$K$215</f>
        <v>0</v>
      </c>
      <c r="AR215" s="6" t="s">
        <v>179</v>
      </c>
      <c r="AT215" s="6" t="s">
        <v>130</v>
      </c>
      <c r="AU215" s="6" t="s">
        <v>112</v>
      </c>
      <c r="AY215" s="6" t="s">
        <v>129</v>
      </c>
      <c r="BE215" s="94">
        <f>IF($U$215="základní",$N$215,0)</f>
        <v>0</v>
      </c>
      <c r="BF215" s="94">
        <f>IF($U$215="snížená",$N$215,0)</f>
        <v>0</v>
      </c>
      <c r="BG215" s="94">
        <f>IF($U$215="zákl. přenesená",$N$215,0)</f>
        <v>0</v>
      </c>
      <c r="BH215" s="94">
        <f>IF($U$215="sníž. přenesená",$N$215,0)</f>
        <v>0</v>
      </c>
      <c r="BI215" s="94">
        <f>IF($U$215="nulová",$N$215,0)</f>
        <v>0</v>
      </c>
      <c r="BJ215" s="6" t="s">
        <v>112</v>
      </c>
      <c r="BK215" s="94">
        <f>ROUND($L$215*$K$215,0)</f>
        <v>0</v>
      </c>
      <c r="BL215" s="6" t="s">
        <v>179</v>
      </c>
      <c r="BM215" s="6" t="s">
        <v>520</v>
      </c>
    </row>
    <row r="216" spans="2:63" s="105" customFormat="1" ht="30.75" customHeight="1">
      <c r="B216" s="106"/>
      <c r="D216" s="114" t="s">
        <v>105</v>
      </c>
      <c r="E216" s="114"/>
      <c r="F216" s="114"/>
      <c r="G216" s="114"/>
      <c r="H216" s="114"/>
      <c r="I216" s="114"/>
      <c r="J216" s="114"/>
      <c r="K216" s="114"/>
      <c r="L216" s="114"/>
      <c r="M216" s="114"/>
      <c r="N216" s="169">
        <f>$BK$216</f>
        <v>0</v>
      </c>
      <c r="O216" s="168"/>
      <c r="P216" s="168"/>
      <c r="Q216" s="168"/>
      <c r="R216" s="109"/>
      <c r="T216" s="110"/>
      <c r="W216" s="111">
        <f>SUM($W$217:$W$226)</f>
        <v>65.67633</v>
      </c>
      <c r="Y216" s="111">
        <f>SUM($Y$217:$Y$226)</f>
        <v>3.2506049200000007</v>
      </c>
      <c r="AA216" s="112">
        <f>SUM($AA$217:$AA$226)</f>
        <v>0</v>
      </c>
      <c r="AR216" s="108" t="s">
        <v>112</v>
      </c>
      <c r="AT216" s="108" t="s">
        <v>73</v>
      </c>
      <c r="AU216" s="108" t="s">
        <v>8</v>
      </c>
      <c r="AY216" s="108" t="s">
        <v>129</v>
      </c>
      <c r="BK216" s="113">
        <f>SUM($BK$217:$BK$226)</f>
        <v>0</v>
      </c>
    </row>
    <row r="217" spans="2:65" s="6" customFormat="1" ht="15.75" customHeight="1">
      <c r="B217" s="19"/>
      <c r="C217" s="115" t="s">
        <v>521</v>
      </c>
      <c r="D217" s="115" t="s">
        <v>130</v>
      </c>
      <c r="E217" s="116" t="s">
        <v>522</v>
      </c>
      <c r="F217" s="170" t="s">
        <v>523</v>
      </c>
      <c r="G217" s="171"/>
      <c r="H217" s="171"/>
      <c r="I217" s="171"/>
      <c r="J217" s="117" t="s">
        <v>214</v>
      </c>
      <c r="K217" s="118">
        <v>48</v>
      </c>
      <c r="L217" s="172"/>
      <c r="M217" s="171"/>
      <c r="N217" s="172">
        <f>ROUND($L$217*$K$217,0)</f>
        <v>0</v>
      </c>
      <c r="O217" s="171"/>
      <c r="P217" s="171"/>
      <c r="Q217" s="171"/>
      <c r="R217" s="20"/>
      <c r="T217" s="119"/>
      <c r="U217" s="26" t="s">
        <v>42</v>
      </c>
      <c r="V217" s="120">
        <v>0.106</v>
      </c>
      <c r="W217" s="120">
        <f>$V$217*$K$217</f>
        <v>5.088</v>
      </c>
      <c r="X217" s="120">
        <v>0.00269</v>
      </c>
      <c r="Y217" s="120">
        <f>$X$217*$K$217</f>
        <v>0.12912</v>
      </c>
      <c r="Z217" s="120">
        <v>0</v>
      </c>
      <c r="AA217" s="121">
        <f>$Z$217*$K$217</f>
        <v>0</v>
      </c>
      <c r="AR217" s="6" t="s">
        <v>179</v>
      </c>
      <c r="AT217" s="6" t="s">
        <v>130</v>
      </c>
      <c r="AU217" s="6" t="s">
        <v>112</v>
      </c>
      <c r="AY217" s="6" t="s">
        <v>129</v>
      </c>
      <c r="BE217" s="94">
        <f>IF($U$217="základní",$N$217,0)</f>
        <v>0</v>
      </c>
      <c r="BF217" s="94">
        <f>IF($U$217="snížená",$N$217,0)</f>
        <v>0</v>
      </c>
      <c r="BG217" s="94">
        <f>IF($U$217="zákl. přenesená",$N$217,0)</f>
        <v>0</v>
      </c>
      <c r="BH217" s="94">
        <f>IF($U$217="sníž. přenesená",$N$217,0)</f>
        <v>0</v>
      </c>
      <c r="BI217" s="94">
        <f>IF($U$217="nulová",$N$217,0)</f>
        <v>0</v>
      </c>
      <c r="BJ217" s="6" t="s">
        <v>112</v>
      </c>
      <c r="BK217" s="94">
        <f>ROUND($L$217*$K$217,0)</f>
        <v>0</v>
      </c>
      <c r="BL217" s="6" t="s">
        <v>179</v>
      </c>
      <c r="BM217" s="6" t="s">
        <v>524</v>
      </c>
    </row>
    <row r="218" spans="2:65" s="6" customFormat="1" ht="27" customHeight="1">
      <c r="B218" s="19"/>
      <c r="C218" s="115" t="s">
        <v>525</v>
      </c>
      <c r="D218" s="115" t="s">
        <v>130</v>
      </c>
      <c r="E218" s="116" t="s">
        <v>526</v>
      </c>
      <c r="F218" s="170" t="s">
        <v>527</v>
      </c>
      <c r="G218" s="171"/>
      <c r="H218" s="171"/>
      <c r="I218" s="171"/>
      <c r="J218" s="117" t="s">
        <v>145</v>
      </c>
      <c r="K218" s="118">
        <v>219.66</v>
      </c>
      <c r="L218" s="172"/>
      <c r="M218" s="171"/>
      <c r="N218" s="172">
        <f>ROUND($L$218*$K$218,0)</f>
        <v>0</v>
      </c>
      <c r="O218" s="171"/>
      <c r="P218" s="171"/>
      <c r="Q218" s="171"/>
      <c r="R218" s="20"/>
      <c r="T218" s="119"/>
      <c r="U218" s="26" t="s">
        <v>42</v>
      </c>
      <c r="V218" s="120">
        <v>0.135</v>
      </c>
      <c r="W218" s="120">
        <f>$V$218*$K$218</f>
        <v>29.654100000000003</v>
      </c>
      <c r="X218" s="120">
        <v>0</v>
      </c>
      <c r="Y218" s="120">
        <f>$X$218*$K$218</f>
        <v>0</v>
      </c>
      <c r="Z218" s="120">
        <v>0</v>
      </c>
      <c r="AA218" s="121">
        <f>$Z$218*$K$218</f>
        <v>0</v>
      </c>
      <c r="AR218" s="6" t="s">
        <v>179</v>
      </c>
      <c r="AT218" s="6" t="s">
        <v>130</v>
      </c>
      <c r="AU218" s="6" t="s">
        <v>112</v>
      </c>
      <c r="AY218" s="6" t="s">
        <v>129</v>
      </c>
      <c r="BE218" s="94">
        <f>IF($U$218="základní",$N$218,0)</f>
        <v>0</v>
      </c>
      <c r="BF218" s="94">
        <f>IF($U$218="snížená",$N$218,0)</f>
        <v>0</v>
      </c>
      <c r="BG218" s="94">
        <f>IF($U$218="zákl. přenesená",$N$218,0)</f>
        <v>0</v>
      </c>
      <c r="BH218" s="94">
        <f>IF($U$218="sníž. přenesená",$N$218,0)</f>
        <v>0</v>
      </c>
      <c r="BI218" s="94">
        <f>IF($U$218="nulová",$N$218,0)</f>
        <v>0</v>
      </c>
      <c r="BJ218" s="6" t="s">
        <v>112</v>
      </c>
      <c r="BK218" s="94">
        <f>ROUND($L$218*$K$218,0)</f>
        <v>0</v>
      </c>
      <c r="BL218" s="6" t="s">
        <v>179</v>
      </c>
      <c r="BM218" s="6" t="s">
        <v>528</v>
      </c>
    </row>
    <row r="219" spans="2:65" s="6" customFormat="1" ht="15.75" customHeight="1">
      <c r="B219" s="19"/>
      <c r="C219" s="125" t="s">
        <v>529</v>
      </c>
      <c r="D219" s="125" t="s">
        <v>324</v>
      </c>
      <c r="E219" s="126" t="s">
        <v>530</v>
      </c>
      <c r="F219" s="186" t="s">
        <v>531</v>
      </c>
      <c r="G219" s="187"/>
      <c r="H219" s="187"/>
      <c r="I219" s="187"/>
      <c r="J219" s="127" t="s">
        <v>133</v>
      </c>
      <c r="K219" s="128">
        <v>2.32</v>
      </c>
      <c r="L219" s="188"/>
      <c r="M219" s="187"/>
      <c r="N219" s="188">
        <f>ROUND($L$219*$K$219,0)</f>
        <v>0</v>
      </c>
      <c r="O219" s="171"/>
      <c r="P219" s="171"/>
      <c r="Q219" s="171"/>
      <c r="R219" s="20"/>
      <c r="T219" s="119"/>
      <c r="U219" s="26" t="s">
        <v>42</v>
      </c>
      <c r="V219" s="120">
        <v>0</v>
      </c>
      <c r="W219" s="120">
        <f>$V$219*$K$219</f>
        <v>0</v>
      </c>
      <c r="X219" s="120">
        <v>0.55</v>
      </c>
      <c r="Y219" s="120">
        <f>$X$219*$K$219</f>
        <v>1.276</v>
      </c>
      <c r="Z219" s="120">
        <v>0</v>
      </c>
      <c r="AA219" s="121">
        <f>$Z$219*$K$219</f>
        <v>0</v>
      </c>
      <c r="AR219" s="6" t="s">
        <v>349</v>
      </c>
      <c r="AT219" s="6" t="s">
        <v>324</v>
      </c>
      <c r="AU219" s="6" t="s">
        <v>112</v>
      </c>
      <c r="AY219" s="6" t="s">
        <v>129</v>
      </c>
      <c r="BE219" s="94">
        <f>IF($U$219="základní",$N$219,0)</f>
        <v>0</v>
      </c>
      <c r="BF219" s="94">
        <f>IF($U$219="snížená",$N$219,0)</f>
        <v>0</v>
      </c>
      <c r="BG219" s="94">
        <f>IF($U$219="zákl. přenesená",$N$219,0)</f>
        <v>0</v>
      </c>
      <c r="BH219" s="94">
        <f>IF($U$219="sníž. přenesená",$N$219,0)</f>
        <v>0</v>
      </c>
      <c r="BI219" s="94">
        <f>IF($U$219="nulová",$N$219,0)</f>
        <v>0</v>
      </c>
      <c r="BJ219" s="6" t="s">
        <v>112</v>
      </c>
      <c r="BK219" s="94">
        <f>ROUND($L$219*$K$219,0)</f>
        <v>0</v>
      </c>
      <c r="BL219" s="6" t="s">
        <v>179</v>
      </c>
      <c r="BM219" s="6" t="s">
        <v>532</v>
      </c>
    </row>
    <row r="220" spans="2:65" s="6" customFormat="1" ht="27" customHeight="1">
      <c r="B220" s="19"/>
      <c r="C220" s="115" t="s">
        <v>533</v>
      </c>
      <c r="D220" s="115" t="s">
        <v>130</v>
      </c>
      <c r="E220" s="116" t="s">
        <v>534</v>
      </c>
      <c r="F220" s="170" t="s">
        <v>535</v>
      </c>
      <c r="G220" s="171"/>
      <c r="H220" s="171"/>
      <c r="I220" s="171"/>
      <c r="J220" s="117" t="s">
        <v>214</v>
      </c>
      <c r="K220" s="118">
        <v>256</v>
      </c>
      <c r="L220" s="172"/>
      <c r="M220" s="171"/>
      <c r="N220" s="172">
        <f>ROUND($L$220*$K$220,0)</f>
        <v>0</v>
      </c>
      <c r="O220" s="171"/>
      <c r="P220" s="171"/>
      <c r="Q220" s="171"/>
      <c r="R220" s="20"/>
      <c r="T220" s="119"/>
      <c r="U220" s="26" t="s">
        <v>42</v>
      </c>
      <c r="V220" s="120">
        <v>0.03</v>
      </c>
      <c r="W220" s="120">
        <f>$V$220*$K$220</f>
        <v>7.68</v>
      </c>
      <c r="X220" s="120">
        <v>0</v>
      </c>
      <c r="Y220" s="120">
        <f>$X$220*$K$220</f>
        <v>0</v>
      </c>
      <c r="Z220" s="120">
        <v>0</v>
      </c>
      <c r="AA220" s="121">
        <f>$Z$220*$K$220</f>
        <v>0</v>
      </c>
      <c r="AR220" s="6" t="s">
        <v>179</v>
      </c>
      <c r="AT220" s="6" t="s">
        <v>130</v>
      </c>
      <c r="AU220" s="6" t="s">
        <v>112</v>
      </c>
      <c r="AY220" s="6" t="s">
        <v>129</v>
      </c>
      <c r="BE220" s="94">
        <f>IF($U$220="základní",$N$220,0)</f>
        <v>0</v>
      </c>
      <c r="BF220" s="94">
        <f>IF($U$220="snížená",$N$220,0)</f>
        <v>0</v>
      </c>
      <c r="BG220" s="94">
        <f>IF($U$220="zákl. přenesená",$N$220,0)</f>
        <v>0</v>
      </c>
      <c r="BH220" s="94">
        <f>IF($U$220="sníž. přenesená",$N$220,0)</f>
        <v>0</v>
      </c>
      <c r="BI220" s="94">
        <f>IF($U$220="nulová",$N$220,0)</f>
        <v>0</v>
      </c>
      <c r="BJ220" s="6" t="s">
        <v>112</v>
      </c>
      <c r="BK220" s="94">
        <f>ROUND($L$220*$K$220,0)</f>
        <v>0</v>
      </c>
      <c r="BL220" s="6" t="s">
        <v>179</v>
      </c>
      <c r="BM220" s="6" t="s">
        <v>536</v>
      </c>
    </row>
    <row r="221" spans="2:65" s="6" customFormat="1" ht="15.75" customHeight="1">
      <c r="B221" s="19"/>
      <c r="C221" s="125" t="s">
        <v>537</v>
      </c>
      <c r="D221" s="125" t="s">
        <v>324</v>
      </c>
      <c r="E221" s="126" t="s">
        <v>530</v>
      </c>
      <c r="F221" s="186" t="s">
        <v>531</v>
      </c>
      <c r="G221" s="187"/>
      <c r="H221" s="187"/>
      <c r="I221" s="187"/>
      <c r="J221" s="127" t="s">
        <v>133</v>
      </c>
      <c r="K221" s="128">
        <v>0.676</v>
      </c>
      <c r="L221" s="188"/>
      <c r="M221" s="187"/>
      <c r="N221" s="188">
        <f>ROUND($L$221*$K$221,0)</f>
        <v>0</v>
      </c>
      <c r="O221" s="171"/>
      <c r="P221" s="171"/>
      <c r="Q221" s="171"/>
      <c r="R221" s="20"/>
      <c r="T221" s="119"/>
      <c r="U221" s="26" t="s">
        <v>42</v>
      </c>
      <c r="V221" s="120">
        <v>0</v>
      </c>
      <c r="W221" s="120">
        <f>$V$221*$K$221</f>
        <v>0</v>
      </c>
      <c r="X221" s="120">
        <v>0.55</v>
      </c>
      <c r="Y221" s="120">
        <f>$X$221*$K$221</f>
        <v>0.3718000000000001</v>
      </c>
      <c r="Z221" s="120">
        <v>0</v>
      </c>
      <c r="AA221" s="121">
        <f>$Z$221*$K$221</f>
        <v>0</v>
      </c>
      <c r="AR221" s="6" t="s">
        <v>349</v>
      </c>
      <c r="AT221" s="6" t="s">
        <v>324</v>
      </c>
      <c r="AU221" s="6" t="s">
        <v>112</v>
      </c>
      <c r="AY221" s="6" t="s">
        <v>129</v>
      </c>
      <c r="BE221" s="94">
        <f>IF($U$221="základní",$N$221,0)</f>
        <v>0</v>
      </c>
      <c r="BF221" s="94">
        <f>IF($U$221="snížená",$N$221,0)</f>
        <v>0</v>
      </c>
      <c r="BG221" s="94">
        <f>IF($U$221="zákl. přenesená",$N$221,0)</f>
        <v>0</v>
      </c>
      <c r="BH221" s="94">
        <f>IF($U$221="sníž. přenesená",$N$221,0)</f>
        <v>0</v>
      </c>
      <c r="BI221" s="94">
        <f>IF($U$221="nulová",$N$221,0)</f>
        <v>0</v>
      </c>
      <c r="BJ221" s="6" t="s">
        <v>112</v>
      </c>
      <c r="BK221" s="94">
        <f>ROUND($L$221*$K$221,0)</f>
        <v>0</v>
      </c>
      <c r="BL221" s="6" t="s">
        <v>179</v>
      </c>
      <c r="BM221" s="6" t="s">
        <v>538</v>
      </c>
    </row>
    <row r="222" spans="2:65" s="6" customFormat="1" ht="27" customHeight="1">
      <c r="B222" s="19"/>
      <c r="C222" s="115" t="s">
        <v>539</v>
      </c>
      <c r="D222" s="115" t="s">
        <v>130</v>
      </c>
      <c r="E222" s="116" t="s">
        <v>540</v>
      </c>
      <c r="F222" s="170" t="s">
        <v>541</v>
      </c>
      <c r="G222" s="171"/>
      <c r="H222" s="171"/>
      <c r="I222" s="171"/>
      <c r="J222" s="117" t="s">
        <v>133</v>
      </c>
      <c r="K222" s="118">
        <v>5</v>
      </c>
      <c r="L222" s="172"/>
      <c r="M222" s="171"/>
      <c r="N222" s="172">
        <f>ROUND($L$222*$K$222,0)</f>
        <v>0</v>
      </c>
      <c r="O222" s="171"/>
      <c r="P222" s="171"/>
      <c r="Q222" s="171"/>
      <c r="R222" s="20"/>
      <c r="T222" s="119"/>
      <c r="U222" s="26" t="s">
        <v>42</v>
      </c>
      <c r="V222" s="120">
        <v>0</v>
      </c>
      <c r="W222" s="120">
        <f>$V$222*$K$222</f>
        <v>0</v>
      </c>
      <c r="X222" s="120">
        <v>0.02431</v>
      </c>
      <c r="Y222" s="120">
        <f>$X$222*$K$222</f>
        <v>0.12154999999999999</v>
      </c>
      <c r="Z222" s="120">
        <v>0</v>
      </c>
      <c r="AA222" s="121">
        <f>$Z$222*$K$222</f>
        <v>0</v>
      </c>
      <c r="AR222" s="6" t="s">
        <v>179</v>
      </c>
      <c r="AT222" s="6" t="s">
        <v>130</v>
      </c>
      <c r="AU222" s="6" t="s">
        <v>112</v>
      </c>
      <c r="AY222" s="6" t="s">
        <v>129</v>
      </c>
      <c r="BE222" s="94">
        <f>IF($U$222="základní",$N$222,0)</f>
        <v>0</v>
      </c>
      <c r="BF222" s="94">
        <f>IF($U$222="snížená",$N$222,0)</f>
        <v>0</v>
      </c>
      <c r="BG222" s="94">
        <f>IF($U$222="zákl. přenesená",$N$222,0)</f>
        <v>0</v>
      </c>
      <c r="BH222" s="94">
        <f>IF($U$222="sníž. přenesená",$N$222,0)</f>
        <v>0</v>
      </c>
      <c r="BI222" s="94">
        <f>IF($U$222="nulová",$N$222,0)</f>
        <v>0</v>
      </c>
      <c r="BJ222" s="6" t="s">
        <v>112</v>
      </c>
      <c r="BK222" s="94">
        <f>ROUND($L$222*$K$222,0)</f>
        <v>0</v>
      </c>
      <c r="BL222" s="6" t="s">
        <v>179</v>
      </c>
      <c r="BM222" s="6" t="s">
        <v>542</v>
      </c>
    </row>
    <row r="223" spans="2:65" s="6" customFormat="1" ht="27" customHeight="1">
      <c r="B223" s="19"/>
      <c r="C223" s="115" t="s">
        <v>543</v>
      </c>
      <c r="D223" s="115" t="s">
        <v>130</v>
      </c>
      <c r="E223" s="116" t="s">
        <v>544</v>
      </c>
      <c r="F223" s="170" t="s">
        <v>545</v>
      </c>
      <c r="G223" s="171"/>
      <c r="H223" s="171"/>
      <c r="I223" s="171"/>
      <c r="J223" s="117" t="s">
        <v>145</v>
      </c>
      <c r="K223" s="118">
        <v>45.03</v>
      </c>
      <c r="L223" s="172"/>
      <c r="M223" s="171"/>
      <c r="N223" s="172">
        <f>ROUND($L$223*$K$223,0)</f>
        <v>0</v>
      </c>
      <c r="O223" s="171"/>
      <c r="P223" s="171"/>
      <c r="Q223" s="171"/>
      <c r="R223" s="20"/>
      <c r="T223" s="119"/>
      <c r="U223" s="26" t="s">
        <v>42</v>
      </c>
      <c r="V223" s="120">
        <v>0.253</v>
      </c>
      <c r="W223" s="120">
        <f>$V$223*$K$223</f>
        <v>11.39259</v>
      </c>
      <c r="X223" s="120">
        <v>0.01392</v>
      </c>
      <c r="Y223" s="120">
        <f>$X$223*$K$223</f>
        <v>0.6268176</v>
      </c>
      <c r="Z223" s="120">
        <v>0</v>
      </c>
      <c r="AA223" s="121">
        <f>$Z$223*$K$223</f>
        <v>0</v>
      </c>
      <c r="AR223" s="6" t="s">
        <v>179</v>
      </c>
      <c r="AT223" s="6" t="s">
        <v>130</v>
      </c>
      <c r="AU223" s="6" t="s">
        <v>112</v>
      </c>
      <c r="AY223" s="6" t="s">
        <v>129</v>
      </c>
      <c r="BE223" s="94">
        <f>IF($U$223="základní",$N$223,0)</f>
        <v>0</v>
      </c>
      <c r="BF223" s="94">
        <f>IF($U$223="snížená",$N$223,0)</f>
        <v>0</v>
      </c>
      <c r="BG223" s="94">
        <f>IF($U$223="zákl. přenesená",$N$223,0)</f>
        <v>0</v>
      </c>
      <c r="BH223" s="94">
        <f>IF($U$223="sníž. přenesená",$N$223,0)</f>
        <v>0</v>
      </c>
      <c r="BI223" s="94">
        <f>IF($U$223="nulová",$N$223,0)</f>
        <v>0</v>
      </c>
      <c r="BJ223" s="6" t="s">
        <v>112</v>
      </c>
      <c r="BK223" s="94">
        <f>ROUND($L$223*$K$223,0)</f>
        <v>0</v>
      </c>
      <c r="BL223" s="6" t="s">
        <v>179</v>
      </c>
      <c r="BM223" s="6" t="s">
        <v>546</v>
      </c>
    </row>
    <row r="224" spans="2:65" s="6" customFormat="1" ht="27" customHeight="1">
      <c r="B224" s="19"/>
      <c r="C224" s="115" t="s">
        <v>547</v>
      </c>
      <c r="D224" s="115" t="s">
        <v>130</v>
      </c>
      <c r="E224" s="116" t="s">
        <v>548</v>
      </c>
      <c r="F224" s="170" t="s">
        <v>549</v>
      </c>
      <c r="G224" s="171"/>
      <c r="H224" s="171"/>
      <c r="I224" s="171"/>
      <c r="J224" s="117" t="s">
        <v>145</v>
      </c>
      <c r="K224" s="118">
        <v>219.66</v>
      </c>
      <c r="L224" s="172"/>
      <c r="M224" s="171"/>
      <c r="N224" s="172">
        <f>ROUND($L$224*$K$224,0)</f>
        <v>0</v>
      </c>
      <c r="O224" s="171"/>
      <c r="P224" s="171"/>
      <c r="Q224" s="171"/>
      <c r="R224" s="20"/>
      <c r="T224" s="119"/>
      <c r="U224" s="26" t="s">
        <v>42</v>
      </c>
      <c r="V224" s="120">
        <v>0.054</v>
      </c>
      <c r="W224" s="120">
        <f>$V$224*$K$224</f>
        <v>11.86164</v>
      </c>
      <c r="X224" s="120">
        <v>0</v>
      </c>
      <c r="Y224" s="120">
        <f>$X$224*$K$224</f>
        <v>0</v>
      </c>
      <c r="Z224" s="120">
        <v>0</v>
      </c>
      <c r="AA224" s="121">
        <f>$Z$224*$K$224</f>
        <v>0</v>
      </c>
      <c r="AR224" s="6" t="s">
        <v>179</v>
      </c>
      <c r="AT224" s="6" t="s">
        <v>130</v>
      </c>
      <c r="AU224" s="6" t="s">
        <v>112</v>
      </c>
      <c r="AY224" s="6" t="s">
        <v>129</v>
      </c>
      <c r="BE224" s="94">
        <f>IF($U$224="základní",$N$224,0)</f>
        <v>0</v>
      </c>
      <c r="BF224" s="94">
        <f>IF($U$224="snížená",$N$224,0)</f>
        <v>0</v>
      </c>
      <c r="BG224" s="94">
        <f>IF($U$224="zákl. přenesená",$N$224,0)</f>
        <v>0</v>
      </c>
      <c r="BH224" s="94">
        <f>IF($U$224="sníž. přenesená",$N$224,0)</f>
        <v>0</v>
      </c>
      <c r="BI224" s="94">
        <f>IF($U$224="nulová",$N$224,0)</f>
        <v>0</v>
      </c>
      <c r="BJ224" s="6" t="s">
        <v>112</v>
      </c>
      <c r="BK224" s="94">
        <f>ROUND($L$224*$K$224,0)</f>
        <v>0</v>
      </c>
      <c r="BL224" s="6" t="s">
        <v>179</v>
      </c>
      <c r="BM224" s="6" t="s">
        <v>550</v>
      </c>
    </row>
    <row r="225" spans="2:65" s="6" customFormat="1" ht="15.75" customHeight="1">
      <c r="B225" s="19"/>
      <c r="C225" s="125" t="s">
        <v>551</v>
      </c>
      <c r="D225" s="125" t="s">
        <v>324</v>
      </c>
      <c r="E225" s="126" t="s">
        <v>552</v>
      </c>
      <c r="F225" s="186" t="s">
        <v>553</v>
      </c>
      <c r="G225" s="187"/>
      <c r="H225" s="187"/>
      <c r="I225" s="187"/>
      <c r="J225" s="127" t="s">
        <v>145</v>
      </c>
      <c r="K225" s="128">
        <v>285.558</v>
      </c>
      <c r="L225" s="188"/>
      <c r="M225" s="187"/>
      <c r="N225" s="188">
        <f>ROUND($L$225*$K$225,0)</f>
        <v>0</v>
      </c>
      <c r="O225" s="171"/>
      <c r="P225" s="171"/>
      <c r="Q225" s="171"/>
      <c r="R225" s="20"/>
      <c r="T225" s="119"/>
      <c r="U225" s="26" t="s">
        <v>42</v>
      </c>
      <c r="V225" s="120">
        <v>0</v>
      </c>
      <c r="W225" s="120">
        <f>$V$225*$K$225</f>
        <v>0</v>
      </c>
      <c r="X225" s="120">
        <v>0.00254</v>
      </c>
      <c r="Y225" s="120">
        <f>$X$225*$K$225</f>
        <v>0.72531732</v>
      </c>
      <c r="Z225" s="120">
        <v>0</v>
      </c>
      <c r="AA225" s="121">
        <f>$Z$225*$K$225</f>
        <v>0</v>
      </c>
      <c r="AR225" s="6" t="s">
        <v>349</v>
      </c>
      <c r="AT225" s="6" t="s">
        <v>324</v>
      </c>
      <c r="AU225" s="6" t="s">
        <v>112</v>
      </c>
      <c r="AY225" s="6" t="s">
        <v>129</v>
      </c>
      <c r="BE225" s="94">
        <f>IF($U$225="základní",$N$225,0)</f>
        <v>0</v>
      </c>
      <c r="BF225" s="94">
        <f>IF($U$225="snížená",$N$225,0)</f>
        <v>0</v>
      </c>
      <c r="BG225" s="94">
        <f>IF($U$225="zákl. přenesená",$N$225,0)</f>
        <v>0</v>
      </c>
      <c r="BH225" s="94">
        <f>IF($U$225="sníž. přenesená",$N$225,0)</f>
        <v>0</v>
      </c>
      <c r="BI225" s="94">
        <f>IF($U$225="nulová",$N$225,0)</f>
        <v>0</v>
      </c>
      <c r="BJ225" s="6" t="s">
        <v>112</v>
      </c>
      <c r="BK225" s="94">
        <f>ROUND($L$225*$K$225,0)</f>
        <v>0</v>
      </c>
      <c r="BL225" s="6" t="s">
        <v>179</v>
      </c>
      <c r="BM225" s="6" t="s">
        <v>554</v>
      </c>
    </row>
    <row r="226" spans="2:65" s="6" customFormat="1" ht="27" customHeight="1">
      <c r="B226" s="19"/>
      <c r="C226" s="115" t="s">
        <v>555</v>
      </c>
      <c r="D226" s="115" t="s">
        <v>130</v>
      </c>
      <c r="E226" s="116" t="s">
        <v>556</v>
      </c>
      <c r="F226" s="170" t="s">
        <v>557</v>
      </c>
      <c r="G226" s="171"/>
      <c r="H226" s="171"/>
      <c r="I226" s="171"/>
      <c r="J226" s="117" t="s">
        <v>438</v>
      </c>
      <c r="K226" s="118">
        <v>760.72</v>
      </c>
      <c r="L226" s="172"/>
      <c r="M226" s="171"/>
      <c r="N226" s="172">
        <f>ROUND($L$226*$K$226,0)</f>
        <v>0</v>
      </c>
      <c r="O226" s="171"/>
      <c r="P226" s="171"/>
      <c r="Q226" s="171"/>
      <c r="R226" s="20"/>
      <c r="T226" s="119"/>
      <c r="U226" s="26" t="s">
        <v>42</v>
      </c>
      <c r="V226" s="120">
        <v>0</v>
      </c>
      <c r="W226" s="120">
        <f>$V$226*$K$226</f>
        <v>0</v>
      </c>
      <c r="X226" s="120">
        <v>0</v>
      </c>
      <c r="Y226" s="120">
        <f>$X$226*$K$226</f>
        <v>0</v>
      </c>
      <c r="Z226" s="120">
        <v>0</v>
      </c>
      <c r="AA226" s="121">
        <f>$Z$226*$K$226</f>
        <v>0</v>
      </c>
      <c r="AR226" s="6" t="s">
        <v>179</v>
      </c>
      <c r="AT226" s="6" t="s">
        <v>130</v>
      </c>
      <c r="AU226" s="6" t="s">
        <v>112</v>
      </c>
      <c r="AY226" s="6" t="s">
        <v>129</v>
      </c>
      <c r="BE226" s="94">
        <f>IF($U$226="základní",$N$226,0)</f>
        <v>0</v>
      </c>
      <c r="BF226" s="94">
        <f>IF($U$226="snížená",$N$226,0)</f>
        <v>0</v>
      </c>
      <c r="BG226" s="94">
        <f>IF($U$226="zákl. přenesená",$N$226,0)</f>
        <v>0</v>
      </c>
      <c r="BH226" s="94">
        <f>IF($U$226="sníž. přenesená",$N$226,0)</f>
        <v>0</v>
      </c>
      <c r="BI226" s="94">
        <f>IF($U$226="nulová",$N$226,0)</f>
        <v>0</v>
      </c>
      <c r="BJ226" s="6" t="s">
        <v>112</v>
      </c>
      <c r="BK226" s="94">
        <f>ROUND($L$226*$K$226,0)</f>
        <v>0</v>
      </c>
      <c r="BL226" s="6" t="s">
        <v>179</v>
      </c>
      <c r="BM226" s="6" t="s">
        <v>558</v>
      </c>
    </row>
    <row r="227" spans="2:63" s="105" customFormat="1" ht="30.75" customHeight="1">
      <c r="B227" s="106"/>
      <c r="D227" s="114" t="s">
        <v>257</v>
      </c>
      <c r="E227" s="114"/>
      <c r="F227" s="114"/>
      <c r="G227" s="114"/>
      <c r="H227" s="114"/>
      <c r="I227" s="114"/>
      <c r="J227" s="114"/>
      <c r="K227" s="114"/>
      <c r="L227" s="114"/>
      <c r="M227" s="114"/>
      <c r="N227" s="169">
        <f>$BK$227</f>
        <v>0</v>
      </c>
      <c r="O227" s="168"/>
      <c r="P227" s="168"/>
      <c r="Q227" s="168"/>
      <c r="R227" s="109"/>
      <c r="T227" s="110"/>
      <c r="W227" s="111">
        <f>SUM($W$228:$W$235)</f>
        <v>306.21279899999996</v>
      </c>
      <c r="Y227" s="111">
        <f>SUM($Y$228:$Y$235)</f>
        <v>5.369411230000001</v>
      </c>
      <c r="AA227" s="112">
        <f>SUM($AA$228:$AA$235)</f>
        <v>0</v>
      </c>
      <c r="AR227" s="108" t="s">
        <v>112</v>
      </c>
      <c r="AT227" s="108" t="s">
        <v>73</v>
      </c>
      <c r="AU227" s="108" t="s">
        <v>8</v>
      </c>
      <c r="AY227" s="108" t="s">
        <v>129</v>
      </c>
      <c r="BK227" s="113">
        <f>SUM($BK$228:$BK$235)</f>
        <v>0</v>
      </c>
    </row>
    <row r="228" spans="2:65" s="6" customFormat="1" ht="27" customHeight="1">
      <c r="B228" s="19"/>
      <c r="C228" s="115" t="s">
        <v>559</v>
      </c>
      <c r="D228" s="115" t="s">
        <v>130</v>
      </c>
      <c r="E228" s="116" t="s">
        <v>560</v>
      </c>
      <c r="F228" s="170" t="s">
        <v>561</v>
      </c>
      <c r="G228" s="171"/>
      <c r="H228" s="171"/>
      <c r="I228" s="171"/>
      <c r="J228" s="117" t="s">
        <v>145</v>
      </c>
      <c r="K228" s="118">
        <v>66.991</v>
      </c>
      <c r="L228" s="172"/>
      <c r="M228" s="171"/>
      <c r="N228" s="172">
        <f>ROUND($L$228*$K$228,0)</f>
        <v>0</v>
      </c>
      <c r="O228" s="171"/>
      <c r="P228" s="171"/>
      <c r="Q228" s="171"/>
      <c r="R228" s="20"/>
      <c r="T228" s="119"/>
      <c r="U228" s="26" t="s">
        <v>42</v>
      </c>
      <c r="V228" s="120">
        <v>0.999</v>
      </c>
      <c r="W228" s="120">
        <f>$V$228*$K$228</f>
        <v>66.924009</v>
      </c>
      <c r="X228" s="120">
        <v>0.02802</v>
      </c>
      <c r="Y228" s="120">
        <f>$X$228*$K$228</f>
        <v>1.87708782</v>
      </c>
      <c r="Z228" s="120">
        <v>0</v>
      </c>
      <c r="AA228" s="121">
        <f>$Z$228*$K$228</f>
        <v>0</v>
      </c>
      <c r="AR228" s="6" t="s">
        <v>179</v>
      </c>
      <c r="AT228" s="6" t="s">
        <v>130</v>
      </c>
      <c r="AU228" s="6" t="s">
        <v>112</v>
      </c>
      <c r="AY228" s="6" t="s">
        <v>129</v>
      </c>
      <c r="BE228" s="94">
        <f>IF($U$228="základní",$N$228,0)</f>
        <v>0</v>
      </c>
      <c r="BF228" s="94">
        <f>IF($U$228="snížená",$N$228,0)</f>
        <v>0</v>
      </c>
      <c r="BG228" s="94">
        <f>IF($U$228="zákl. přenesená",$N$228,0)</f>
        <v>0</v>
      </c>
      <c r="BH228" s="94">
        <f>IF($U$228="sníž. přenesená",$N$228,0)</f>
        <v>0</v>
      </c>
      <c r="BI228" s="94">
        <f>IF($U$228="nulová",$N$228,0)</f>
        <v>0</v>
      </c>
      <c r="BJ228" s="6" t="s">
        <v>112</v>
      </c>
      <c r="BK228" s="94">
        <f>ROUND($L$228*$K$228,0)</f>
        <v>0</v>
      </c>
      <c r="BL228" s="6" t="s">
        <v>179</v>
      </c>
      <c r="BM228" s="6" t="s">
        <v>562</v>
      </c>
    </row>
    <row r="229" spans="2:65" s="6" customFormat="1" ht="15.75" customHeight="1">
      <c r="B229" s="19"/>
      <c r="C229" s="115" t="s">
        <v>563</v>
      </c>
      <c r="D229" s="115" t="s">
        <v>130</v>
      </c>
      <c r="E229" s="116" t="s">
        <v>564</v>
      </c>
      <c r="F229" s="170" t="s">
        <v>565</v>
      </c>
      <c r="G229" s="171"/>
      <c r="H229" s="171"/>
      <c r="I229" s="171"/>
      <c r="J229" s="117" t="s">
        <v>214</v>
      </c>
      <c r="K229" s="118">
        <v>35.86</v>
      </c>
      <c r="L229" s="172"/>
      <c r="M229" s="171"/>
      <c r="N229" s="172">
        <f>ROUND($L$229*$K$229,0)</f>
        <v>0</v>
      </c>
      <c r="O229" s="171"/>
      <c r="P229" s="171"/>
      <c r="Q229" s="171"/>
      <c r="R229" s="20"/>
      <c r="T229" s="119"/>
      <c r="U229" s="26" t="s">
        <v>42</v>
      </c>
      <c r="V229" s="120">
        <v>0.057</v>
      </c>
      <c r="W229" s="120">
        <f>$V$229*$K$229</f>
        <v>2.04402</v>
      </c>
      <c r="X229" s="120">
        <v>0.00036</v>
      </c>
      <c r="Y229" s="120">
        <f>$X$229*$K$229</f>
        <v>0.0129096</v>
      </c>
      <c r="Z229" s="120">
        <v>0</v>
      </c>
      <c r="AA229" s="121">
        <f>$Z$229*$K$229</f>
        <v>0</v>
      </c>
      <c r="AR229" s="6" t="s">
        <v>179</v>
      </c>
      <c r="AT229" s="6" t="s">
        <v>130</v>
      </c>
      <c r="AU229" s="6" t="s">
        <v>112</v>
      </c>
      <c r="AY229" s="6" t="s">
        <v>129</v>
      </c>
      <c r="BE229" s="94">
        <f>IF($U$229="základní",$N$229,0)</f>
        <v>0</v>
      </c>
      <c r="BF229" s="94">
        <f>IF($U$229="snížená",$N$229,0)</f>
        <v>0</v>
      </c>
      <c r="BG229" s="94">
        <f>IF($U$229="zákl. přenesená",$N$229,0)</f>
        <v>0</v>
      </c>
      <c r="BH229" s="94">
        <f>IF($U$229="sníž. přenesená",$N$229,0)</f>
        <v>0</v>
      </c>
      <c r="BI229" s="94">
        <f>IF($U$229="nulová",$N$229,0)</f>
        <v>0</v>
      </c>
      <c r="BJ229" s="6" t="s">
        <v>112</v>
      </c>
      <c r="BK229" s="94">
        <f>ROUND($L$229*$K$229,0)</f>
        <v>0</v>
      </c>
      <c r="BL229" s="6" t="s">
        <v>179</v>
      </c>
      <c r="BM229" s="6" t="s">
        <v>566</v>
      </c>
    </row>
    <row r="230" spans="2:65" s="6" customFormat="1" ht="15.75" customHeight="1">
      <c r="B230" s="19"/>
      <c r="C230" s="115" t="s">
        <v>567</v>
      </c>
      <c r="D230" s="115" t="s">
        <v>130</v>
      </c>
      <c r="E230" s="116" t="s">
        <v>568</v>
      </c>
      <c r="F230" s="170" t="s">
        <v>569</v>
      </c>
      <c r="G230" s="171"/>
      <c r="H230" s="171"/>
      <c r="I230" s="171"/>
      <c r="J230" s="117" t="s">
        <v>145</v>
      </c>
      <c r="K230" s="118">
        <v>21.06</v>
      </c>
      <c r="L230" s="172"/>
      <c r="M230" s="171"/>
      <c r="N230" s="172">
        <f>ROUND($L$230*$K$230,0)</f>
        <v>0</v>
      </c>
      <c r="O230" s="171"/>
      <c r="P230" s="171"/>
      <c r="Q230" s="171"/>
      <c r="R230" s="20"/>
      <c r="T230" s="119"/>
      <c r="U230" s="26" t="s">
        <v>42</v>
      </c>
      <c r="V230" s="120">
        <v>0.459</v>
      </c>
      <c r="W230" s="120">
        <f>$V$230*$K$230</f>
        <v>9.66654</v>
      </c>
      <c r="X230" s="120">
        <v>0.01143</v>
      </c>
      <c r="Y230" s="120">
        <f>$X$230*$K$230</f>
        <v>0.24071579999999998</v>
      </c>
      <c r="Z230" s="120">
        <v>0</v>
      </c>
      <c r="AA230" s="121">
        <f>$Z$230*$K$230</f>
        <v>0</v>
      </c>
      <c r="AR230" s="6" t="s">
        <v>179</v>
      </c>
      <c r="AT230" s="6" t="s">
        <v>130</v>
      </c>
      <c r="AU230" s="6" t="s">
        <v>112</v>
      </c>
      <c r="AY230" s="6" t="s">
        <v>129</v>
      </c>
      <c r="BE230" s="94">
        <f>IF($U$230="základní",$N$230,0)</f>
        <v>0</v>
      </c>
      <c r="BF230" s="94">
        <f>IF($U$230="snížená",$N$230,0)</f>
        <v>0</v>
      </c>
      <c r="BG230" s="94">
        <f>IF($U$230="zákl. přenesená",$N$230,0)</f>
        <v>0</v>
      </c>
      <c r="BH230" s="94">
        <f>IF($U$230="sníž. přenesená",$N$230,0)</f>
        <v>0</v>
      </c>
      <c r="BI230" s="94">
        <f>IF($U$230="nulová",$N$230,0)</f>
        <v>0</v>
      </c>
      <c r="BJ230" s="6" t="s">
        <v>112</v>
      </c>
      <c r="BK230" s="94">
        <f>ROUND($L$230*$K$230,0)</f>
        <v>0</v>
      </c>
      <c r="BL230" s="6" t="s">
        <v>179</v>
      </c>
      <c r="BM230" s="6" t="s">
        <v>570</v>
      </c>
    </row>
    <row r="231" spans="2:65" s="6" customFormat="1" ht="27" customHeight="1">
      <c r="B231" s="19"/>
      <c r="C231" s="115" t="s">
        <v>571</v>
      </c>
      <c r="D231" s="115" t="s">
        <v>130</v>
      </c>
      <c r="E231" s="116" t="s">
        <v>572</v>
      </c>
      <c r="F231" s="170" t="s">
        <v>573</v>
      </c>
      <c r="G231" s="171"/>
      <c r="H231" s="171"/>
      <c r="I231" s="171"/>
      <c r="J231" s="117" t="s">
        <v>145</v>
      </c>
      <c r="K231" s="118">
        <v>214.115</v>
      </c>
      <c r="L231" s="172"/>
      <c r="M231" s="171"/>
      <c r="N231" s="172">
        <f>ROUND($L$231*$K$231,0)</f>
        <v>0</v>
      </c>
      <c r="O231" s="171"/>
      <c r="P231" s="171"/>
      <c r="Q231" s="171"/>
      <c r="R231" s="20"/>
      <c r="T231" s="119"/>
      <c r="U231" s="26" t="s">
        <v>42</v>
      </c>
      <c r="V231" s="120">
        <v>0.968</v>
      </c>
      <c r="W231" s="120">
        <f>$V$231*$K$231</f>
        <v>207.26332</v>
      </c>
      <c r="X231" s="120">
        <v>0.01446</v>
      </c>
      <c r="Y231" s="120">
        <f>$X$231*$K$231</f>
        <v>3.0961029000000004</v>
      </c>
      <c r="Z231" s="120">
        <v>0</v>
      </c>
      <c r="AA231" s="121">
        <f>$Z$231*$K$231</f>
        <v>0</v>
      </c>
      <c r="AR231" s="6" t="s">
        <v>179</v>
      </c>
      <c r="AT231" s="6" t="s">
        <v>130</v>
      </c>
      <c r="AU231" s="6" t="s">
        <v>112</v>
      </c>
      <c r="AY231" s="6" t="s">
        <v>129</v>
      </c>
      <c r="BE231" s="94">
        <f>IF($U$231="základní",$N$231,0)</f>
        <v>0</v>
      </c>
      <c r="BF231" s="94">
        <f>IF($U$231="snížená",$N$231,0)</f>
        <v>0</v>
      </c>
      <c r="BG231" s="94">
        <f>IF($U$231="zákl. přenesená",$N$231,0)</f>
        <v>0</v>
      </c>
      <c r="BH231" s="94">
        <f>IF($U$231="sníž. přenesená",$N$231,0)</f>
        <v>0</v>
      </c>
      <c r="BI231" s="94">
        <f>IF($U$231="nulová",$N$231,0)</f>
        <v>0</v>
      </c>
      <c r="BJ231" s="6" t="s">
        <v>112</v>
      </c>
      <c r="BK231" s="94">
        <f>ROUND($L$231*$K$231,0)</f>
        <v>0</v>
      </c>
      <c r="BL231" s="6" t="s">
        <v>179</v>
      </c>
      <c r="BM231" s="6" t="s">
        <v>574</v>
      </c>
    </row>
    <row r="232" spans="2:65" s="6" customFormat="1" ht="27" customHeight="1">
      <c r="B232" s="19"/>
      <c r="C232" s="115" t="s">
        <v>575</v>
      </c>
      <c r="D232" s="115" t="s">
        <v>130</v>
      </c>
      <c r="E232" s="116" t="s">
        <v>576</v>
      </c>
      <c r="F232" s="170" t="s">
        <v>577</v>
      </c>
      <c r="G232" s="171"/>
      <c r="H232" s="171"/>
      <c r="I232" s="171"/>
      <c r="J232" s="117" t="s">
        <v>145</v>
      </c>
      <c r="K232" s="118">
        <v>5.98</v>
      </c>
      <c r="L232" s="172"/>
      <c r="M232" s="171"/>
      <c r="N232" s="172">
        <f>ROUND($L$232*$K$232,0)</f>
        <v>0</v>
      </c>
      <c r="O232" s="171"/>
      <c r="P232" s="171"/>
      <c r="Q232" s="171"/>
      <c r="R232" s="20"/>
      <c r="T232" s="119"/>
      <c r="U232" s="26" t="s">
        <v>42</v>
      </c>
      <c r="V232" s="120">
        <v>0.968</v>
      </c>
      <c r="W232" s="120">
        <f>$V$232*$K$232</f>
        <v>5.78864</v>
      </c>
      <c r="X232" s="120">
        <v>0.01446</v>
      </c>
      <c r="Y232" s="120">
        <f>$X$232*$K$232</f>
        <v>0.08647080000000001</v>
      </c>
      <c r="Z232" s="120">
        <v>0</v>
      </c>
      <c r="AA232" s="121">
        <f>$Z$232*$K$232</f>
        <v>0</v>
      </c>
      <c r="AR232" s="6" t="s">
        <v>179</v>
      </c>
      <c r="AT232" s="6" t="s">
        <v>130</v>
      </c>
      <c r="AU232" s="6" t="s">
        <v>112</v>
      </c>
      <c r="AY232" s="6" t="s">
        <v>129</v>
      </c>
      <c r="BE232" s="94">
        <f>IF($U$232="základní",$N$232,0)</f>
        <v>0</v>
      </c>
      <c r="BF232" s="94">
        <f>IF($U$232="snížená",$N$232,0)</f>
        <v>0</v>
      </c>
      <c r="BG232" s="94">
        <f>IF($U$232="zákl. přenesená",$N$232,0)</f>
        <v>0</v>
      </c>
      <c r="BH232" s="94">
        <f>IF($U$232="sníž. přenesená",$N$232,0)</f>
        <v>0</v>
      </c>
      <c r="BI232" s="94">
        <f>IF($U$232="nulová",$N$232,0)</f>
        <v>0</v>
      </c>
      <c r="BJ232" s="6" t="s">
        <v>112</v>
      </c>
      <c r="BK232" s="94">
        <f>ROUND($L$232*$K$232,0)</f>
        <v>0</v>
      </c>
      <c r="BL232" s="6" t="s">
        <v>179</v>
      </c>
      <c r="BM232" s="6" t="s">
        <v>578</v>
      </c>
    </row>
    <row r="233" spans="2:65" s="6" customFormat="1" ht="15.75" customHeight="1">
      <c r="B233" s="19"/>
      <c r="C233" s="115" t="s">
        <v>579</v>
      </c>
      <c r="D233" s="115" t="s">
        <v>130</v>
      </c>
      <c r="E233" s="116" t="s">
        <v>580</v>
      </c>
      <c r="F233" s="170" t="s">
        <v>581</v>
      </c>
      <c r="G233" s="171"/>
      <c r="H233" s="171"/>
      <c r="I233" s="171"/>
      <c r="J233" s="117" t="s">
        <v>145</v>
      </c>
      <c r="K233" s="118">
        <v>220.095</v>
      </c>
      <c r="L233" s="172"/>
      <c r="M233" s="171"/>
      <c r="N233" s="172">
        <f>ROUND($L$233*$K$233,0)</f>
        <v>0</v>
      </c>
      <c r="O233" s="171"/>
      <c r="P233" s="171"/>
      <c r="Q233" s="171"/>
      <c r="R233" s="20"/>
      <c r="T233" s="119"/>
      <c r="U233" s="26" t="s">
        <v>42</v>
      </c>
      <c r="V233" s="120">
        <v>0.066</v>
      </c>
      <c r="W233" s="120">
        <f>$V$233*$K$233</f>
        <v>14.52627</v>
      </c>
      <c r="X233" s="120">
        <v>0</v>
      </c>
      <c r="Y233" s="120">
        <f>$X$233*$K$233</f>
        <v>0</v>
      </c>
      <c r="Z233" s="120">
        <v>0</v>
      </c>
      <c r="AA233" s="121">
        <f>$Z$233*$K$233</f>
        <v>0</v>
      </c>
      <c r="AR233" s="6" t="s">
        <v>179</v>
      </c>
      <c r="AT233" s="6" t="s">
        <v>130</v>
      </c>
      <c r="AU233" s="6" t="s">
        <v>112</v>
      </c>
      <c r="AY233" s="6" t="s">
        <v>129</v>
      </c>
      <c r="BE233" s="94">
        <f>IF($U$233="základní",$N$233,0)</f>
        <v>0</v>
      </c>
      <c r="BF233" s="94">
        <f>IF($U$233="snížená",$N$233,0)</f>
        <v>0</v>
      </c>
      <c r="BG233" s="94">
        <f>IF($U$233="zákl. přenesená",$N$233,0)</f>
        <v>0</v>
      </c>
      <c r="BH233" s="94">
        <f>IF($U$233="sníž. přenesená",$N$233,0)</f>
        <v>0</v>
      </c>
      <c r="BI233" s="94">
        <f>IF($U$233="nulová",$N$233,0)</f>
        <v>0</v>
      </c>
      <c r="BJ233" s="6" t="s">
        <v>112</v>
      </c>
      <c r="BK233" s="94">
        <f>ROUND($L$233*$K$233,0)</f>
        <v>0</v>
      </c>
      <c r="BL233" s="6" t="s">
        <v>179</v>
      </c>
      <c r="BM233" s="6" t="s">
        <v>582</v>
      </c>
    </row>
    <row r="234" spans="2:65" s="6" customFormat="1" ht="15.75" customHeight="1">
      <c r="B234" s="19"/>
      <c r="C234" s="125" t="s">
        <v>583</v>
      </c>
      <c r="D234" s="125" t="s">
        <v>324</v>
      </c>
      <c r="E234" s="126" t="s">
        <v>584</v>
      </c>
      <c r="F234" s="186" t="s">
        <v>585</v>
      </c>
      <c r="G234" s="187"/>
      <c r="H234" s="187"/>
      <c r="I234" s="187"/>
      <c r="J234" s="127" t="s">
        <v>145</v>
      </c>
      <c r="K234" s="128">
        <v>330.143</v>
      </c>
      <c r="L234" s="188"/>
      <c r="M234" s="187"/>
      <c r="N234" s="188">
        <f>ROUND($L$234*$K$234,0)</f>
        <v>0</v>
      </c>
      <c r="O234" s="171"/>
      <c r="P234" s="171"/>
      <c r="Q234" s="171"/>
      <c r="R234" s="20"/>
      <c r="T234" s="119"/>
      <c r="U234" s="26" t="s">
        <v>42</v>
      </c>
      <c r="V234" s="120">
        <v>0</v>
      </c>
      <c r="W234" s="120">
        <f>$V$234*$K$234</f>
        <v>0</v>
      </c>
      <c r="X234" s="120">
        <v>0.00017</v>
      </c>
      <c r="Y234" s="120">
        <f>$X$234*$K$234</f>
        <v>0.05612431</v>
      </c>
      <c r="Z234" s="120">
        <v>0</v>
      </c>
      <c r="AA234" s="121">
        <f>$Z$234*$K$234</f>
        <v>0</v>
      </c>
      <c r="AR234" s="6" t="s">
        <v>349</v>
      </c>
      <c r="AT234" s="6" t="s">
        <v>324</v>
      </c>
      <c r="AU234" s="6" t="s">
        <v>112</v>
      </c>
      <c r="AY234" s="6" t="s">
        <v>129</v>
      </c>
      <c r="BE234" s="94">
        <f>IF($U$234="základní",$N$234,0)</f>
        <v>0</v>
      </c>
      <c r="BF234" s="94">
        <f>IF($U$234="snížená",$N$234,0)</f>
        <v>0</v>
      </c>
      <c r="BG234" s="94">
        <f>IF($U$234="zákl. přenesená",$N$234,0)</f>
        <v>0</v>
      </c>
      <c r="BH234" s="94">
        <f>IF($U$234="sníž. přenesená",$N$234,0)</f>
        <v>0</v>
      </c>
      <c r="BI234" s="94">
        <f>IF($U$234="nulová",$N$234,0)</f>
        <v>0</v>
      </c>
      <c r="BJ234" s="6" t="s">
        <v>112</v>
      </c>
      <c r="BK234" s="94">
        <f>ROUND($L$234*$K$234,0)</f>
        <v>0</v>
      </c>
      <c r="BL234" s="6" t="s">
        <v>179</v>
      </c>
      <c r="BM234" s="6" t="s">
        <v>586</v>
      </c>
    </row>
    <row r="235" spans="2:65" s="6" customFormat="1" ht="27" customHeight="1">
      <c r="B235" s="19"/>
      <c r="C235" s="115" t="s">
        <v>587</v>
      </c>
      <c r="D235" s="115" t="s">
        <v>130</v>
      </c>
      <c r="E235" s="116" t="s">
        <v>588</v>
      </c>
      <c r="F235" s="170" t="s">
        <v>589</v>
      </c>
      <c r="G235" s="171"/>
      <c r="H235" s="171"/>
      <c r="I235" s="171"/>
      <c r="J235" s="117" t="s">
        <v>438</v>
      </c>
      <c r="K235" s="118">
        <v>2001.17</v>
      </c>
      <c r="L235" s="172"/>
      <c r="M235" s="171"/>
      <c r="N235" s="172">
        <f>ROUND($L$235*$K$235,0)</f>
        <v>0</v>
      </c>
      <c r="O235" s="171"/>
      <c r="P235" s="171"/>
      <c r="Q235" s="171"/>
      <c r="R235" s="20"/>
      <c r="T235" s="119"/>
      <c r="U235" s="26" t="s">
        <v>42</v>
      </c>
      <c r="V235" s="120">
        <v>0</v>
      </c>
      <c r="W235" s="120">
        <f>$V$235*$K$235</f>
        <v>0</v>
      </c>
      <c r="X235" s="120">
        <v>0</v>
      </c>
      <c r="Y235" s="120">
        <f>$X$235*$K$235</f>
        <v>0</v>
      </c>
      <c r="Z235" s="120">
        <v>0</v>
      </c>
      <c r="AA235" s="121">
        <f>$Z$235*$K$235</f>
        <v>0</v>
      </c>
      <c r="AR235" s="6" t="s">
        <v>179</v>
      </c>
      <c r="AT235" s="6" t="s">
        <v>130</v>
      </c>
      <c r="AU235" s="6" t="s">
        <v>112</v>
      </c>
      <c r="AY235" s="6" t="s">
        <v>129</v>
      </c>
      <c r="BE235" s="94">
        <f>IF($U$235="základní",$N$235,0)</f>
        <v>0</v>
      </c>
      <c r="BF235" s="94">
        <f>IF($U$235="snížená",$N$235,0)</f>
        <v>0</v>
      </c>
      <c r="BG235" s="94">
        <f>IF($U$235="zákl. přenesená",$N$235,0)</f>
        <v>0</v>
      </c>
      <c r="BH235" s="94">
        <f>IF($U$235="sníž. přenesená",$N$235,0)</f>
        <v>0</v>
      </c>
      <c r="BI235" s="94">
        <f>IF($U$235="nulová",$N$235,0)</f>
        <v>0</v>
      </c>
      <c r="BJ235" s="6" t="s">
        <v>112</v>
      </c>
      <c r="BK235" s="94">
        <f>ROUND($L$235*$K$235,0)</f>
        <v>0</v>
      </c>
      <c r="BL235" s="6" t="s">
        <v>179</v>
      </c>
      <c r="BM235" s="6" t="s">
        <v>590</v>
      </c>
    </row>
    <row r="236" spans="2:63" s="105" customFormat="1" ht="30.75" customHeight="1">
      <c r="B236" s="106"/>
      <c r="D236" s="114" t="s">
        <v>106</v>
      </c>
      <c r="E236" s="114"/>
      <c r="F236" s="114"/>
      <c r="G236" s="114"/>
      <c r="H236" s="114"/>
      <c r="I236" s="114"/>
      <c r="J236" s="114"/>
      <c r="K236" s="114"/>
      <c r="L236" s="114"/>
      <c r="M236" s="114"/>
      <c r="N236" s="169">
        <f>$BK$236</f>
        <v>0</v>
      </c>
      <c r="O236" s="168"/>
      <c r="P236" s="168"/>
      <c r="Q236" s="168"/>
      <c r="R236" s="109"/>
      <c r="T236" s="110"/>
      <c r="W236" s="111">
        <f>SUM($W$237:$W$244)</f>
        <v>30.5345</v>
      </c>
      <c r="Y236" s="111">
        <f>SUM($Y$237:$Y$244)</f>
        <v>0.23296650000000002</v>
      </c>
      <c r="AA236" s="112">
        <f>SUM($AA$237:$AA$244)</f>
        <v>0</v>
      </c>
      <c r="AR236" s="108" t="s">
        <v>112</v>
      </c>
      <c r="AT236" s="108" t="s">
        <v>73</v>
      </c>
      <c r="AU236" s="108" t="s">
        <v>8</v>
      </c>
      <c r="AY236" s="108" t="s">
        <v>129</v>
      </c>
      <c r="BK236" s="113">
        <f>SUM($BK$237:$BK$244)</f>
        <v>0</v>
      </c>
    </row>
    <row r="237" spans="2:65" s="6" customFormat="1" ht="15.75" customHeight="1">
      <c r="B237" s="19"/>
      <c r="C237" s="115" t="s">
        <v>591</v>
      </c>
      <c r="D237" s="115" t="s">
        <v>130</v>
      </c>
      <c r="E237" s="116" t="s">
        <v>592</v>
      </c>
      <c r="F237" s="170" t="s">
        <v>593</v>
      </c>
      <c r="G237" s="171"/>
      <c r="H237" s="171"/>
      <c r="I237" s="171"/>
      <c r="J237" s="117" t="s">
        <v>214</v>
      </c>
      <c r="K237" s="118">
        <v>35.1</v>
      </c>
      <c r="L237" s="172"/>
      <c r="M237" s="171"/>
      <c r="N237" s="172">
        <f>ROUND($L$237*$K$237,0)</f>
        <v>0</v>
      </c>
      <c r="O237" s="171"/>
      <c r="P237" s="171"/>
      <c r="Q237" s="171"/>
      <c r="R237" s="20"/>
      <c r="T237" s="119"/>
      <c r="U237" s="26" t="s">
        <v>42</v>
      </c>
      <c r="V237" s="120">
        <v>0.249</v>
      </c>
      <c r="W237" s="120">
        <f>$V$237*$K$237</f>
        <v>8.7399</v>
      </c>
      <c r="X237" s="120">
        <v>0.00283</v>
      </c>
      <c r="Y237" s="120">
        <f>$X$237*$K$237</f>
        <v>0.099333</v>
      </c>
      <c r="Z237" s="120">
        <v>0</v>
      </c>
      <c r="AA237" s="121">
        <f>$Z$237*$K$237</f>
        <v>0</v>
      </c>
      <c r="AR237" s="6" t="s">
        <v>179</v>
      </c>
      <c r="AT237" s="6" t="s">
        <v>130</v>
      </c>
      <c r="AU237" s="6" t="s">
        <v>112</v>
      </c>
      <c r="AY237" s="6" t="s">
        <v>129</v>
      </c>
      <c r="BE237" s="94">
        <f>IF($U$237="základní",$N$237,0)</f>
        <v>0</v>
      </c>
      <c r="BF237" s="94">
        <f>IF($U$237="snížená",$N$237,0)</f>
        <v>0</v>
      </c>
      <c r="BG237" s="94">
        <f>IF($U$237="zákl. přenesená",$N$237,0)</f>
        <v>0</v>
      </c>
      <c r="BH237" s="94">
        <f>IF($U$237="sníž. přenesená",$N$237,0)</f>
        <v>0</v>
      </c>
      <c r="BI237" s="94">
        <f>IF($U$237="nulová",$N$237,0)</f>
        <v>0</v>
      </c>
      <c r="BJ237" s="6" t="s">
        <v>112</v>
      </c>
      <c r="BK237" s="94">
        <f>ROUND($L$237*$K$237,0)</f>
        <v>0</v>
      </c>
      <c r="BL237" s="6" t="s">
        <v>179</v>
      </c>
      <c r="BM237" s="6" t="s">
        <v>594</v>
      </c>
    </row>
    <row r="238" spans="2:65" s="6" customFormat="1" ht="15.75" customHeight="1">
      <c r="B238" s="19"/>
      <c r="C238" s="115" t="s">
        <v>595</v>
      </c>
      <c r="D238" s="115" t="s">
        <v>130</v>
      </c>
      <c r="E238" s="116" t="s">
        <v>596</v>
      </c>
      <c r="F238" s="170" t="s">
        <v>597</v>
      </c>
      <c r="G238" s="171"/>
      <c r="H238" s="171"/>
      <c r="I238" s="171"/>
      <c r="J238" s="117" t="s">
        <v>214</v>
      </c>
      <c r="K238" s="118">
        <v>23.6</v>
      </c>
      <c r="L238" s="172"/>
      <c r="M238" s="171"/>
      <c r="N238" s="172">
        <f>ROUND($L$238*$K$238,0)</f>
        <v>0</v>
      </c>
      <c r="O238" s="171"/>
      <c r="P238" s="171"/>
      <c r="Q238" s="171"/>
      <c r="R238" s="20"/>
      <c r="T238" s="119"/>
      <c r="U238" s="26" t="s">
        <v>42</v>
      </c>
      <c r="V238" s="120">
        <v>0.4</v>
      </c>
      <c r="W238" s="120">
        <f>$V$238*$K$238</f>
        <v>9.440000000000001</v>
      </c>
      <c r="X238" s="120">
        <v>0.00308</v>
      </c>
      <c r="Y238" s="120">
        <f>$X$238*$K$238</f>
        <v>0.072688</v>
      </c>
      <c r="Z238" s="120">
        <v>0</v>
      </c>
      <c r="AA238" s="121">
        <f>$Z$238*$K$238</f>
        <v>0</v>
      </c>
      <c r="AR238" s="6" t="s">
        <v>179</v>
      </c>
      <c r="AT238" s="6" t="s">
        <v>130</v>
      </c>
      <c r="AU238" s="6" t="s">
        <v>112</v>
      </c>
      <c r="AY238" s="6" t="s">
        <v>129</v>
      </c>
      <c r="BE238" s="94">
        <f>IF($U$238="základní",$N$238,0)</f>
        <v>0</v>
      </c>
      <c r="BF238" s="94">
        <f>IF($U$238="snížená",$N$238,0)</f>
        <v>0</v>
      </c>
      <c r="BG238" s="94">
        <f>IF($U$238="zákl. přenesená",$N$238,0)</f>
        <v>0</v>
      </c>
      <c r="BH238" s="94">
        <f>IF($U$238="sníž. přenesená",$N$238,0)</f>
        <v>0</v>
      </c>
      <c r="BI238" s="94">
        <f>IF($U$238="nulová",$N$238,0)</f>
        <v>0</v>
      </c>
      <c r="BJ238" s="6" t="s">
        <v>112</v>
      </c>
      <c r="BK238" s="94">
        <f>ROUND($L$238*$K$238,0)</f>
        <v>0</v>
      </c>
      <c r="BL238" s="6" t="s">
        <v>179</v>
      </c>
      <c r="BM238" s="6" t="s">
        <v>598</v>
      </c>
    </row>
    <row r="239" spans="2:65" s="6" customFormat="1" ht="15.75" customHeight="1">
      <c r="B239" s="19"/>
      <c r="C239" s="115" t="s">
        <v>599</v>
      </c>
      <c r="D239" s="115" t="s">
        <v>130</v>
      </c>
      <c r="E239" s="116" t="s">
        <v>600</v>
      </c>
      <c r="F239" s="170" t="s">
        <v>601</v>
      </c>
      <c r="G239" s="171"/>
      <c r="H239" s="171"/>
      <c r="I239" s="171"/>
      <c r="J239" s="117" t="s">
        <v>210</v>
      </c>
      <c r="K239" s="118">
        <v>4</v>
      </c>
      <c r="L239" s="172"/>
      <c r="M239" s="171"/>
      <c r="N239" s="172">
        <f>ROUND($L$239*$K$239,0)</f>
        <v>0</v>
      </c>
      <c r="O239" s="171"/>
      <c r="P239" s="171"/>
      <c r="Q239" s="171"/>
      <c r="R239" s="20"/>
      <c r="T239" s="119"/>
      <c r="U239" s="26" t="s">
        <v>42</v>
      </c>
      <c r="V239" s="120">
        <v>0.157</v>
      </c>
      <c r="W239" s="120">
        <f>$V$239*$K$239</f>
        <v>0.628</v>
      </c>
      <c r="X239" s="120">
        <v>2E-05</v>
      </c>
      <c r="Y239" s="120">
        <f>$X$239*$K$239</f>
        <v>8E-05</v>
      </c>
      <c r="Z239" s="120">
        <v>0</v>
      </c>
      <c r="AA239" s="121">
        <f>$Z$239*$K$239</f>
        <v>0</v>
      </c>
      <c r="AR239" s="6" t="s">
        <v>179</v>
      </c>
      <c r="AT239" s="6" t="s">
        <v>130</v>
      </c>
      <c r="AU239" s="6" t="s">
        <v>112</v>
      </c>
      <c r="AY239" s="6" t="s">
        <v>129</v>
      </c>
      <c r="BE239" s="94">
        <f>IF($U$239="základní",$N$239,0)</f>
        <v>0</v>
      </c>
      <c r="BF239" s="94">
        <f>IF($U$239="snížená",$N$239,0)</f>
        <v>0</v>
      </c>
      <c r="BG239" s="94">
        <f>IF($U$239="zákl. přenesená",$N$239,0)</f>
        <v>0</v>
      </c>
      <c r="BH239" s="94">
        <f>IF($U$239="sníž. přenesená",$N$239,0)</f>
        <v>0</v>
      </c>
      <c r="BI239" s="94">
        <f>IF($U$239="nulová",$N$239,0)</f>
        <v>0</v>
      </c>
      <c r="BJ239" s="6" t="s">
        <v>112</v>
      </c>
      <c r="BK239" s="94">
        <f>ROUND($L$239*$K$239,0)</f>
        <v>0</v>
      </c>
      <c r="BL239" s="6" t="s">
        <v>179</v>
      </c>
      <c r="BM239" s="6" t="s">
        <v>602</v>
      </c>
    </row>
    <row r="240" spans="2:65" s="6" customFormat="1" ht="15.75" customHeight="1">
      <c r="B240" s="19"/>
      <c r="C240" s="115" t="s">
        <v>24</v>
      </c>
      <c r="D240" s="115" t="s">
        <v>130</v>
      </c>
      <c r="E240" s="116" t="s">
        <v>603</v>
      </c>
      <c r="F240" s="170" t="s">
        <v>604</v>
      </c>
      <c r="G240" s="171"/>
      <c r="H240" s="171"/>
      <c r="I240" s="171"/>
      <c r="J240" s="117" t="s">
        <v>210</v>
      </c>
      <c r="K240" s="118">
        <v>2</v>
      </c>
      <c r="L240" s="172"/>
      <c r="M240" s="171"/>
      <c r="N240" s="172">
        <f>ROUND($L$240*$K$240,0)</f>
        <v>0</v>
      </c>
      <c r="O240" s="171"/>
      <c r="P240" s="171"/>
      <c r="Q240" s="171"/>
      <c r="R240" s="20"/>
      <c r="T240" s="119"/>
      <c r="U240" s="26" t="s">
        <v>42</v>
      </c>
      <c r="V240" s="120">
        <v>0.18</v>
      </c>
      <c r="W240" s="120">
        <f>$V$240*$K$240</f>
        <v>0.36</v>
      </c>
      <c r="X240" s="120">
        <v>2E-05</v>
      </c>
      <c r="Y240" s="120">
        <f>$X$240*$K$240</f>
        <v>4E-05</v>
      </c>
      <c r="Z240" s="120">
        <v>0</v>
      </c>
      <c r="AA240" s="121">
        <f>$Z$240*$K$240</f>
        <v>0</v>
      </c>
      <c r="AR240" s="6" t="s">
        <v>179</v>
      </c>
      <c r="AT240" s="6" t="s">
        <v>130</v>
      </c>
      <c r="AU240" s="6" t="s">
        <v>112</v>
      </c>
      <c r="AY240" s="6" t="s">
        <v>129</v>
      </c>
      <c r="BE240" s="94">
        <f>IF($U$240="základní",$N$240,0)</f>
        <v>0</v>
      </c>
      <c r="BF240" s="94">
        <f>IF($U$240="snížená",$N$240,0)</f>
        <v>0</v>
      </c>
      <c r="BG240" s="94">
        <f>IF($U$240="zákl. přenesená",$N$240,0)</f>
        <v>0</v>
      </c>
      <c r="BH240" s="94">
        <f>IF($U$240="sníž. přenesená",$N$240,0)</f>
        <v>0</v>
      </c>
      <c r="BI240" s="94">
        <f>IF($U$240="nulová",$N$240,0)</f>
        <v>0</v>
      </c>
      <c r="BJ240" s="6" t="s">
        <v>112</v>
      </c>
      <c r="BK240" s="94">
        <f>ROUND($L$240*$K$240,0)</f>
        <v>0</v>
      </c>
      <c r="BL240" s="6" t="s">
        <v>179</v>
      </c>
      <c r="BM240" s="6" t="s">
        <v>605</v>
      </c>
    </row>
    <row r="241" spans="2:65" s="6" customFormat="1" ht="15.75" customHeight="1">
      <c r="B241" s="19"/>
      <c r="C241" s="115" t="s">
        <v>606</v>
      </c>
      <c r="D241" s="115" t="s">
        <v>130</v>
      </c>
      <c r="E241" s="116" t="s">
        <v>607</v>
      </c>
      <c r="F241" s="170" t="s">
        <v>608</v>
      </c>
      <c r="G241" s="171"/>
      <c r="H241" s="171"/>
      <c r="I241" s="171"/>
      <c r="J241" s="117" t="s">
        <v>210</v>
      </c>
      <c r="K241" s="118">
        <v>26</v>
      </c>
      <c r="L241" s="172"/>
      <c r="M241" s="171"/>
      <c r="N241" s="172">
        <f>ROUND($L$241*$K$241,0)</f>
        <v>0</v>
      </c>
      <c r="O241" s="171"/>
      <c r="P241" s="171"/>
      <c r="Q241" s="171"/>
      <c r="R241" s="20"/>
      <c r="T241" s="119"/>
      <c r="U241" s="26" t="s">
        <v>42</v>
      </c>
      <c r="V241" s="120">
        <v>0.057</v>
      </c>
      <c r="W241" s="120">
        <f>$V$241*$K$241</f>
        <v>1.482</v>
      </c>
      <c r="X241" s="120">
        <v>0</v>
      </c>
      <c r="Y241" s="120">
        <f>$X$241*$K$241</f>
        <v>0</v>
      </c>
      <c r="Z241" s="120">
        <v>0</v>
      </c>
      <c r="AA241" s="121">
        <f>$Z$241*$K$241</f>
        <v>0</v>
      </c>
      <c r="AR241" s="6" t="s">
        <v>179</v>
      </c>
      <c r="AT241" s="6" t="s">
        <v>130</v>
      </c>
      <c r="AU241" s="6" t="s">
        <v>112</v>
      </c>
      <c r="AY241" s="6" t="s">
        <v>129</v>
      </c>
      <c r="BE241" s="94">
        <f>IF($U$241="základní",$N$241,0)</f>
        <v>0</v>
      </c>
      <c r="BF241" s="94">
        <f>IF($U$241="snížená",$N$241,0)</f>
        <v>0</v>
      </c>
      <c r="BG241" s="94">
        <f>IF($U$241="zákl. přenesená",$N$241,0)</f>
        <v>0</v>
      </c>
      <c r="BH241" s="94">
        <f>IF($U$241="sníž. přenesená",$N$241,0)</f>
        <v>0</v>
      </c>
      <c r="BI241" s="94">
        <f>IF($U$241="nulová",$N$241,0)</f>
        <v>0</v>
      </c>
      <c r="BJ241" s="6" t="s">
        <v>112</v>
      </c>
      <c r="BK241" s="94">
        <f>ROUND($L$241*$K$241,0)</f>
        <v>0</v>
      </c>
      <c r="BL241" s="6" t="s">
        <v>179</v>
      </c>
      <c r="BM241" s="6" t="s">
        <v>609</v>
      </c>
    </row>
    <row r="242" spans="2:65" s="6" customFormat="1" ht="27" customHeight="1">
      <c r="B242" s="19"/>
      <c r="C242" s="115" t="s">
        <v>610</v>
      </c>
      <c r="D242" s="115" t="s">
        <v>130</v>
      </c>
      <c r="E242" s="116" t="s">
        <v>611</v>
      </c>
      <c r="F242" s="170" t="s">
        <v>612</v>
      </c>
      <c r="G242" s="171"/>
      <c r="H242" s="171"/>
      <c r="I242" s="171"/>
      <c r="J242" s="117" t="s">
        <v>214</v>
      </c>
      <c r="K242" s="118">
        <v>15.95</v>
      </c>
      <c r="L242" s="172"/>
      <c r="M242" s="171"/>
      <c r="N242" s="172">
        <f>ROUND($L$242*$K$242,0)</f>
        <v>0</v>
      </c>
      <c r="O242" s="171"/>
      <c r="P242" s="171"/>
      <c r="Q242" s="171"/>
      <c r="R242" s="20"/>
      <c r="T242" s="119"/>
      <c r="U242" s="26" t="s">
        <v>42</v>
      </c>
      <c r="V242" s="120">
        <v>0.288</v>
      </c>
      <c r="W242" s="120">
        <f>$V$242*$K$242</f>
        <v>4.5935999999999995</v>
      </c>
      <c r="X242" s="120">
        <v>0.00189</v>
      </c>
      <c r="Y242" s="120">
        <f>$X$242*$K$242</f>
        <v>0.0301455</v>
      </c>
      <c r="Z242" s="120">
        <v>0</v>
      </c>
      <c r="AA242" s="121">
        <f>$Z$242*$K$242</f>
        <v>0</v>
      </c>
      <c r="AR242" s="6" t="s">
        <v>179</v>
      </c>
      <c r="AT242" s="6" t="s">
        <v>130</v>
      </c>
      <c r="AU242" s="6" t="s">
        <v>112</v>
      </c>
      <c r="AY242" s="6" t="s">
        <v>129</v>
      </c>
      <c r="BE242" s="94">
        <f>IF($U$242="základní",$N$242,0)</f>
        <v>0</v>
      </c>
      <c r="BF242" s="94">
        <f>IF($U$242="snížená",$N$242,0)</f>
        <v>0</v>
      </c>
      <c r="BG242" s="94">
        <f>IF($U$242="zákl. přenesená",$N$242,0)</f>
        <v>0</v>
      </c>
      <c r="BH242" s="94">
        <f>IF($U$242="sníž. přenesená",$N$242,0)</f>
        <v>0</v>
      </c>
      <c r="BI242" s="94">
        <f>IF($U$242="nulová",$N$242,0)</f>
        <v>0</v>
      </c>
      <c r="BJ242" s="6" t="s">
        <v>112</v>
      </c>
      <c r="BK242" s="94">
        <f>ROUND($L$242*$K$242,0)</f>
        <v>0</v>
      </c>
      <c r="BL242" s="6" t="s">
        <v>179</v>
      </c>
      <c r="BM242" s="6" t="s">
        <v>613</v>
      </c>
    </row>
    <row r="243" spans="2:65" s="6" customFormat="1" ht="15.75" customHeight="1">
      <c r="B243" s="19"/>
      <c r="C243" s="115" t="s">
        <v>614</v>
      </c>
      <c r="D243" s="115" t="s">
        <v>130</v>
      </c>
      <c r="E243" s="116" t="s">
        <v>615</v>
      </c>
      <c r="F243" s="170" t="s">
        <v>616</v>
      </c>
      <c r="G243" s="171"/>
      <c r="H243" s="171"/>
      <c r="I243" s="171"/>
      <c r="J243" s="117" t="s">
        <v>214</v>
      </c>
      <c r="K243" s="118">
        <v>13</v>
      </c>
      <c r="L243" s="172"/>
      <c r="M243" s="171"/>
      <c r="N243" s="172">
        <f>ROUND($L$243*$K$243,0)</f>
        <v>0</v>
      </c>
      <c r="O243" s="171"/>
      <c r="P243" s="171"/>
      <c r="Q243" s="171"/>
      <c r="R243" s="20"/>
      <c r="T243" s="119"/>
      <c r="U243" s="26" t="s">
        <v>42</v>
      </c>
      <c r="V243" s="120">
        <v>0.407</v>
      </c>
      <c r="W243" s="120">
        <f>$V$243*$K$243</f>
        <v>5.2909999999999995</v>
      </c>
      <c r="X243" s="120">
        <v>0.00236</v>
      </c>
      <c r="Y243" s="120">
        <f>$X$243*$K$243</f>
        <v>0.030680000000000002</v>
      </c>
      <c r="Z243" s="120">
        <v>0</v>
      </c>
      <c r="AA243" s="121">
        <f>$Z$243*$K$243</f>
        <v>0</v>
      </c>
      <c r="AR243" s="6" t="s">
        <v>179</v>
      </c>
      <c r="AT243" s="6" t="s">
        <v>130</v>
      </c>
      <c r="AU243" s="6" t="s">
        <v>112</v>
      </c>
      <c r="AY243" s="6" t="s">
        <v>129</v>
      </c>
      <c r="BE243" s="94">
        <f>IF($U$243="základní",$N$243,0)</f>
        <v>0</v>
      </c>
      <c r="BF243" s="94">
        <f>IF($U$243="snížená",$N$243,0)</f>
        <v>0</v>
      </c>
      <c r="BG243" s="94">
        <f>IF($U$243="zákl. přenesená",$N$243,0)</f>
        <v>0</v>
      </c>
      <c r="BH243" s="94">
        <f>IF($U$243="sníž. přenesená",$N$243,0)</f>
        <v>0</v>
      </c>
      <c r="BI243" s="94">
        <f>IF($U$243="nulová",$N$243,0)</f>
        <v>0</v>
      </c>
      <c r="BJ243" s="6" t="s">
        <v>112</v>
      </c>
      <c r="BK243" s="94">
        <f>ROUND($L$243*$K$243,0)</f>
        <v>0</v>
      </c>
      <c r="BL243" s="6" t="s">
        <v>179</v>
      </c>
      <c r="BM243" s="6" t="s">
        <v>617</v>
      </c>
    </row>
    <row r="244" spans="2:65" s="6" customFormat="1" ht="27" customHeight="1">
      <c r="B244" s="19"/>
      <c r="C244" s="115" t="s">
        <v>618</v>
      </c>
      <c r="D244" s="115" t="s">
        <v>130</v>
      </c>
      <c r="E244" s="116" t="s">
        <v>619</v>
      </c>
      <c r="F244" s="170" t="s">
        <v>620</v>
      </c>
      <c r="G244" s="171"/>
      <c r="H244" s="171"/>
      <c r="I244" s="171"/>
      <c r="J244" s="117" t="s">
        <v>438</v>
      </c>
      <c r="K244" s="118">
        <v>317.16</v>
      </c>
      <c r="L244" s="172"/>
      <c r="M244" s="171"/>
      <c r="N244" s="172">
        <f>ROUND($L$244*$K$244,0)</f>
        <v>0</v>
      </c>
      <c r="O244" s="171"/>
      <c r="P244" s="171"/>
      <c r="Q244" s="171"/>
      <c r="R244" s="20"/>
      <c r="T244" s="119"/>
      <c r="U244" s="26" t="s">
        <v>42</v>
      </c>
      <c r="V244" s="120">
        <v>0</v>
      </c>
      <c r="W244" s="120">
        <f>$V$244*$K$244</f>
        <v>0</v>
      </c>
      <c r="X244" s="120">
        <v>0</v>
      </c>
      <c r="Y244" s="120">
        <f>$X$244*$K$244</f>
        <v>0</v>
      </c>
      <c r="Z244" s="120">
        <v>0</v>
      </c>
      <c r="AA244" s="121">
        <f>$Z$244*$K$244</f>
        <v>0</v>
      </c>
      <c r="AR244" s="6" t="s">
        <v>179</v>
      </c>
      <c r="AT244" s="6" t="s">
        <v>130</v>
      </c>
      <c r="AU244" s="6" t="s">
        <v>112</v>
      </c>
      <c r="AY244" s="6" t="s">
        <v>129</v>
      </c>
      <c r="BE244" s="94">
        <f>IF($U$244="základní",$N$244,0)</f>
        <v>0</v>
      </c>
      <c r="BF244" s="94">
        <f>IF($U$244="snížená",$N$244,0)</f>
        <v>0</v>
      </c>
      <c r="BG244" s="94">
        <f>IF($U$244="zákl. přenesená",$N$244,0)</f>
        <v>0</v>
      </c>
      <c r="BH244" s="94">
        <f>IF($U$244="sníž. přenesená",$N$244,0)</f>
        <v>0</v>
      </c>
      <c r="BI244" s="94">
        <f>IF($U$244="nulová",$N$244,0)</f>
        <v>0</v>
      </c>
      <c r="BJ244" s="6" t="s">
        <v>112</v>
      </c>
      <c r="BK244" s="94">
        <f>ROUND($L$244*$K$244,0)</f>
        <v>0</v>
      </c>
      <c r="BL244" s="6" t="s">
        <v>179</v>
      </c>
      <c r="BM244" s="6" t="s">
        <v>621</v>
      </c>
    </row>
    <row r="245" spans="2:63" s="105" customFormat="1" ht="30.75" customHeight="1">
      <c r="B245" s="106"/>
      <c r="D245" s="114" t="s">
        <v>107</v>
      </c>
      <c r="E245" s="114"/>
      <c r="F245" s="114"/>
      <c r="G245" s="114"/>
      <c r="H245" s="114"/>
      <c r="I245" s="114"/>
      <c r="J245" s="114"/>
      <c r="K245" s="114"/>
      <c r="L245" s="114"/>
      <c r="M245" s="114"/>
      <c r="N245" s="169">
        <f>$BK$245</f>
        <v>0</v>
      </c>
      <c r="O245" s="168"/>
      <c r="P245" s="168"/>
      <c r="Q245" s="168"/>
      <c r="R245" s="109"/>
      <c r="T245" s="110"/>
      <c r="W245" s="111">
        <f>SUM($W$246:$W$252)</f>
        <v>96.95596</v>
      </c>
      <c r="Y245" s="111">
        <f>SUM($Y$246:$Y$252)</f>
        <v>12.8620376</v>
      </c>
      <c r="AA245" s="112">
        <f>SUM($AA$246:$AA$252)</f>
        <v>0</v>
      </c>
      <c r="AR245" s="108" t="s">
        <v>112</v>
      </c>
      <c r="AT245" s="108" t="s">
        <v>73</v>
      </c>
      <c r="AU245" s="108" t="s">
        <v>8</v>
      </c>
      <c r="AY245" s="108" t="s">
        <v>129</v>
      </c>
      <c r="BK245" s="113">
        <f>SUM($BK$246:$BK$252)</f>
        <v>0</v>
      </c>
    </row>
    <row r="246" spans="2:65" s="6" customFormat="1" ht="27" customHeight="1">
      <c r="B246" s="19"/>
      <c r="C246" s="115" t="s">
        <v>622</v>
      </c>
      <c r="D246" s="115" t="s">
        <v>130</v>
      </c>
      <c r="E246" s="116" t="s">
        <v>623</v>
      </c>
      <c r="F246" s="170" t="s">
        <v>624</v>
      </c>
      <c r="G246" s="171"/>
      <c r="H246" s="171"/>
      <c r="I246" s="171"/>
      <c r="J246" s="117" t="s">
        <v>214</v>
      </c>
      <c r="K246" s="118">
        <v>56.6</v>
      </c>
      <c r="L246" s="172"/>
      <c r="M246" s="171"/>
      <c r="N246" s="172">
        <f>ROUND($L$246*$K$246,0)</f>
        <v>0</v>
      </c>
      <c r="O246" s="171"/>
      <c r="P246" s="171"/>
      <c r="Q246" s="171"/>
      <c r="R246" s="20"/>
      <c r="T246" s="119"/>
      <c r="U246" s="26" t="s">
        <v>42</v>
      </c>
      <c r="V246" s="120">
        <v>0.083</v>
      </c>
      <c r="W246" s="120">
        <f>$V$246*$K$246</f>
        <v>4.6978</v>
      </c>
      <c r="X246" s="120">
        <v>0.00019</v>
      </c>
      <c r="Y246" s="120">
        <f>$X$246*$K$246</f>
        <v>0.010754000000000001</v>
      </c>
      <c r="Z246" s="120">
        <v>0</v>
      </c>
      <c r="AA246" s="121">
        <f>$Z$246*$K$246</f>
        <v>0</v>
      </c>
      <c r="AR246" s="6" t="s">
        <v>179</v>
      </c>
      <c r="AT246" s="6" t="s">
        <v>130</v>
      </c>
      <c r="AU246" s="6" t="s">
        <v>112</v>
      </c>
      <c r="AY246" s="6" t="s">
        <v>129</v>
      </c>
      <c r="BE246" s="94">
        <f>IF($U$246="základní",$N$246,0)</f>
        <v>0</v>
      </c>
      <c r="BF246" s="94">
        <f>IF($U$246="snížená",$N$246,0)</f>
        <v>0</v>
      </c>
      <c r="BG246" s="94">
        <f>IF($U$246="zákl. přenesená",$N$246,0)</f>
        <v>0</v>
      </c>
      <c r="BH246" s="94">
        <f>IF($U$246="sníž. přenesená",$N$246,0)</f>
        <v>0</v>
      </c>
      <c r="BI246" s="94">
        <f>IF($U$246="nulová",$N$246,0)</f>
        <v>0</v>
      </c>
      <c r="BJ246" s="6" t="s">
        <v>112</v>
      </c>
      <c r="BK246" s="94">
        <f>ROUND($L$246*$K$246,0)</f>
        <v>0</v>
      </c>
      <c r="BL246" s="6" t="s">
        <v>179</v>
      </c>
      <c r="BM246" s="6" t="s">
        <v>625</v>
      </c>
    </row>
    <row r="247" spans="2:65" s="6" customFormat="1" ht="27" customHeight="1">
      <c r="B247" s="19"/>
      <c r="C247" s="115" t="s">
        <v>626</v>
      </c>
      <c r="D247" s="115" t="s">
        <v>130</v>
      </c>
      <c r="E247" s="116" t="s">
        <v>627</v>
      </c>
      <c r="F247" s="170" t="s">
        <v>628</v>
      </c>
      <c r="G247" s="171"/>
      <c r="H247" s="171"/>
      <c r="I247" s="171"/>
      <c r="J247" s="117" t="s">
        <v>214</v>
      </c>
      <c r="K247" s="118">
        <v>56.6</v>
      </c>
      <c r="L247" s="172"/>
      <c r="M247" s="171"/>
      <c r="N247" s="172">
        <f>ROUND($L$247*$K$247,0)</f>
        <v>0</v>
      </c>
      <c r="O247" s="171"/>
      <c r="P247" s="171"/>
      <c r="Q247" s="171"/>
      <c r="R247" s="20"/>
      <c r="T247" s="119"/>
      <c r="U247" s="26" t="s">
        <v>42</v>
      </c>
      <c r="V247" s="120">
        <v>0.05</v>
      </c>
      <c r="W247" s="120">
        <f>$V$247*$K$247</f>
        <v>2.83</v>
      </c>
      <c r="X247" s="120">
        <v>0.00011</v>
      </c>
      <c r="Y247" s="120">
        <f>$X$247*$K$247</f>
        <v>0.006226000000000001</v>
      </c>
      <c r="Z247" s="120">
        <v>0</v>
      </c>
      <c r="AA247" s="121">
        <f>$Z$247*$K$247</f>
        <v>0</v>
      </c>
      <c r="AR247" s="6" t="s">
        <v>179</v>
      </c>
      <c r="AT247" s="6" t="s">
        <v>130</v>
      </c>
      <c r="AU247" s="6" t="s">
        <v>112</v>
      </c>
      <c r="AY247" s="6" t="s">
        <v>129</v>
      </c>
      <c r="BE247" s="94">
        <f>IF($U$247="základní",$N$247,0)</f>
        <v>0</v>
      </c>
      <c r="BF247" s="94">
        <f>IF($U$247="snížená",$N$247,0)</f>
        <v>0</v>
      </c>
      <c r="BG247" s="94">
        <f>IF($U$247="zákl. přenesená",$N$247,0)</f>
        <v>0</v>
      </c>
      <c r="BH247" s="94">
        <f>IF($U$247="sníž. přenesená",$N$247,0)</f>
        <v>0</v>
      </c>
      <c r="BI247" s="94">
        <f>IF($U$247="nulová",$N$247,0)</f>
        <v>0</v>
      </c>
      <c r="BJ247" s="6" t="s">
        <v>112</v>
      </c>
      <c r="BK247" s="94">
        <f>ROUND($L$247*$K$247,0)</f>
        <v>0</v>
      </c>
      <c r="BL247" s="6" t="s">
        <v>179</v>
      </c>
      <c r="BM247" s="6" t="s">
        <v>629</v>
      </c>
    </row>
    <row r="248" spans="2:65" s="6" customFormat="1" ht="27" customHeight="1">
      <c r="B248" s="19"/>
      <c r="C248" s="115" t="s">
        <v>630</v>
      </c>
      <c r="D248" s="115" t="s">
        <v>130</v>
      </c>
      <c r="E248" s="116" t="s">
        <v>631</v>
      </c>
      <c r="F248" s="170" t="s">
        <v>632</v>
      </c>
      <c r="G248" s="171"/>
      <c r="H248" s="171"/>
      <c r="I248" s="171"/>
      <c r="J248" s="117" t="s">
        <v>145</v>
      </c>
      <c r="K248" s="118">
        <v>219.66</v>
      </c>
      <c r="L248" s="172"/>
      <c r="M248" s="171"/>
      <c r="N248" s="172">
        <f>ROUND($L$248*$K$248,0)</f>
        <v>0</v>
      </c>
      <c r="O248" s="171"/>
      <c r="P248" s="171"/>
      <c r="Q248" s="171"/>
      <c r="R248" s="20"/>
      <c r="T248" s="119"/>
      <c r="U248" s="26" t="s">
        <v>42</v>
      </c>
      <c r="V248" s="120">
        <v>0.366</v>
      </c>
      <c r="W248" s="120">
        <f>$V$248*$K$248</f>
        <v>80.39556</v>
      </c>
      <c r="X248" s="120">
        <v>0.05566</v>
      </c>
      <c r="Y248" s="120">
        <f>$X$248*$K$248</f>
        <v>12.2262756</v>
      </c>
      <c r="Z248" s="120">
        <v>0</v>
      </c>
      <c r="AA248" s="121">
        <f>$Z$248*$K$248</f>
        <v>0</v>
      </c>
      <c r="AR248" s="6" t="s">
        <v>179</v>
      </c>
      <c r="AT248" s="6" t="s">
        <v>130</v>
      </c>
      <c r="AU248" s="6" t="s">
        <v>112</v>
      </c>
      <c r="AY248" s="6" t="s">
        <v>129</v>
      </c>
      <c r="BE248" s="94">
        <f>IF($U$248="základní",$N$248,0)</f>
        <v>0</v>
      </c>
      <c r="BF248" s="94">
        <f>IF($U$248="snížená",$N$248,0)</f>
        <v>0</v>
      </c>
      <c r="BG248" s="94">
        <f>IF($U$248="zákl. přenesená",$N$248,0)</f>
        <v>0</v>
      </c>
      <c r="BH248" s="94">
        <f>IF($U$248="sníž. přenesená",$N$248,0)</f>
        <v>0</v>
      </c>
      <c r="BI248" s="94">
        <f>IF($U$248="nulová",$N$248,0)</f>
        <v>0</v>
      </c>
      <c r="BJ248" s="6" t="s">
        <v>112</v>
      </c>
      <c r="BK248" s="94">
        <f>ROUND($L$248*$K$248,0)</f>
        <v>0</v>
      </c>
      <c r="BL248" s="6" t="s">
        <v>179</v>
      </c>
      <c r="BM248" s="6" t="s">
        <v>633</v>
      </c>
    </row>
    <row r="249" spans="2:65" s="6" customFormat="1" ht="27" customHeight="1">
      <c r="B249" s="19"/>
      <c r="C249" s="115" t="s">
        <v>634</v>
      </c>
      <c r="D249" s="115" t="s">
        <v>130</v>
      </c>
      <c r="E249" s="116" t="s">
        <v>635</v>
      </c>
      <c r="F249" s="170" t="s">
        <v>636</v>
      </c>
      <c r="G249" s="171"/>
      <c r="H249" s="171"/>
      <c r="I249" s="171"/>
      <c r="J249" s="117" t="s">
        <v>214</v>
      </c>
      <c r="K249" s="118">
        <v>33.6</v>
      </c>
      <c r="L249" s="172"/>
      <c r="M249" s="171"/>
      <c r="N249" s="172">
        <f>ROUND($L$249*$K$249,0)</f>
        <v>0</v>
      </c>
      <c r="O249" s="171"/>
      <c r="P249" s="171"/>
      <c r="Q249" s="171"/>
      <c r="R249" s="20"/>
      <c r="T249" s="119"/>
      <c r="U249" s="26" t="s">
        <v>42</v>
      </c>
      <c r="V249" s="120">
        <v>0.105</v>
      </c>
      <c r="W249" s="120">
        <f>$V$249*$K$249</f>
        <v>3.528</v>
      </c>
      <c r="X249" s="120">
        <v>0.01274</v>
      </c>
      <c r="Y249" s="120">
        <f>$X$249*$K$249</f>
        <v>0.428064</v>
      </c>
      <c r="Z249" s="120">
        <v>0</v>
      </c>
      <c r="AA249" s="121">
        <f>$Z$249*$K$249</f>
        <v>0</v>
      </c>
      <c r="AR249" s="6" t="s">
        <v>179</v>
      </c>
      <c r="AT249" s="6" t="s">
        <v>130</v>
      </c>
      <c r="AU249" s="6" t="s">
        <v>112</v>
      </c>
      <c r="AY249" s="6" t="s">
        <v>129</v>
      </c>
      <c r="BE249" s="94">
        <f>IF($U$249="základní",$N$249,0)</f>
        <v>0</v>
      </c>
      <c r="BF249" s="94">
        <f>IF($U$249="snížená",$N$249,0)</f>
        <v>0</v>
      </c>
      <c r="BG249" s="94">
        <f>IF($U$249="zákl. přenesená",$N$249,0)</f>
        <v>0</v>
      </c>
      <c r="BH249" s="94">
        <f>IF($U$249="sníž. přenesená",$N$249,0)</f>
        <v>0</v>
      </c>
      <c r="BI249" s="94">
        <f>IF($U$249="nulová",$N$249,0)</f>
        <v>0</v>
      </c>
      <c r="BJ249" s="6" t="s">
        <v>112</v>
      </c>
      <c r="BK249" s="94">
        <f>ROUND($L$249*$K$249,0)</f>
        <v>0</v>
      </c>
      <c r="BL249" s="6" t="s">
        <v>179</v>
      </c>
      <c r="BM249" s="6" t="s">
        <v>637</v>
      </c>
    </row>
    <row r="250" spans="2:65" s="6" customFormat="1" ht="27" customHeight="1">
      <c r="B250" s="19"/>
      <c r="C250" s="115" t="s">
        <v>638</v>
      </c>
      <c r="D250" s="115" t="s">
        <v>130</v>
      </c>
      <c r="E250" s="116" t="s">
        <v>639</v>
      </c>
      <c r="F250" s="170" t="s">
        <v>640</v>
      </c>
      <c r="G250" s="171"/>
      <c r="H250" s="171"/>
      <c r="I250" s="171"/>
      <c r="J250" s="117" t="s">
        <v>214</v>
      </c>
      <c r="K250" s="118">
        <v>11.8</v>
      </c>
      <c r="L250" s="172"/>
      <c r="M250" s="171"/>
      <c r="N250" s="172">
        <f>ROUND($L$250*$K$250,0)</f>
        <v>0</v>
      </c>
      <c r="O250" s="171"/>
      <c r="P250" s="171"/>
      <c r="Q250" s="171"/>
      <c r="R250" s="20"/>
      <c r="T250" s="119"/>
      <c r="U250" s="26" t="s">
        <v>42</v>
      </c>
      <c r="V250" s="120">
        <v>0.347</v>
      </c>
      <c r="W250" s="120">
        <f>$V$250*$K$250</f>
        <v>4.0946</v>
      </c>
      <c r="X250" s="120">
        <v>0.01091</v>
      </c>
      <c r="Y250" s="120">
        <f>$X$250*$K$250</f>
        <v>0.128738</v>
      </c>
      <c r="Z250" s="120">
        <v>0</v>
      </c>
      <c r="AA250" s="121">
        <f>$Z$250*$K$250</f>
        <v>0</v>
      </c>
      <c r="AR250" s="6" t="s">
        <v>179</v>
      </c>
      <c r="AT250" s="6" t="s">
        <v>130</v>
      </c>
      <c r="AU250" s="6" t="s">
        <v>112</v>
      </c>
      <c r="AY250" s="6" t="s">
        <v>129</v>
      </c>
      <c r="BE250" s="94">
        <f>IF($U$250="základní",$N$250,0)</f>
        <v>0</v>
      </c>
      <c r="BF250" s="94">
        <f>IF($U$250="snížená",$N$250,0)</f>
        <v>0</v>
      </c>
      <c r="BG250" s="94">
        <f>IF($U$250="zákl. přenesená",$N$250,0)</f>
        <v>0</v>
      </c>
      <c r="BH250" s="94">
        <f>IF($U$250="sníž. přenesená",$N$250,0)</f>
        <v>0</v>
      </c>
      <c r="BI250" s="94">
        <f>IF($U$250="nulová",$N$250,0)</f>
        <v>0</v>
      </c>
      <c r="BJ250" s="6" t="s">
        <v>112</v>
      </c>
      <c r="BK250" s="94">
        <f>ROUND($L$250*$K$250,0)</f>
        <v>0</v>
      </c>
      <c r="BL250" s="6" t="s">
        <v>179</v>
      </c>
      <c r="BM250" s="6" t="s">
        <v>641</v>
      </c>
    </row>
    <row r="251" spans="2:65" s="6" customFormat="1" ht="15.75" customHeight="1">
      <c r="B251" s="19"/>
      <c r="C251" s="115" t="s">
        <v>642</v>
      </c>
      <c r="D251" s="115" t="s">
        <v>130</v>
      </c>
      <c r="E251" s="116" t="s">
        <v>643</v>
      </c>
      <c r="F251" s="170" t="s">
        <v>644</v>
      </c>
      <c r="G251" s="171"/>
      <c r="H251" s="171"/>
      <c r="I251" s="171"/>
      <c r="J251" s="117" t="s">
        <v>210</v>
      </c>
      <c r="K251" s="118">
        <v>3</v>
      </c>
      <c r="L251" s="172"/>
      <c r="M251" s="171"/>
      <c r="N251" s="172">
        <f>ROUND($L$251*$K$251,0)</f>
        <v>0</v>
      </c>
      <c r="O251" s="171"/>
      <c r="P251" s="171"/>
      <c r="Q251" s="171"/>
      <c r="R251" s="20"/>
      <c r="T251" s="119"/>
      <c r="U251" s="26" t="s">
        <v>42</v>
      </c>
      <c r="V251" s="120">
        <v>0.47</v>
      </c>
      <c r="W251" s="120">
        <f>$V$251*$K$251</f>
        <v>1.41</v>
      </c>
      <c r="X251" s="120">
        <v>0.02066</v>
      </c>
      <c r="Y251" s="120">
        <f>$X$251*$K$251</f>
        <v>0.06198000000000001</v>
      </c>
      <c r="Z251" s="120">
        <v>0</v>
      </c>
      <c r="AA251" s="121">
        <f>$Z$251*$K$251</f>
        <v>0</v>
      </c>
      <c r="AR251" s="6" t="s">
        <v>179</v>
      </c>
      <c r="AT251" s="6" t="s">
        <v>130</v>
      </c>
      <c r="AU251" s="6" t="s">
        <v>112</v>
      </c>
      <c r="AY251" s="6" t="s">
        <v>129</v>
      </c>
      <c r="BE251" s="94">
        <f>IF($U$251="základní",$N$251,0)</f>
        <v>0</v>
      </c>
      <c r="BF251" s="94">
        <f>IF($U$251="snížená",$N$251,0)</f>
        <v>0</v>
      </c>
      <c r="BG251" s="94">
        <f>IF($U$251="zákl. přenesená",$N$251,0)</f>
        <v>0</v>
      </c>
      <c r="BH251" s="94">
        <f>IF($U$251="sníž. přenesená",$N$251,0)</f>
        <v>0</v>
      </c>
      <c r="BI251" s="94">
        <f>IF($U$251="nulová",$N$251,0)</f>
        <v>0</v>
      </c>
      <c r="BJ251" s="6" t="s">
        <v>112</v>
      </c>
      <c r="BK251" s="94">
        <f>ROUND($L$251*$K$251,0)</f>
        <v>0</v>
      </c>
      <c r="BL251" s="6" t="s">
        <v>179</v>
      </c>
      <c r="BM251" s="6" t="s">
        <v>645</v>
      </c>
    </row>
    <row r="252" spans="2:65" s="6" customFormat="1" ht="27" customHeight="1">
      <c r="B252" s="19"/>
      <c r="C252" s="115" t="s">
        <v>646</v>
      </c>
      <c r="D252" s="115" t="s">
        <v>130</v>
      </c>
      <c r="E252" s="116" t="s">
        <v>647</v>
      </c>
      <c r="F252" s="170" t="s">
        <v>648</v>
      </c>
      <c r="G252" s="171"/>
      <c r="H252" s="171"/>
      <c r="I252" s="171"/>
      <c r="J252" s="117" t="s">
        <v>438</v>
      </c>
      <c r="K252" s="118">
        <v>1895.31</v>
      </c>
      <c r="L252" s="172"/>
      <c r="M252" s="171"/>
      <c r="N252" s="172">
        <f>ROUND($L$252*$K$252,0)</f>
        <v>0</v>
      </c>
      <c r="O252" s="171"/>
      <c r="P252" s="171"/>
      <c r="Q252" s="171"/>
      <c r="R252" s="20"/>
      <c r="T252" s="119"/>
      <c r="U252" s="26" t="s">
        <v>42</v>
      </c>
      <c r="V252" s="120">
        <v>0</v>
      </c>
      <c r="W252" s="120">
        <f>$V$252*$K$252</f>
        <v>0</v>
      </c>
      <c r="X252" s="120">
        <v>0</v>
      </c>
      <c r="Y252" s="120">
        <f>$X$252*$K$252</f>
        <v>0</v>
      </c>
      <c r="Z252" s="120">
        <v>0</v>
      </c>
      <c r="AA252" s="121">
        <f>$Z$252*$K$252</f>
        <v>0</v>
      </c>
      <c r="AR252" s="6" t="s">
        <v>179</v>
      </c>
      <c r="AT252" s="6" t="s">
        <v>130</v>
      </c>
      <c r="AU252" s="6" t="s">
        <v>112</v>
      </c>
      <c r="AY252" s="6" t="s">
        <v>129</v>
      </c>
      <c r="BE252" s="94">
        <f>IF($U$252="základní",$N$252,0)</f>
        <v>0</v>
      </c>
      <c r="BF252" s="94">
        <f>IF($U$252="snížená",$N$252,0)</f>
        <v>0</v>
      </c>
      <c r="BG252" s="94">
        <f>IF($U$252="zákl. přenesená",$N$252,0)</f>
        <v>0</v>
      </c>
      <c r="BH252" s="94">
        <f>IF($U$252="sníž. přenesená",$N$252,0)</f>
        <v>0</v>
      </c>
      <c r="BI252" s="94">
        <f>IF($U$252="nulová",$N$252,0)</f>
        <v>0</v>
      </c>
      <c r="BJ252" s="6" t="s">
        <v>112</v>
      </c>
      <c r="BK252" s="94">
        <f>ROUND($L$252*$K$252,0)</f>
        <v>0</v>
      </c>
      <c r="BL252" s="6" t="s">
        <v>179</v>
      </c>
      <c r="BM252" s="6" t="s">
        <v>649</v>
      </c>
    </row>
    <row r="253" spans="2:63" s="105" customFormat="1" ht="30.75" customHeight="1">
      <c r="B253" s="106"/>
      <c r="D253" s="114" t="s">
        <v>108</v>
      </c>
      <c r="E253" s="114"/>
      <c r="F253" s="114"/>
      <c r="G253" s="114"/>
      <c r="H253" s="114"/>
      <c r="I253" s="114"/>
      <c r="J253" s="114"/>
      <c r="K253" s="114"/>
      <c r="L253" s="114"/>
      <c r="M253" s="114"/>
      <c r="N253" s="169">
        <f>$BK$253</f>
        <v>0</v>
      </c>
      <c r="O253" s="168"/>
      <c r="P253" s="168"/>
      <c r="Q253" s="168"/>
      <c r="R253" s="109"/>
      <c r="T253" s="110"/>
      <c r="W253" s="111">
        <f>SUM($W$254:$W$278)</f>
        <v>214.48710999999997</v>
      </c>
      <c r="Y253" s="111">
        <f>SUM($Y$254:$Y$278)</f>
        <v>3.5917983799999997</v>
      </c>
      <c r="AA253" s="112">
        <f>SUM($AA$254:$AA$278)</f>
        <v>0</v>
      </c>
      <c r="AR253" s="108" t="s">
        <v>112</v>
      </c>
      <c r="AT253" s="108" t="s">
        <v>73</v>
      </c>
      <c r="AU253" s="108" t="s">
        <v>8</v>
      </c>
      <c r="AY253" s="108" t="s">
        <v>129</v>
      </c>
      <c r="BK253" s="113">
        <f>SUM($BK$254:$BK$278)</f>
        <v>0</v>
      </c>
    </row>
    <row r="254" spans="2:65" s="6" customFormat="1" ht="39" customHeight="1">
      <c r="B254" s="19"/>
      <c r="C254" s="115" t="s">
        <v>650</v>
      </c>
      <c r="D254" s="115" t="s">
        <v>130</v>
      </c>
      <c r="E254" s="116" t="s">
        <v>651</v>
      </c>
      <c r="F254" s="170" t="s">
        <v>652</v>
      </c>
      <c r="G254" s="171"/>
      <c r="H254" s="171"/>
      <c r="I254" s="171"/>
      <c r="J254" s="117" t="s">
        <v>495</v>
      </c>
      <c r="K254" s="118">
        <v>1</v>
      </c>
      <c r="L254" s="172"/>
      <c r="M254" s="171"/>
      <c r="N254" s="172">
        <f>ROUND($L$254*$K$254,0)</f>
        <v>0</v>
      </c>
      <c r="O254" s="171"/>
      <c r="P254" s="171"/>
      <c r="Q254" s="171"/>
      <c r="R254" s="20"/>
      <c r="T254" s="119"/>
      <c r="U254" s="26" t="s">
        <v>42</v>
      </c>
      <c r="V254" s="120">
        <v>0</v>
      </c>
      <c r="W254" s="120">
        <f>$V$254*$K$254</f>
        <v>0</v>
      </c>
      <c r="X254" s="120">
        <v>0</v>
      </c>
      <c r="Y254" s="120">
        <f>$X$254*$K$254</f>
        <v>0</v>
      </c>
      <c r="Z254" s="120">
        <v>0</v>
      </c>
      <c r="AA254" s="121">
        <f>$Z$254*$K$254</f>
        <v>0</v>
      </c>
      <c r="AR254" s="6" t="s">
        <v>179</v>
      </c>
      <c r="AT254" s="6" t="s">
        <v>130</v>
      </c>
      <c r="AU254" s="6" t="s">
        <v>112</v>
      </c>
      <c r="AY254" s="6" t="s">
        <v>129</v>
      </c>
      <c r="BE254" s="94">
        <f>IF($U$254="základní",$N$254,0)</f>
        <v>0</v>
      </c>
      <c r="BF254" s="94">
        <f>IF($U$254="snížená",$N$254,0)</f>
        <v>0</v>
      </c>
      <c r="BG254" s="94">
        <f>IF($U$254="zákl. přenesená",$N$254,0)</f>
        <v>0</v>
      </c>
      <c r="BH254" s="94">
        <f>IF($U$254="sníž. přenesená",$N$254,0)</f>
        <v>0</v>
      </c>
      <c r="BI254" s="94">
        <f>IF($U$254="nulová",$N$254,0)</f>
        <v>0</v>
      </c>
      <c r="BJ254" s="6" t="s">
        <v>112</v>
      </c>
      <c r="BK254" s="94">
        <f>ROUND($L$254*$K$254,0)</f>
        <v>0</v>
      </c>
      <c r="BL254" s="6" t="s">
        <v>179</v>
      </c>
      <c r="BM254" s="6" t="s">
        <v>653</v>
      </c>
    </row>
    <row r="255" spans="2:65" s="6" customFormat="1" ht="15.75" customHeight="1">
      <c r="B255" s="19"/>
      <c r="C255" s="115" t="s">
        <v>654</v>
      </c>
      <c r="D255" s="115" t="s">
        <v>130</v>
      </c>
      <c r="E255" s="116" t="s">
        <v>655</v>
      </c>
      <c r="F255" s="170" t="s">
        <v>656</v>
      </c>
      <c r="G255" s="171"/>
      <c r="H255" s="171"/>
      <c r="I255" s="171"/>
      <c r="J255" s="117" t="s">
        <v>495</v>
      </c>
      <c r="K255" s="118">
        <v>8</v>
      </c>
      <c r="L255" s="172"/>
      <c r="M255" s="171"/>
      <c r="N255" s="172">
        <f>ROUND($L$255*$K$255,0)</f>
        <v>0</v>
      </c>
      <c r="O255" s="171"/>
      <c r="P255" s="171"/>
      <c r="Q255" s="171"/>
      <c r="R255" s="20"/>
      <c r="T255" s="119"/>
      <c r="U255" s="26" t="s">
        <v>42</v>
      </c>
      <c r="V255" s="120">
        <v>0</v>
      </c>
      <c r="W255" s="120">
        <f>$V$255*$K$255</f>
        <v>0</v>
      </c>
      <c r="X255" s="120">
        <v>0</v>
      </c>
      <c r="Y255" s="120">
        <f>$X$255*$K$255</f>
        <v>0</v>
      </c>
      <c r="Z255" s="120">
        <v>0</v>
      </c>
      <c r="AA255" s="121">
        <f>$Z$255*$K$255</f>
        <v>0</v>
      </c>
      <c r="AR255" s="6" t="s">
        <v>179</v>
      </c>
      <c r="AT255" s="6" t="s">
        <v>130</v>
      </c>
      <c r="AU255" s="6" t="s">
        <v>112</v>
      </c>
      <c r="AY255" s="6" t="s">
        <v>129</v>
      </c>
      <c r="BE255" s="94">
        <f>IF($U$255="základní",$N$255,0)</f>
        <v>0</v>
      </c>
      <c r="BF255" s="94">
        <f>IF($U$255="snížená",$N$255,0)</f>
        <v>0</v>
      </c>
      <c r="BG255" s="94">
        <f>IF($U$255="zákl. přenesená",$N$255,0)</f>
        <v>0</v>
      </c>
      <c r="BH255" s="94">
        <f>IF($U$255="sníž. přenesená",$N$255,0)</f>
        <v>0</v>
      </c>
      <c r="BI255" s="94">
        <f>IF($U$255="nulová",$N$255,0)</f>
        <v>0</v>
      </c>
      <c r="BJ255" s="6" t="s">
        <v>112</v>
      </c>
      <c r="BK255" s="94">
        <f>ROUND($L$255*$K$255,0)</f>
        <v>0</v>
      </c>
      <c r="BL255" s="6" t="s">
        <v>179</v>
      </c>
      <c r="BM255" s="6" t="s">
        <v>657</v>
      </c>
    </row>
    <row r="256" spans="2:65" s="6" customFormat="1" ht="15.75" customHeight="1">
      <c r="B256" s="19"/>
      <c r="C256" s="115" t="s">
        <v>658</v>
      </c>
      <c r="D256" s="115" t="s">
        <v>130</v>
      </c>
      <c r="E256" s="116" t="s">
        <v>659</v>
      </c>
      <c r="F256" s="170" t="s">
        <v>660</v>
      </c>
      <c r="G256" s="171"/>
      <c r="H256" s="171"/>
      <c r="I256" s="171"/>
      <c r="J256" s="117" t="s">
        <v>495</v>
      </c>
      <c r="K256" s="118">
        <v>2</v>
      </c>
      <c r="L256" s="172"/>
      <c r="M256" s="171"/>
      <c r="N256" s="172">
        <f>ROUND($L$256*$K$256,0)</f>
        <v>0</v>
      </c>
      <c r="O256" s="171"/>
      <c r="P256" s="171"/>
      <c r="Q256" s="171"/>
      <c r="R256" s="20"/>
      <c r="T256" s="119"/>
      <c r="U256" s="26" t="s">
        <v>42</v>
      </c>
      <c r="V256" s="120">
        <v>0</v>
      </c>
      <c r="W256" s="120">
        <f>$V$256*$K$256</f>
        <v>0</v>
      </c>
      <c r="X256" s="120">
        <v>0</v>
      </c>
      <c r="Y256" s="120">
        <f>$X$256*$K$256</f>
        <v>0</v>
      </c>
      <c r="Z256" s="120">
        <v>0</v>
      </c>
      <c r="AA256" s="121">
        <f>$Z$256*$K$256</f>
        <v>0</v>
      </c>
      <c r="AR256" s="6" t="s">
        <v>179</v>
      </c>
      <c r="AT256" s="6" t="s">
        <v>130</v>
      </c>
      <c r="AU256" s="6" t="s">
        <v>112</v>
      </c>
      <c r="AY256" s="6" t="s">
        <v>129</v>
      </c>
      <c r="BE256" s="94">
        <f>IF($U$256="základní",$N$256,0)</f>
        <v>0</v>
      </c>
      <c r="BF256" s="94">
        <f>IF($U$256="snížená",$N$256,0)</f>
        <v>0</v>
      </c>
      <c r="BG256" s="94">
        <f>IF($U$256="zákl. přenesená",$N$256,0)</f>
        <v>0</v>
      </c>
      <c r="BH256" s="94">
        <f>IF($U$256="sníž. přenesená",$N$256,0)</f>
        <v>0</v>
      </c>
      <c r="BI256" s="94">
        <f>IF($U$256="nulová",$N$256,0)</f>
        <v>0</v>
      </c>
      <c r="BJ256" s="6" t="s">
        <v>112</v>
      </c>
      <c r="BK256" s="94">
        <f>ROUND($L$256*$K$256,0)</f>
        <v>0</v>
      </c>
      <c r="BL256" s="6" t="s">
        <v>179</v>
      </c>
      <c r="BM256" s="6" t="s">
        <v>661</v>
      </c>
    </row>
    <row r="257" spans="2:65" s="6" customFormat="1" ht="27" customHeight="1">
      <c r="B257" s="19"/>
      <c r="C257" s="115" t="s">
        <v>662</v>
      </c>
      <c r="D257" s="115" t="s">
        <v>130</v>
      </c>
      <c r="E257" s="116" t="s">
        <v>663</v>
      </c>
      <c r="F257" s="170" t="s">
        <v>664</v>
      </c>
      <c r="G257" s="171"/>
      <c r="H257" s="171"/>
      <c r="I257" s="171"/>
      <c r="J257" s="117" t="s">
        <v>145</v>
      </c>
      <c r="K257" s="118">
        <v>57.9</v>
      </c>
      <c r="L257" s="172"/>
      <c r="M257" s="171"/>
      <c r="N257" s="172">
        <f>ROUND($L$257*$K$257,0)</f>
        <v>0</v>
      </c>
      <c r="O257" s="171"/>
      <c r="P257" s="171"/>
      <c r="Q257" s="171"/>
      <c r="R257" s="20"/>
      <c r="T257" s="119"/>
      <c r="U257" s="26" t="s">
        <v>42</v>
      </c>
      <c r="V257" s="120">
        <v>0.553</v>
      </c>
      <c r="W257" s="120">
        <f>$V$257*$K$257</f>
        <v>32.0187</v>
      </c>
      <c r="X257" s="120">
        <v>0</v>
      </c>
      <c r="Y257" s="120">
        <f>$X$257*$K$257</f>
        <v>0</v>
      </c>
      <c r="Z257" s="120">
        <v>0</v>
      </c>
      <c r="AA257" s="121">
        <f>$Z$257*$K$257</f>
        <v>0</v>
      </c>
      <c r="AR257" s="6" t="s">
        <v>179</v>
      </c>
      <c r="AT257" s="6" t="s">
        <v>130</v>
      </c>
      <c r="AU257" s="6" t="s">
        <v>112</v>
      </c>
      <c r="AY257" s="6" t="s">
        <v>129</v>
      </c>
      <c r="BE257" s="94">
        <f>IF($U$257="základní",$N$257,0)</f>
        <v>0</v>
      </c>
      <c r="BF257" s="94">
        <f>IF($U$257="snížená",$N$257,0)</f>
        <v>0</v>
      </c>
      <c r="BG257" s="94">
        <f>IF($U$257="zákl. přenesená",$N$257,0)</f>
        <v>0</v>
      </c>
      <c r="BH257" s="94">
        <f>IF($U$257="sníž. přenesená",$N$257,0)</f>
        <v>0</v>
      </c>
      <c r="BI257" s="94">
        <f>IF($U$257="nulová",$N$257,0)</f>
        <v>0</v>
      </c>
      <c r="BJ257" s="6" t="s">
        <v>112</v>
      </c>
      <c r="BK257" s="94">
        <f>ROUND($L$257*$K$257,0)</f>
        <v>0</v>
      </c>
      <c r="BL257" s="6" t="s">
        <v>179</v>
      </c>
      <c r="BM257" s="6" t="s">
        <v>665</v>
      </c>
    </row>
    <row r="258" spans="2:65" s="6" customFormat="1" ht="15.75" customHeight="1">
      <c r="B258" s="19"/>
      <c r="C258" s="125" t="s">
        <v>666</v>
      </c>
      <c r="D258" s="125" t="s">
        <v>324</v>
      </c>
      <c r="E258" s="126" t="s">
        <v>667</v>
      </c>
      <c r="F258" s="186" t="s">
        <v>668</v>
      </c>
      <c r="G258" s="187"/>
      <c r="H258" s="187"/>
      <c r="I258" s="187"/>
      <c r="J258" s="127" t="s">
        <v>145</v>
      </c>
      <c r="K258" s="128">
        <v>69.48</v>
      </c>
      <c r="L258" s="188"/>
      <c r="M258" s="187"/>
      <c r="N258" s="188">
        <f>ROUND($L$258*$K$258,0)</f>
        <v>0</v>
      </c>
      <c r="O258" s="171"/>
      <c r="P258" s="171"/>
      <c r="Q258" s="171"/>
      <c r="R258" s="20"/>
      <c r="T258" s="119"/>
      <c r="U258" s="26" t="s">
        <v>42</v>
      </c>
      <c r="V258" s="120">
        <v>0</v>
      </c>
      <c r="W258" s="120">
        <f>$V$258*$K$258</f>
        <v>0</v>
      </c>
      <c r="X258" s="120">
        <v>0.00735</v>
      </c>
      <c r="Y258" s="120">
        <f>$X$258*$K$258</f>
        <v>0.510678</v>
      </c>
      <c r="Z258" s="120">
        <v>0</v>
      </c>
      <c r="AA258" s="121">
        <f>$Z$258*$K$258</f>
        <v>0</v>
      </c>
      <c r="AR258" s="6" t="s">
        <v>349</v>
      </c>
      <c r="AT258" s="6" t="s">
        <v>324</v>
      </c>
      <c r="AU258" s="6" t="s">
        <v>112</v>
      </c>
      <c r="AY258" s="6" t="s">
        <v>129</v>
      </c>
      <c r="BE258" s="94">
        <f>IF($U$258="základní",$N$258,0)</f>
        <v>0</v>
      </c>
      <c r="BF258" s="94">
        <f>IF($U$258="snížená",$N$258,0)</f>
        <v>0</v>
      </c>
      <c r="BG258" s="94">
        <f>IF($U$258="zákl. přenesená",$N$258,0)</f>
        <v>0</v>
      </c>
      <c r="BH258" s="94">
        <f>IF($U$258="sníž. přenesená",$N$258,0)</f>
        <v>0</v>
      </c>
      <c r="BI258" s="94">
        <f>IF($U$258="nulová",$N$258,0)</f>
        <v>0</v>
      </c>
      <c r="BJ258" s="6" t="s">
        <v>112</v>
      </c>
      <c r="BK258" s="94">
        <f>ROUND($L$258*$K$258,0)</f>
        <v>0</v>
      </c>
      <c r="BL258" s="6" t="s">
        <v>179</v>
      </c>
      <c r="BM258" s="6" t="s">
        <v>669</v>
      </c>
    </row>
    <row r="259" spans="2:65" s="6" customFormat="1" ht="15.75" customHeight="1">
      <c r="B259" s="19"/>
      <c r="C259" s="115" t="s">
        <v>670</v>
      </c>
      <c r="D259" s="115" t="s">
        <v>130</v>
      </c>
      <c r="E259" s="116" t="s">
        <v>671</v>
      </c>
      <c r="F259" s="170" t="s">
        <v>672</v>
      </c>
      <c r="G259" s="171"/>
      <c r="H259" s="171"/>
      <c r="I259" s="171"/>
      <c r="J259" s="117" t="s">
        <v>214</v>
      </c>
      <c r="K259" s="118">
        <v>231.6</v>
      </c>
      <c r="L259" s="172"/>
      <c r="M259" s="171"/>
      <c r="N259" s="172">
        <f>ROUND($L$259*$K$259,0)</f>
        <v>0</v>
      </c>
      <c r="O259" s="171"/>
      <c r="P259" s="171"/>
      <c r="Q259" s="171"/>
      <c r="R259" s="20"/>
      <c r="T259" s="119"/>
      <c r="U259" s="26" t="s">
        <v>42</v>
      </c>
      <c r="V259" s="120">
        <v>0.118</v>
      </c>
      <c r="W259" s="120">
        <f>$V$259*$K$259</f>
        <v>27.328799999999998</v>
      </c>
      <c r="X259" s="120">
        <v>0</v>
      </c>
      <c r="Y259" s="120">
        <f>$X$259*$K$259</f>
        <v>0</v>
      </c>
      <c r="Z259" s="120">
        <v>0</v>
      </c>
      <c r="AA259" s="121">
        <f>$Z$259*$K$259</f>
        <v>0</v>
      </c>
      <c r="AR259" s="6" t="s">
        <v>179</v>
      </c>
      <c r="AT259" s="6" t="s">
        <v>130</v>
      </c>
      <c r="AU259" s="6" t="s">
        <v>112</v>
      </c>
      <c r="AY259" s="6" t="s">
        <v>129</v>
      </c>
      <c r="BE259" s="94">
        <f>IF($U$259="základní",$N$259,0)</f>
        <v>0</v>
      </c>
      <c r="BF259" s="94">
        <f>IF($U$259="snížená",$N$259,0)</f>
        <v>0</v>
      </c>
      <c r="BG259" s="94">
        <f>IF($U$259="zákl. přenesená",$N$259,0)</f>
        <v>0</v>
      </c>
      <c r="BH259" s="94">
        <f>IF($U$259="sníž. přenesená",$N$259,0)</f>
        <v>0</v>
      </c>
      <c r="BI259" s="94">
        <f>IF($U$259="nulová",$N$259,0)</f>
        <v>0</v>
      </c>
      <c r="BJ259" s="6" t="s">
        <v>112</v>
      </c>
      <c r="BK259" s="94">
        <f>ROUND($L$259*$K$259,0)</f>
        <v>0</v>
      </c>
      <c r="BL259" s="6" t="s">
        <v>179</v>
      </c>
      <c r="BM259" s="6" t="s">
        <v>673</v>
      </c>
    </row>
    <row r="260" spans="2:65" s="6" customFormat="1" ht="15.75" customHeight="1">
      <c r="B260" s="19"/>
      <c r="C260" s="125" t="s">
        <v>674</v>
      </c>
      <c r="D260" s="125" t="s">
        <v>324</v>
      </c>
      <c r="E260" s="126" t="s">
        <v>675</v>
      </c>
      <c r="F260" s="186" t="s">
        <v>676</v>
      </c>
      <c r="G260" s="187"/>
      <c r="H260" s="187"/>
      <c r="I260" s="187"/>
      <c r="J260" s="127" t="s">
        <v>133</v>
      </c>
      <c r="K260" s="128">
        <v>3.261</v>
      </c>
      <c r="L260" s="188"/>
      <c r="M260" s="187"/>
      <c r="N260" s="188">
        <f>ROUND($L$260*$K$260,0)</f>
        <v>0</v>
      </c>
      <c r="O260" s="171"/>
      <c r="P260" s="171"/>
      <c r="Q260" s="171"/>
      <c r="R260" s="20"/>
      <c r="T260" s="119"/>
      <c r="U260" s="26" t="s">
        <v>42</v>
      </c>
      <c r="V260" s="120">
        <v>0</v>
      </c>
      <c r="W260" s="120">
        <f>$V$260*$K$260</f>
        <v>0</v>
      </c>
      <c r="X260" s="120">
        <v>0.55</v>
      </c>
      <c r="Y260" s="120">
        <f>$X$260*$K$260</f>
        <v>1.7935500000000002</v>
      </c>
      <c r="Z260" s="120">
        <v>0</v>
      </c>
      <c r="AA260" s="121">
        <f>$Z$260*$K$260</f>
        <v>0</v>
      </c>
      <c r="AR260" s="6" t="s">
        <v>349</v>
      </c>
      <c r="AT260" s="6" t="s">
        <v>324</v>
      </c>
      <c r="AU260" s="6" t="s">
        <v>112</v>
      </c>
      <c r="AY260" s="6" t="s">
        <v>129</v>
      </c>
      <c r="BE260" s="94">
        <f>IF($U$260="základní",$N$260,0)</f>
        <v>0</v>
      </c>
      <c r="BF260" s="94">
        <f>IF($U$260="snížená",$N$260,0)</f>
        <v>0</v>
      </c>
      <c r="BG260" s="94">
        <f>IF($U$260="zákl. přenesená",$N$260,0)</f>
        <v>0</v>
      </c>
      <c r="BH260" s="94">
        <f>IF($U$260="sníž. přenesená",$N$260,0)</f>
        <v>0</v>
      </c>
      <c r="BI260" s="94">
        <f>IF($U$260="nulová",$N$260,0)</f>
        <v>0</v>
      </c>
      <c r="BJ260" s="6" t="s">
        <v>112</v>
      </c>
      <c r="BK260" s="94">
        <f>ROUND($L$260*$K$260,0)</f>
        <v>0</v>
      </c>
      <c r="BL260" s="6" t="s">
        <v>179</v>
      </c>
      <c r="BM260" s="6" t="s">
        <v>677</v>
      </c>
    </row>
    <row r="261" spans="2:65" s="6" customFormat="1" ht="27" customHeight="1">
      <c r="B261" s="19"/>
      <c r="C261" s="115" t="s">
        <v>678</v>
      </c>
      <c r="D261" s="115" t="s">
        <v>130</v>
      </c>
      <c r="E261" s="116" t="s">
        <v>679</v>
      </c>
      <c r="F261" s="170" t="s">
        <v>680</v>
      </c>
      <c r="G261" s="171"/>
      <c r="H261" s="171"/>
      <c r="I261" s="171"/>
      <c r="J261" s="117" t="s">
        <v>145</v>
      </c>
      <c r="K261" s="118">
        <v>71.79</v>
      </c>
      <c r="L261" s="172"/>
      <c r="M261" s="171"/>
      <c r="N261" s="172">
        <f>ROUND($L$261*$K$261,0)</f>
        <v>0</v>
      </c>
      <c r="O261" s="171"/>
      <c r="P261" s="171"/>
      <c r="Q261" s="171"/>
      <c r="R261" s="20"/>
      <c r="T261" s="119"/>
      <c r="U261" s="26" t="s">
        <v>42</v>
      </c>
      <c r="V261" s="120">
        <v>0.978</v>
      </c>
      <c r="W261" s="120">
        <f>$V$261*$K$261</f>
        <v>70.21062</v>
      </c>
      <c r="X261" s="120">
        <v>0</v>
      </c>
      <c r="Y261" s="120">
        <f>$X$261*$K$261</f>
        <v>0</v>
      </c>
      <c r="Z261" s="120">
        <v>0</v>
      </c>
      <c r="AA261" s="121">
        <f>$Z$261*$K$261</f>
        <v>0</v>
      </c>
      <c r="AR261" s="6" t="s">
        <v>179</v>
      </c>
      <c r="AT261" s="6" t="s">
        <v>130</v>
      </c>
      <c r="AU261" s="6" t="s">
        <v>112</v>
      </c>
      <c r="AY261" s="6" t="s">
        <v>129</v>
      </c>
      <c r="BE261" s="94">
        <f>IF($U$261="základní",$N$261,0)</f>
        <v>0</v>
      </c>
      <c r="BF261" s="94">
        <f>IF($U$261="snížená",$N$261,0)</f>
        <v>0</v>
      </c>
      <c r="BG261" s="94">
        <f>IF($U$261="zákl. přenesená",$N$261,0)</f>
        <v>0</v>
      </c>
      <c r="BH261" s="94">
        <f>IF($U$261="sníž. přenesená",$N$261,0)</f>
        <v>0</v>
      </c>
      <c r="BI261" s="94">
        <f>IF($U$261="nulová",$N$261,0)</f>
        <v>0</v>
      </c>
      <c r="BJ261" s="6" t="s">
        <v>112</v>
      </c>
      <c r="BK261" s="94">
        <f>ROUND($L$261*$K$261,0)</f>
        <v>0</v>
      </c>
      <c r="BL261" s="6" t="s">
        <v>179</v>
      </c>
      <c r="BM261" s="6" t="s">
        <v>681</v>
      </c>
    </row>
    <row r="262" spans="2:65" s="6" customFormat="1" ht="27" customHeight="1">
      <c r="B262" s="19"/>
      <c r="C262" s="125" t="s">
        <v>682</v>
      </c>
      <c r="D262" s="125" t="s">
        <v>324</v>
      </c>
      <c r="E262" s="126" t="s">
        <v>683</v>
      </c>
      <c r="F262" s="186" t="s">
        <v>684</v>
      </c>
      <c r="G262" s="187"/>
      <c r="H262" s="187"/>
      <c r="I262" s="187"/>
      <c r="J262" s="127" t="s">
        <v>145</v>
      </c>
      <c r="K262" s="128">
        <v>86.148</v>
      </c>
      <c r="L262" s="188"/>
      <c r="M262" s="187"/>
      <c r="N262" s="188">
        <f>ROUND($L$262*$K$262,0)</f>
        <v>0</v>
      </c>
      <c r="O262" s="171"/>
      <c r="P262" s="171"/>
      <c r="Q262" s="171"/>
      <c r="R262" s="20"/>
      <c r="T262" s="119"/>
      <c r="U262" s="26" t="s">
        <v>42</v>
      </c>
      <c r="V262" s="120">
        <v>0</v>
      </c>
      <c r="W262" s="120">
        <f>$V$262*$K$262</f>
        <v>0</v>
      </c>
      <c r="X262" s="120">
        <v>0.00931</v>
      </c>
      <c r="Y262" s="120">
        <f>$X$262*$K$262</f>
        <v>0.80203788</v>
      </c>
      <c r="Z262" s="120">
        <v>0</v>
      </c>
      <c r="AA262" s="121">
        <f>$Z$262*$K$262</f>
        <v>0</v>
      </c>
      <c r="AR262" s="6" t="s">
        <v>349</v>
      </c>
      <c r="AT262" s="6" t="s">
        <v>324</v>
      </c>
      <c r="AU262" s="6" t="s">
        <v>112</v>
      </c>
      <c r="AY262" s="6" t="s">
        <v>129</v>
      </c>
      <c r="BE262" s="94">
        <f>IF($U$262="základní",$N$262,0)</f>
        <v>0</v>
      </c>
      <c r="BF262" s="94">
        <f>IF($U$262="snížená",$N$262,0)</f>
        <v>0</v>
      </c>
      <c r="BG262" s="94">
        <f>IF($U$262="zákl. přenesená",$N$262,0)</f>
        <v>0</v>
      </c>
      <c r="BH262" s="94">
        <f>IF($U$262="sníž. přenesená",$N$262,0)</f>
        <v>0</v>
      </c>
      <c r="BI262" s="94">
        <f>IF($U$262="nulová",$N$262,0)</f>
        <v>0</v>
      </c>
      <c r="BJ262" s="6" t="s">
        <v>112</v>
      </c>
      <c r="BK262" s="94">
        <f>ROUND($L$262*$K$262,0)</f>
        <v>0</v>
      </c>
      <c r="BL262" s="6" t="s">
        <v>179</v>
      </c>
      <c r="BM262" s="6" t="s">
        <v>685</v>
      </c>
    </row>
    <row r="263" spans="2:65" s="6" customFormat="1" ht="27" customHeight="1">
      <c r="B263" s="19"/>
      <c r="C263" s="115" t="s">
        <v>686</v>
      </c>
      <c r="D263" s="115" t="s">
        <v>130</v>
      </c>
      <c r="E263" s="116" t="s">
        <v>687</v>
      </c>
      <c r="F263" s="170" t="s">
        <v>688</v>
      </c>
      <c r="G263" s="171"/>
      <c r="H263" s="171"/>
      <c r="I263" s="171"/>
      <c r="J263" s="117" t="s">
        <v>145</v>
      </c>
      <c r="K263" s="118">
        <v>21.23</v>
      </c>
      <c r="L263" s="172"/>
      <c r="M263" s="171"/>
      <c r="N263" s="172">
        <f>ROUND($L$263*$K$263,0)</f>
        <v>0</v>
      </c>
      <c r="O263" s="171"/>
      <c r="P263" s="171"/>
      <c r="Q263" s="171"/>
      <c r="R263" s="20"/>
      <c r="T263" s="119"/>
      <c r="U263" s="26" t="s">
        <v>42</v>
      </c>
      <c r="V263" s="120">
        <v>1.688</v>
      </c>
      <c r="W263" s="120">
        <f>$V$263*$K$263</f>
        <v>35.83624</v>
      </c>
      <c r="X263" s="120">
        <v>0.00025</v>
      </c>
      <c r="Y263" s="120">
        <f>$X$263*$K$263</f>
        <v>0.005307500000000001</v>
      </c>
      <c r="Z263" s="120">
        <v>0</v>
      </c>
      <c r="AA263" s="121">
        <f>$Z$263*$K$263</f>
        <v>0</v>
      </c>
      <c r="AR263" s="6" t="s">
        <v>179</v>
      </c>
      <c r="AT263" s="6" t="s">
        <v>130</v>
      </c>
      <c r="AU263" s="6" t="s">
        <v>112</v>
      </c>
      <c r="AY263" s="6" t="s">
        <v>129</v>
      </c>
      <c r="BE263" s="94">
        <f>IF($U$263="základní",$N$263,0)</f>
        <v>0</v>
      </c>
      <c r="BF263" s="94">
        <f>IF($U$263="snížená",$N$263,0)</f>
        <v>0</v>
      </c>
      <c r="BG263" s="94">
        <f>IF($U$263="zákl. přenesená",$N$263,0)</f>
        <v>0</v>
      </c>
      <c r="BH263" s="94">
        <f>IF($U$263="sníž. přenesená",$N$263,0)</f>
        <v>0</v>
      </c>
      <c r="BI263" s="94">
        <f>IF($U$263="nulová",$N$263,0)</f>
        <v>0</v>
      </c>
      <c r="BJ263" s="6" t="s">
        <v>112</v>
      </c>
      <c r="BK263" s="94">
        <f>ROUND($L$263*$K$263,0)</f>
        <v>0</v>
      </c>
      <c r="BL263" s="6" t="s">
        <v>179</v>
      </c>
      <c r="BM263" s="6" t="s">
        <v>689</v>
      </c>
    </row>
    <row r="264" spans="2:65" s="6" customFormat="1" ht="27" customHeight="1">
      <c r="B264" s="19"/>
      <c r="C264" s="115" t="s">
        <v>690</v>
      </c>
      <c r="D264" s="115" t="s">
        <v>130</v>
      </c>
      <c r="E264" s="116" t="s">
        <v>691</v>
      </c>
      <c r="F264" s="170" t="s">
        <v>692</v>
      </c>
      <c r="G264" s="171"/>
      <c r="H264" s="171"/>
      <c r="I264" s="171"/>
      <c r="J264" s="117" t="s">
        <v>210</v>
      </c>
      <c r="K264" s="118">
        <v>10</v>
      </c>
      <c r="L264" s="172"/>
      <c r="M264" s="171"/>
      <c r="N264" s="172">
        <f>ROUND($L$264*$K$264,0)</f>
        <v>0</v>
      </c>
      <c r="O264" s="171"/>
      <c r="P264" s="171"/>
      <c r="Q264" s="171"/>
      <c r="R264" s="20"/>
      <c r="T264" s="119"/>
      <c r="U264" s="26" t="s">
        <v>42</v>
      </c>
      <c r="V264" s="120">
        <v>1.764</v>
      </c>
      <c r="W264" s="120">
        <f>$V$264*$K$264</f>
        <v>17.64</v>
      </c>
      <c r="X264" s="120">
        <v>0</v>
      </c>
      <c r="Y264" s="120">
        <f>$X$264*$K$264</f>
        <v>0</v>
      </c>
      <c r="Z264" s="120">
        <v>0</v>
      </c>
      <c r="AA264" s="121">
        <f>$Z$264*$K$264</f>
        <v>0</v>
      </c>
      <c r="AR264" s="6" t="s">
        <v>179</v>
      </c>
      <c r="AT264" s="6" t="s">
        <v>130</v>
      </c>
      <c r="AU264" s="6" t="s">
        <v>112</v>
      </c>
      <c r="AY264" s="6" t="s">
        <v>129</v>
      </c>
      <c r="BE264" s="94">
        <f>IF($U$264="základní",$N$264,0)</f>
        <v>0</v>
      </c>
      <c r="BF264" s="94">
        <f>IF($U$264="snížená",$N$264,0)</f>
        <v>0</v>
      </c>
      <c r="BG264" s="94">
        <f>IF($U$264="zákl. přenesená",$N$264,0)</f>
        <v>0</v>
      </c>
      <c r="BH264" s="94">
        <f>IF($U$264="sníž. přenesená",$N$264,0)</f>
        <v>0</v>
      </c>
      <c r="BI264" s="94">
        <f>IF($U$264="nulová",$N$264,0)</f>
        <v>0</v>
      </c>
      <c r="BJ264" s="6" t="s">
        <v>112</v>
      </c>
      <c r="BK264" s="94">
        <f>ROUND($L$264*$K$264,0)</f>
        <v>0</v>
      </c>
      <c r="BL264" s="6" t="s">
        <v>179</v>
      </c>
      <c r="BM264" s="6" t="s">
        <v>693</v>
      </c>
    </row>
    <row r="265" spans="2:65" s="6" customFormat="1" ht="27" customHeight="1">
      <c r="B265" s="19"/>
      <c r="C265" s="125" t="s">
        <v>694</v>
      </c>
      <c r="D265" s="125" t="s">
        <v>324</v>
      </c>
      <c r="E265" s="126" t="s">
        <v>695</v>
      </c>
      <c r="F265" s="186" t="s">
        <v>696</v>
      </c>
      <c r="G265" s="187"/>
      <c r="H265" s="187"/>
      <c r="I265" s="187"/>
      <c r="J265" s="127" t="s">
        <v>210</v>
      </c>
      <c r="K265" s="128">
        <v>1</v>
      </c>
      <c r="L265" s="188"/>
      <c r="M265" s="187"/>
      <c r="N265" s="188">
        <f>ROUND($L$265*$K$265,0)</f>
        <v>0</v>
      </c>
      <c r="O265" s="171"/>
      <c r="P265" s="171"/>
      <c r="Q265" s="171"/>
      <c r="R265" s="20"/>
      <c r="T265" s="119"/>
      <c r="U265" s="26" t="s">
        <v>42</v>
      </c>
      <c r="V265" s="120">
        <v>0</v>
      </c>
      <c r="W265" s="120">
        <f>$V$265*$K$265</f>
        <v>0</v>
      </c>
      <c r="X265" s="120">
        <v>0.015</v>
      </c>
      <c r="Y265" s="120">
        <f>$X$265*$K$265</f>
        <v>0.015</v>
      </c>
      <c r="Z265" s="120">
        <v>0</v>
      </c>
      <c r="AA265" s="121">
        <f>$Z$265*$K$265</f>
        <v>0</v>
      </c>
      <c r="AR265" s="6" t="s">
        <v>349</v>
      </c>
      <c r="AT265" s="6" t="s">
        <v>324</v>
      </c>
      <c r="AU265" s="6" t="s">
        <v>112</v>
      </c>
      <c r="AY265" s="6" t="s">
        <v>129</v>
      </c>
      <c r="BE265" s="94">
        <f>IF($U$265="základní",$N$265,0)</f>
        <v>0</v>
      </c>
      <c r="BF265" s="94">
        <f>IF($U$265="snížená",$N$265,0)</f>
        <v>0</v>
      </c>
      <c r="BG265" s="94">
        <f>IF($U$265="zákl. přenesená",$N$265,0)</f>
        <v>0</v>
      </c>
      <c r="BH265" s="94">
        <f>IF($U$265="sníž. přenesená",$N$265,0)</f>
        <v>0</v>
      </c>
      <c r="BI265" s="94">
        <f>IF($U$265="nulová",$N$265,0)</f>
        <v>0</v>
      </c>
      <c r="BJ265" s="6" t="s">
        <v>112</v>
      </c>
      <c r="BK265" s="94">
        <f>ROUND($L$265*$K$265,0)</f>
        <v>0</v>
      </c>
      <c r="BL265" s="6" t="s">
        <v>179</v>
      </c>
      <c r="BM265" s="6" t="s">
        <v>697</v>
      </c>
    </row>
    <row r="266" spans="2:65" s="6" customFormat="1" ht="27" customHeight="1">
      <c r="B266" s="19"/>
      <c r="C266" s="125" t="s">
        <v>698</v>
      </c>
      <c r="D266" s="125" t="s">
        <v>324</v>
      </c>
      <c r="E266" s="126" t="s">
        <v>699</v>
      </c>
      <c r="F266" s="186" t="s">
        <v>700</v>
      </c>
      <c r="G266" s="187"/>
      <c r="H266" s="187"/>
      <c r="I266" s="187"/>
      <c r="J266" s="127" t="s">
        <v>210</v>
      </c>
      <c r="K266" s="128">
        <v>2</v>
      </c>
      <c r="L266" s="188"/>
      <c r="M266" s="187"/>
      <c r="N266" s="188">
        <f>ROUND($L$266*$K$266,0)</f>
        <v>0</v>
      </c>
      <c r="O266" s="171"/>
      <c r="P266" s="171"/>
      <c r="Q266" s="171"/>
      <c r="R266" s="20"/>
      <c r="T266" s="119"/>
      <c r="U266" s="26" t="s">
        <v>42</v>
      </c>
      <c r="V266" s="120">
        <v>0</v>
      </c>
      <c r="W266" s="120">
        <f>$V$266*$K$266</f>
        <v>0</v>
      </c>
      <c r="X266" s="120">
        <v>0.0165</v>
      </c>
      <c r="Y266" s="120">
        <f>$X$266*$K$266</f>
        <v>0.033</v>
      </c>
      <c r="Z266" s="120">
        <v>0</v>
      </c>
      <c r="AA266" s="121">
        <f>$Z$266*$K$266</f>
        <v>0</v>
      </c>
      <c r="AR266" s="6" t="s">
        <v>349</v>
      </c>
      <c r="AT266" s="6" t="s">
        <v>324</v>
      </c>
      <c r="AU266" s="6" t="s">
        <v>112</v>
      </c>
      <c r="AY266" s="6" t="s">
        <v>129</v>
      </c>
      <c r="BE266" s="94">
        <f>IF($U$266="základní",$N$266,0)</f>
        <v>0</v>
      </c>
      <c r="BF266" s="94">
        <f>IF($U$266="snížená",$N$266,0)</f>
        <v>0</v>
      </c>
      <c r="BG266" s="94">
        <f>IF($U$266="zákl. přenesená",$N$266,0)</f>
        <v>0</v>
      </c>
      <c r="BH266" s="94">
        <f>IF($U$266="sníž. přenesená",$N$266,0)</f>
        <v>0</v>
      </c>
      <c r="BI266" s="94">
        <f>IF($U$266="nulová",$N$266,0)</f>
        <v>0</v>
      </c>
      <c r="BJ266" s="6" t="s">
        <v>112</v>
      </c>
      <c r="BK266" s="94">
        <f>ROUND($L$266*$K$266,0)</f>
        <v>0</v>
      </c>
      <c r="BL266" s="6" t="s">
        <v>179</v>
      </c>
      <c r="BM266" s="6" t="s">
        <v>701</v>
      </c>
    </row>
    <row r="267" spans="2:65" s="6" customFormat="1" ht="27" customHeight="1">
      <c r="B267" s="19"/>
      <c r="C267" s="125" t="s">
        <v>702</v>
      </c>
      <c r="D267" s="125" t="s">
        <v>324</v>
      </c>
      <c r="E267" s="126" t="s">
        <v>703</v>
      </c>
      <c r="F267" s="186" t="s">
        <v>704</v>
      </c>
      <c r="G267" s="187"/>
      <c r="H267" s="187"/>
      <c r="I267" s="187"/>
      <c r="J267" s="127" t="s">
        <v>210</v>
      </c>
      <c r="K267" s="128">
        <v>6</v>
      </c>
      <c r="L267" s="188"/>
      <c r="M267" s="187"/>
      <c r="N267" s="188">
        <f>ROUND($L$267*$K$267,0)</f>
        <v>0</v>
      </c>
      <c r="O267" s="171"/>
      <c r="P267" s="171"/>
      <c r="Q267" s="171"/>
      <c r="R267" s="20"/>
      <c r="T267" s="119"/>
      <c r="U267" s="26" t="s">
        <v>42</v>
      </c>
      <c r="V267" s="120">
        <v>0</v>
      </c>
      <c r="W267" s="120">
        <f>$V$267*$K$267</f>
        <v>0</v>
      </c>
      <c r="X267" s="120">
        <v>0.0185</v>
      </c>
      <c r="Y267" s="120">
        <f>$X$267*$K$267</f>
        <v>0.11099999999999999</v>
      </c>
      <c r="Z267" s="120">
        <v>0</v>
      </c>
      <c r="AA267" s="121">
        <f>$Z$267*$K$267</f>
        <v>0</v>
      </c>
      <c r="AR267" s="6" t="s">
        <v>349</v>
      </c>
      <c r="AT267" s="6" t="s">
        <v>324</v>
      </c>
      <c r="AU267" s="6" t="s">
        <v>112</v>
      </c>
      <c r="AY267" s="6" t="s">
        <v>129</v>
      </c>
      <c r="BE267" s="94">
        <f>IF($U$267="základní",$N$267,0)</f>
        <v>0</v>
      </c>
      <c r="BF267" s="94">
        <f>IF($U$267="snížená",$N$267,0)</f>
        <v>0</v>
      </c>
      <c r="BG267" s="94">
        <f>IF($U$267="zákl. přenesená",$N$267,0)</f>
        <v>0</v>
      </c>
      <c r="BH267" s="94">
        <f>IF($U$267="sníž. přenesená",$N$267,0)</f>
        <v>0</v>
      </c>
      <c r="BI267" s="94">
        <f>IF($U$267="nulová",$N$267,0)</f>
        <v>0</v>
      </c>
      <c r="BJ267" s="6" t="s">
        <v>112</v>
      </c>
      <c r="BK267" s="94">
        <f>ROUND($L$267*$K$267,0)</f>
        <v>0</v>
      </c>
      <c r="BL267" s="6" t="s">
        <v>179</v>
      </c>
      <c r="BM267" s="6" t="s">
        <v>705</v>
      </c>
    </row>
    <row r="268" spans="2:65" s="6" customFormat="1" ht="27" customHeight="1">
      <c r="B268" s="19"/>
      <c r="C268" s="125" t="s">
        <v>706</v>
      </c>
      <c r="D268" s="125" t="s">
        <v>324</v>
      </c>
      <c r="E268" s="126" t="s">
        <v>707</v>
      </c>
      <c r="F268" s="186" t="s">
        <v>708</v>
      </c>
      <c r="G268" s="187"/>
      <c r="H268" s="187"/>
      <c r="I268" s="187"/>
      <c r="J268" s="127" t="s">
        <v>210</v>
      </c>
      <c r="K268" s="128">
        <v>1</v>
      </c>
      <c r="L268" s="188"/>
      <c r="M268" s="187"/>
      <c r="N268" s="188">
        <f>ROUND($L$268*$K$268,0)</f>
        <v>0</v>
      </c>
      <c r="O268" s="171"/>
      <c r="P268" s="171"/>
      <c r="Q268" s="171"/>
      <c r="R268" s="20"/>
      <c r="T268" s="119"/>
      <c r="U268" s="26" t="s">
        <v>42</v>
      </c>
      <c r="V268" s="120">
        <v>0</v>
      </c>
      <c r="W268" s="120">
        <f>$V$268*$K$268</f>
        <v>0</v>
      </c>
      <c r="X268" s="120">
        <v>0.0215</v>
      </c>
      <c r="Y268" s="120">
        <f>$X$268*$K$268</f>
        <v>0.0215</v>
      </c>
      <c r="Z268" s="120">
        <v>0</v>
      </c>
      <c r="AA268" s="121">
        <f>$Z$268*$K$268</f>
        <v>0</v>
      </c>
      <c r="AR268" s="6" t="s">
        <v>349</v>
      </c>
      <c r="AT268" s="6" t="s">
        <v>324</v>
      </c>
      <c r="AU268" s="6" t="s">
        <v>112</v>
      </c>
      <c r="AY268" s="6" t="s">
        <v>129</v>
      </c>
      <c r="BE268" s="94">
        <f>IF($U$268="základní",$N$268,0)</f>
        <v>0</v>
      </c>
      <c r="BF268" s="94">
        <f>IF($U$268="snížená",$N$268,0)</f>
        <v>0</v>
      </c>
      <c r="BG268" s="94">
        <f>IF($U$268="zákl. přenesená",$N$268,0)</f>
        <v>0</v>
      </c>
      <c r="BH268" s="94">
        <f>IF($U$268="sníž. přenesená",$N$268,0)</f>
        <v>0</v>
      </c>
      <c r="BI268" s="94">
        <f>IF($U$268="nulová",$N$268,0)</f>
        <v>0</v>
      </c>
      <c r="BJ268" s="6" t="s">
        <v>112</v>
      </c>
      <c r="BK268" s="94">
        <f>ROUND($L$268*$K$268,0)</f>
        <v>0</v>
      </c>
      <c r="BL268" s="6" t="s">
        <v>179</v>
      </c>
      <c r="BM268" s="6" t="s">
        <v>709</v>
      </c>
    </row>
    <row r="269" spans="2:65" s="6" customFormat="1" ht="27" customHeight="1">
      <c r="B269" s="19"/>
      <c r="C269" s="115" t="s">
        <v>710</v>
      </c>
      <c r="D269" s="115" t="s">
        <v>130</v>
      </c>
      <c r="E269" s="116" t="s">
        <v>711</v>
      </c>
      <c r="F269" s="170" t="s">
        <v>712</v>
      </c>
      <c r="G269" s="171"/>
      <c r="H269" s="171"/>
      <c r="I269" s="171"/>
      <c r="J269" s="117" t="s">
        <v>210</v>
      </c>
      <c r="K269" s="118">
        <v>3</v>
      </c>
      <c r="L269" s="172"/>
      <c r="M269" s="171"/>
      <c r="N269" s="172">
        <f>ROUND($L$269*$K$269,0)</f>
        <v>0</v>
      </c>
      <c r="O269" s="171"/>
      <c r="P269" s="171"/>
      <c r="Q269" s="171"/>
      <c r="R269" s="20"/>
      <c r="T269" s="119"/>
      <c r="U269" s="26" t="s">
        <v>42</v>
      </c>
      <c r="V269" s="120">
        <v>3.775</v>
      </c>
      <c r="W269" s="120">
        <f>$V$269*$K$269</f>
        <v>11.325</v>
      </c>
      <c r="X269" s="120">
        <v>0.00026</v>
      </c>
      <c r="Y269" s="120">
        <f>$X$269*$K$269</f>
        <v>0.0007799999999999999</v>
      </c>
      <c r="Z269" s="120">
        <v>0</v>
      </c>
      <c r="AA269" s="121">
        <f>$Z$269*$K$269</f>
        <v>0</v>
      </c>
      <c r="AR269" s="6" t="s">
        <v>179</v>
      </c>
      <c r="AT269" s="6" t="s">
        <v>130</v>
      </c>
      <c r="AU269" s="6" t="s">
        <v>112</v>
      </c>
      <c r="AY269" s="6" t="s">
        <v>129</v>
      </c>
      <c r="BE269" s="94">
        <f>IF($U$269="základní",$N$269,0)</f>
        <v>0</v>
      </c>
      <c r="BF269" s="94">
        <f>IF($U$269="snížená",$N$269,0)</f>
        <v>0</v>
      </c>
      <c r="BG269" s="94">
        <f>IF($U$269="zákl. přenesená",$N$269,0)</f>
        <v>0</v>
      </c>
      <c r="BH269" s="94">
        <f>IF($U$269="sníž. přenesená",$N$269,0)</f>
        <v>0</v>
      </c>
      <c r="BI269" s="94">
        <f>IF($U$269="nulová",$N$269,0)</f>
        <v>0</v>
      </c>
      <c r="BJ269" s="6" t="s">
        <v>112</v>
      </c>
      <c r="BK269" s="94">
        <f>ROUND($L$269*$K$269,0)</f>
        <v>0</v>
      </c>
      <c r="BL269" s="6" t="s">
        <v>179</v>
      </c>
      <c r="BM269" s="6" t="s">
        <v>713</v>
      </c>
    </row>
    <row r="270" spans="2:65" s="6" customFormat="1" ht="15.75" customHeight="1">
      <c r="B270" s="19"/>
      <c r="C270" s="125" t="s">
        <v>714</v>
      </c>
      <c r="D270" s="125" t="s">
        <v>324</v>
      </c>
      <c r="E270" s="126" t="s">
        <v>715</v>
      </c>
      <c r="F270" s="186" t="s">
        <v>716</v>
      </c>
      <c r="G270" s="187"/>
      <c r="H270" s="187"/>
      <c r="I270" s="187"/>
      <c r="J270" s="127" t="s">
        <v>210</v>
      </c>
      <c r="K270" s="128">
        <v>3</v>
      </c>
      <c r="L270" s="188"/>
      <c r="M270" s="187"/>
      <c r="N270" s="188">
        <f>ROUND($L$270*$K$270,0)</f>
        <v>0</v>
      </c>
      <c r="O270" s="171"/>
      <c r="P270" s="171"/>
      <c r="Q270" s="171"/>
      <c r="R270" s="20"/>
      <c r="T270" s="119"/>
      <c r="U270" s="26" t="s">
        <v>42</v>
      </c>
      <c r="V270" s="120">
        <v>0</v>
      </c>
      <c r="W270" s="120">
        <f>$V$270*$K$270</f>
        <v>0</v>
      </c>
      <c r="X270" s="120">
        <v>0.03241</v>
      </c>
      <c r="Y270" s="120">
        <f>$X$270*$K$270</f>
        <v>0.09723000000000001</v>
      </c>
      <c r="Z270" s="120">
        <v>0</v>
      </c>
      <c r="AA270" s="121">
        <f>$Z$270*$K$270</f>
        <v>0</v>
      </c>
      <c r="AR270" s="6" t="s">
        <v>349</v>
      </c>
      <c r="AT270" s="6" t="s">
        <v>324</v>
      </c>
      <c r="AU270" s="6" t="s">
        <v>112</v>
      </c>
      <c r="AY270" s="6" t="s">
        <v>129</v>
      </c>
      <c r="BE270" s="94">
        <f>IF($U$270="základní",$N$270,0)</f>
        <v>0</v>
      </c>
      <c r="BF270" s="94">
        <f>IF($U$270="snížená",$N$270,0)</f>
        <v>0</v>
      </c>
      <c r="BG270" s="94">
        <f>IF($U$270="zákl. přenesená",$N$270,0)</f>
        <v>0</v>
      </c>
      <c r="BH270" s="94">
        <f>IF($U$270="sníž. přenesená",$N$270,0)</f>
        <v>0</v>
      </c>
      <c r="BI270" s="94">
        <f>IF($U$270="nulová",$N$270,0)</f>
        <v>0</v>
      </c>
      <c r="BJ270" s="6" t="s">
        <v>112</v>
      </c>
      <c r="BK270" s="94">
        <f>ROUND($L$270*$K$270,0)</f>
        <v>0</v>
      </c>
      <c r="BL270" s="6" t="s">
        <v>179</v>
      </c>
      <c r="BM270" s="6" t="s">
        <v>717</v>
      </c>
    </row>
    <row r="271" spans="2:65" s="6" customFormat="1" ht="15.75" customHeight="1">
      <c r="B271" s="19"/>
      <c r="C271" s="125" t="s">
        <v>718</v>
      </c>
      <c r="D271" s="125" t="s">
        <v>324</v>
      </c>
      <c r="E271" s="126" t="s">
        <v>719</v>
      </c>
      <c r="F271" s="186" t="s">
        <v>720</v>
      </c>
      <c r="G271" s="187"/>
      <c r="H271" s="187"/>
      <c r="I271" s="187"/>
      <c r="J271" s="127" t="s">
        <v>210</v>
      </c>
      <c r="K271" s="128">
        <v>3</v>
      </c>
      <c r="L271" s="188"/>
      <c r="M271" s="187"/>
      <c r="N271" s="188">
        <f>ROUND($L$271*$K$271,0)</f>
        <v>0</v>
      </c>
      <c r="O271" s="171"/>
      <c r="P271" s="171"/>
      <c r="Q271" s="171"/>
      <c r="R271" s="20"/>
      <c r="T271" s="119"/>
      <c r="U271" s="26" t="s">
        <v>42</v>
      </c>
      <c r="V271" s="120">
        <v>0</v>
      </c>
      <c r="W271" s="120">
        <f>$V$271*$K$271</f>
        <v>0</v>
      </c>
      <c r="X271" s="120">
        <v>0.0063</v>
      </c>
      <c r="Y271" s="120">
        <f>$X$271*$K$271</f>
        <v>0.0189</v>
      </c>
      <c r="Z271" s="120">
        <v>0</v>
      </c>
      <c r="AA271" s="121">
        <f>$Z$271*$K$271</f>
        <v>0</v>
      </c>
      <c r="AR271" s="6" t="s">
        <v>349</v>
      </c>
      <c r="AT271" s="6" t="s">
        <v>324</v>
      </c>
      <c r="AU271" s="6" t="s">
        <v>112</v>
      </c>
      <c r="AY271" s="6" t="s">
        <v>129</v>
      </c>
      <c r="BE271" s="94">
        <f>IF($U$271="základní",$N$271,0)</f>
        <v>0</v>
      </c>
      <c r="BF271" s="94">
        <f>IF($U$271="snížená",$N$271,0)</f>
        <v>0</v>
      </c>
      <c r="BG271" s="94">
        <f>IF($U$271="zákl. přenesená",$N$271,0)</f>
        <v>0</v>
      </c>
      <c r="BH271" s="94">
        <f>IF($U$271="sníž. přenesená",$N$271,0)</f>
        <v>0</v>
      </c>
      <c r="BI271" s="94">
        <f>IF($U$271="nulová",$N$271,0)</f>
        <v>0</v>
      </c>
      <c r="BJ271" s="6" t="s">
        <v>112</v>
      </c>
      <c r="BK271" s="94">
        <f>ROUND($L$271*$K$271,0)</f>
        <v>0</v>
      </c>
      <c r="BL271" s="6" t="s">
        <v>179</v>
      </c>
      <c r="BM271" s="6" t="s">
        <v>721</v>
      </c>
    </row>
    <row r="272" spans="2:65" s="6" customFormat="1" ht="15.75" customHeight="1">
      <c r="B272" s="19"/>
      <c r="C272" s="125" t="s">
        <v>722</v>
      </c>
      <c r="D272" s="125" t="s">
        <v>324</v>
      </c>
      <c r="E272" s="126" t="s">
        <v>723</v>
      </c>
      <c r="F272" s="186" t="s">
        <v>724</v>
      </c>
      <c r="G272" s="187"/>
      <c r="H272" s="187"/>
      <c r="I272" s="187"/>
      <c r="J272" s="127" t="s">
        <v>210</v>
      </c>
      <c r="K272" s="128">
        <v>3</v>
      </c>
      <c r="L272" s="188"/>
      <c r="M272" s="187"/>
      <c r="N272" s="188">
        <f>ROUND($L$272*$K$272,0)</f>
        <v>0</v>
      </c>
      <c r="O272" s="171"/>
      <c r="P272" s="171"/>
      <c r="Q272" s="171"/>
      <c r="R272" s="20"/>
      <c r="T272" s="119"/>
      <c r="U272" s="26" t="s">
        <v>42</v>
      </c>
      <c r="V272" s="120">
        <v>0</v>
      </c>
      <c r="W272" s="120">
        <f>$V$272*$K$272</f>
        <v>0</v>
      </c>
      <c r="X272" s="120">
        <v>0.0035</v>
      </c>
      <c r="Y272" s="120">
        <f>$X$272*$K$272</f>
        <v>0.0105</v>
      </c>
      <c r="Z272" s="120">
        <v>0</v>
      </c>
      <c r="AA272" s="121">
        <f>$Z$272*$K$272</f>
        <v>0</v>
      </c>
      <c r="AR272" s="6" t="s">
        <v>349</v>
      </c>
      <c r="AT272" s="6" t="s">
        <v>324</v>
      </c>
      <c r="AU272" s="6" t="s">
        <v>112</v>
      </c>
      <c r="AY272" s="6" t="s">
        <v>129</v>
      </c>
      <c r="BE272" s="94">
        <f>IF($U$272="základní",$N$272,0)</f>
        <v>0</v>
      </c>
      <c r="BF272" s="94">
        <f>IF($U$272="snížená",$N$272,0)</f>
        <v>0</v>
      </c>
      <c r="BG272" s="94">
        <f>IF($U$272="zákl. přenesená",$N$272,0)</f>
        <v>0</v>
      </c>
      <c r="BH272" s="94">
        <f>IF($U$272="sníž. přenesená",$N$272,0)</f>
        <v>0</v>
      </c>
      <c r="BI272" s="94">
        <f>IF($U$272="nulová",$N$272,0)</f>
        <v>0</v>
      </c>
      <c r="BJ272" s="6" t="s">
        <v>112</v>
      </c>
      <c r="BK272" s="94">
        <f>ROUND($L$272*$K$272,0)</f>
        <v>0</v>
      </c>
      <c r="BL272" s="6" t="s">
        <v>179</v>
      </c>
      <c r="BM272" s="6" t="s">
        <v>725</v>
      </c>
    </row>
    <row r="273" spans="2:65" s="6" customFormat="1" ht="15.75" customHeight="1">
      <c r="B273" s="19"/>
      <c r="C273" s="125" t="s">
        <v>726</v>
      </c>
      <c r="D273" s="125" t="s">
        <v>324</v>
      </c>
      <c r="E273" s="126" t="s">
        <v>727</v>
      </c>
      <c r="F273" s="186" t="s">
        <v>728</v>
      </c>
      <c r="G273" s="187"/>
      <c r="H273" s="187"/>
      <c r="I273" s="187"/>
      <c r="J273" s="127" t="s">
        <v>210</v>
      </c>
      <c r="K273" s="128">
        <v>3</v>
      </c>
      <c r="L273" s="188"/>
      <c r="M273" s="187"/>
      <c r="N273" s="188">
        <f>ROUND($L$273*$K$273,0)</f>
        <v>0</v>
      </c>
      <c r="O273" s="171"/>
      <c r="P273" s="171"/>
      <c r="Q273" s="171"/>
      <c r="R273" s="20"/>
      <c r="T273" s="119"/>
      <c r="U273" s="26" t="s">
        <v>42</v>
      </c>
      <c r="V273" s="120">
        <v>0</v>
      </c>
      <c r="W273" s="120">
        <f>$V$273*$K$273</f>
        <v>0</v>
      </c>
      <c r="X273" s="120">
        <v>0.00078</v>
      </c>
      <c r="Y273" s="120">
        <f>$X$273*$K$273</f>
        <v>0.00234</v>
      </c>
      <c r="Z273" s="120">
        <v>0</v>
      </c>
      <c r="AA273" s="121">
        <f>$Z$273*$K$273</f>
        <v>0</v>
      </c>
      <c r="AR273" s="6" t="s">
        <v>349</v>
      </c>
      <c r="AT273" s="6" t="s">
        <v>324</v>
      </c>
      <c r="AU273" s="6" t="s">
        <v>112</v>
      </c>
      <c r="AY273" s="6" t="s">
        <v>129</v>
      </c>
      <c r="BE273" s="94">
        <f>IF($U$273="základní",$N$273,0)</f>
        <v>0</v>
      </c>
      <c r="BF273" s="94">
        <f>IF($U$273="snížená",$N$273,0)</f>
        <v>0</v>
      </c>
      <c r="BG273" s="94">
        <f>IF($U$273="zákl. přenesená",$N$273,0)</f>
        <v>0</v>
      </c>
      <c r="BH273" s="94">
        <f>IF($U$273="sníž. přenesená",$N$273,0)</f>
        <v>0</v>
      </c>
      <c r="BI273" s="94">
        <f>IF($U$273="nulová",$N$273,0)</f>
        <v>0</v>
      </c>
      <c r="BJ273" s="6" t="s">
        <v>112</v>
      </c>
      <c r="BK273" s="94">
        <f>ROUND($L$273*$K$273,0)</f>
        <v>0</v>
      </c>
      <c r="BL273" s="6" t="s">
        <v>179</v>
      </c>
      <c r="BM273" s="6" t="s">
        <v>729</v>
      </c>
    </row>
    <row r="274" spans="2:65" s="6" customFormat="1" ht="27" customHeight="1">
      <c r="B274" s="19"/>
      <c r="C274" s="115" t="s">
        <v>730</v>
      </c>
      <c r="D274" s="115" t="s">
        <v>130</v>
      </c>
      <c r="E274" s="116" t="s">
        <v>731</v>
      </c>
      <c r="F274" s="170" t="s">
        <v>732</v>
      </c>
      <c r="G274" s="171"/>
      <c r="H274" s="171"/>
      <c r="I274" s="171"/>
      <c r="J274" s="117" t="s">
        <v>210</v>
      </c>
      <c r="K274" s="118">
        <v>5</v>
      </c>
      <c r="L274" s="172"/>
      <c r="M274" s="171"/>
      <c r="N274" s="172">
        <f>ROUND($L$274*$K$274,0)</f>
        <v>0</v>
      </c>
      <c r="O274" s="171"/>
      <c r="P274" s="171"/>
      <c r="Q274" s="171"/>
      <c r="R274" s="20"/>
      <c r="T274" s="119"/>
      <c r="U274" s="26" t="s">
        <v>42</v>
      </c>
      <c r="V274" s="120">
        <v>2.925</v>
      </c>
      <c r="W274" s="120">
        <f>$V$274*$K$274</f>
        <v>14.625</v>
      </c>
      <c r="X274" s="120">
        <v>0.00045</v>
      </c>
      <c r="Y274" s="120">
        <f>$X$274*$K$274</f>
        <v>0.00225</v>
      </c>
      <c r="Z274" s="120">
        <v>0</v>
      </c>
      <c r="AA274" s="121">
        <f>$Z$274*$K$274</f>
        <v>0</v>
      </c>
      <c r="AR274" s="6" t="s">
        <v>179</v>
      </c>
      <c r="AT274" s="6" t="s">
        <v>130</v>
      </c>
      <c r="AU274" s="6" t="s">
        <v>112</v>
      </c>
      <c r="AY274" s="6" t="s">
        <v>129</v>
      </c>
      <c r="BE274" s="94">
        <f>IF($U$274="základní",$N$274,0)</f>
        <v>0</v>
      </c>
      <c r="BF274" s="94">
        <f>IF($U$274="snížená",$N$274,0)</f>
        <v>0</v>
      </c>
      <c r="BG274" s="94">
        <f>IF($U$274="zákl. přenesená",$N$274,0)</f>
        <v>0</v>
      </c>
      <c r="BH274" s="94">
        <f>IF($U$274="sníž. přenesená",$N$274,0)</f>
        <v>0</v>
      </c>
      <c r="BI274" s="94">
        <f>IF($U$274="nulová",$N$274,0)</f>
        <v>0</v>
      </c>
      <c r="BJ274" s="6" t="s">
        <v>112</v>
      </c>
      <c r="BK274" s="94">
        <f>ROUND($L$274*$K$274,0)</f>
        <v>0</v>
      </c>
      <c r="BL274" s="6" t="s">
        <v>179</v>
      </c>
      <c r="BM274" s="6" t="s">
        <v>733</v>
      </c>
    </row>
    <row r="275" spans="2:65" s="6" customFormat="1" ht="39" customHeight="1">
      <c r="B275" s="19"/>
      <c r="C275" s="125" t="s">
        <v>734</v>
      </c>
      <c r="D275" s="125" t="s">
        <v>324</v>
      </c>
      <c r="E275" s="126" t="s">
        <v>735</v>
      </c>
      <c r="F275" s="186" t="s">
        <v>736</v>
      </c>
      <c r="G275" s="187"/>
      <c r="H275" s="187"/>
      <c r="I275" s="187"/>
      <c r="J275" s="127" t="s">
        <v>210</v>
      </c>
      <c r="K275" s="128">
        <v>5</v>
      </c>
      <c r="L275" s="188"/>
      <c r="M275" s="187"/>
      <c r="N275" s="188">
        <f>ROUND($L$275*$K$275,0)</f>
        <v>0</v>
      </c>
      <c r="O275" s="171"/>
      <c r="P275" s="171"/>
      <c r="Q275" s="171"/>
      <c r="R275" s="20"/>
      <c r="T275" s="119"/>
      <c r="U275" s="26" t="s">
        <v>42</v>
      </c>
      <c r="V275" s="120">
        <v>0</v>
      </c>
      <c r="W275" s="120">
        <f>$V$275*$K$275</f>
        <v>0</v>
      </c>
      <c r="X275" s="120">
        <v>0.016</v>
      </c>
      <c r="Y275" s="120">
        <f>$X$275*$K$275</f>
        <v>0.08</v>
      </c>
      <c r="Z275" s="120">
        <v>0</v>
      </c>
      <c r="AA275" s="121">
        <f>$Z$275*$K$275</f>
        <v>0</v>
      </c>
      <c r="AR275" s="6" t="s">
        <v>349</v>
      </c>
      <c r="AT275" s="6" t="s">
        <v>324</v>
      </c>
      <c r="AU275" s="6" t="s">
        <v>112</v>
      </c>
      <c r="AY275" s="6" t="s">
        <v>129</v>
      </c>
      <c r="BE275" s="94">
        <f>IF($U$275="základní",$N$275,0)</f>
        <v>0</v>
      </c>
      <c r="BF275" s="94">
        <f>IF($U$275="snížená",$N$275,0)</f>
        <v>0</v>
      </c>
      <c r="BG275" s="94">
        <f>IF($U$275="zákl. přenesená",$N$275,0)</f>
        <v>0</v>
      </c>
      <c r="BH275" s="94">
        <f>IF($U$275="sníž. přenesená",$N$275,0)</f>
        <v>0</v>
      </c>
      <c r="BI275" s="94">
        <f>IF($U$275="nulová",$N$275,0)</f>
        <v>0</v>
      </c>
      <c r="BJ275" s="6" t="s">
        <v>112</v>
      </c>
      <c r="BK275" s="94">
        <f>ROUND($L$275*$K$275,0)</f>
        <v>0</v>
      </c>
      <c r="BL275" s="6" t="s">
        <v>179</v>
      </c>
      <c r="BM275" s="6" t="s">
        <v>737</v>
      </c>
    </row>
    <row r="276" spans="2:65" s="6" customFormat="1" ht="27" customHeight="1">
      <c r="B276" s="19"/>
      <c r="C276" s="115" t="s">
        <v>738</v>
      </c>
      <c r="D276" s="115" t="s">
        <v>130</v>
      </c>
      <c r="E276" s="116" t="s">
        <v>739</v>
      </c>
      <c r="F276" s="170" t="s">
        <v>740</v>
      </c>
      <c r="G276" s="171"/>
      <c r="H276" s="171"/>
      <c r="I276" s="171"/>
      <c r="J276" s="117" t="s">
        <v>210</v>
      </c>
      <c r="K276" s="118">
        <v>15.95</v>
      </c>
      <c r="L276" s="172"/>
      <c r="M276" s="171"/>
      <c r="N276" s="172">
        <f>ROUND($L$276*$K$276,0)</f>
        <v>0</v>
      </c>
      <c r="O276" s="171"/>
      <c r="P276" s="171"/>
      <c r="Q276" s="171"/>
      <c r="R276" s="20"/>
      <c r="T276" s="119"/>
      <c r="U276" s="26" t="s">
        <v>42</v>
      </c>
      <c r="V276" s="120">
        <v>0.345</v>
      </c>
      <c r="W276" s="120">
        <f>$V$276*$K$276</f>
        <v>5.502749999999999</v>
      </c>
      <c r="X276" s="120">
        <v>0</v>
      </c>
      <c r="Y276" s="120">
        <f>$X$276*$K$276</f>
        <v>0</v>
      </c>
      <c r="Z276" s="120">
        <v>0</v>
      </c>
      <c r="AA276" s="121">
        <f>$Z$276*$K$276</f>
        <v>0</v>
      </c>
      <c r="AR276" s="6" t="s">
        <v>179</v>
      </c>
      <c r="AT276" s="6" t="s">
        <v>130</v>
      </c>
      <c r="AU276" s="6" t="s">
        <v>112</v>
      </c>
      <c r="AY276" s="6" t="s">
        <v>129</v>
      </c>
      <c r="BE276" s="94">
        <f>IF($U$276="základní",$N$276,0)</f>
        <v>0</v>
      </c>
      <c r="BF276" s="94">
        <f>IF($U$276="snížená",$N$276,0)</f>
        <v>0</v>
      </c>
      <c r="BG276" s="94">
        <f>IF($U$276="zákl. přenesená",$N$276,0)</f>
        <v>0</v>
      </c>
      <c r="BH276" s="94">
        <f>IF($U$276="sníž. přenesená",$N$276,0)</f>
        <v>0</v>
      </c>
      <c r="BI276" s="94">
        <f>IF($U$276="nulová",$N$276,0)</f>
        <v>0</v>
      </c>
      <c r="BJ276" s="6" t="s">
        <v>112</v>
      </c>
      <c r="BK276" s="94">
        <f>ROUND($L$276*$K$276,0)</f>
        <v>0</v>
      </c>
      <c r="BL276" s="6" t="s">
        <v>179</v>
      </c>
      <c r="BM276" s="6" t="s">
        <v>741</v>
      </c>
    </row>
    <row r="277" spans="2:65" s="6" customFormat="1" ht="27" customHeight="1">
      <c r="B277" s="19"/>
      <c r="C277" s="125" t="s">
        <v>742</v>
      </c>
      <c r="D277" s="125" t="s">
        <v>324</v>
      </c>
      <c r="E277" s="126" t="s">
        <v>743</v>
      </c>
      <c r="F277" s="186" t="s">
        <v>744</v>
      </c>
      <c r="G277" s="187"/>
      <c r="H277" s="187"/>
      <c r="I277" s="187"/>
      <c r="J277" s="127" t="s">
        <v>214</v>
      </c>
      <c r="K277" s="128">
        <v>17.545</v>
      </c>
      <c r="L277" s="188"/>
      <c r="M277" s="187"/>
      <c r="N277" s="188">
        <f>ROUND($L$277*$K$277,0)</f>
        <v>0</v>
      </c>
      <c r="O277" s="171"/>
      <c r="P277" s="171"/>
      <c r="Q277" s="171"/>
      <c r="R277" s="20"/>
      <c r="T277" s="119"/>
      <c r="U277" s="26" t="s">
        <v>42</v>
      </c>
      <c r="V277" s="120">
        <v>0</v>
      </c>
      <c r="W277" s="120">
        <f>$V$277*$K$277</f>
        <v>0</v>
      </c>
      <c r="X277" s="120">
        <v>0.005</v>
      </c>
      <c r="Y277" s="120">
        <f>$X$277*$K$277</f>
        <v>0.08772500000000001</v>
      </c>
      <c r="Z277" s="120">
        <v>0</v>
      </c>
      <c r="AA277" s="121">
        <f>$Z$277*$K$277</f>
        <v>0</v>
      </c>
      <c r="AR277" s="6" t="s">
        <v>349</v>
      </c>
      <c r="AT277" s="6" t="s">
        <v>324</v>
      </c>
      <c r="AU277" s="6" t="s">
        <v>112</v>
      </c>
      <c r="AY277" s="6" t="s">
        <v>129</v>
      </c>
      <c r="BE277" s="94">
        <f>IF($U$277="základní",$N$277,0)</f>
        <v>0</v>
      </c>
      <c r="BF277" s="94">
        <f>IF($U$277="snížená",$N$277,0)</f>
        <v>0</v>
      </c>
      <c r="BG277" s="94">
        <f>IF($U$277="zákl. přenesená",$N$277,0)</f>
        <v>0</v>
      </c>
      <c r="BH277" s="94">
        <f>IF($U$277="sníž. přenesená",$N$277,0)</f>
        <v>0</v>
      </c>
      <c r="BI277" s="94">
        <f>IF($U$277="nulová",$N$277,0)</f>
        <v>0</v>
      </c>
      <c r="BJ277" s="6" t="s">
        <v>112</v>
      </c>
      <c r="BK277" s="94">
        <f>ROUND($L$277*$K$277,0)</f>
        <v>0</v>
      </c>
      <c r="BL277" s="6" t="s">
        <v>179</v>
      </c>
      <c r="BM277" s="6" t="s">
        <v>745</v>
      </c>
    </row>
    <row r="278" spans="2:65" s="6" customFormat="1" ht="27" customHeight="1">
      <c r="B278" s="19"/>
      <c r="C278" s="115" t="s">
        <v>746</v>
      </c>
      <c r="D278" s="115" t="s">
        <v>130</v>
      </c>
      <c r="E278" s="116" t="s">
        <v>747</v>
      </c>
      <c r="F278" s="170" t="s">
        <v>748</v>
      </c>
      <c r="G278" s="171"/>
      <c r="H278" s="171"/>
      <c r="I278" s="171"/>
      <c r="J278" s="117" t="s">
        <v>438</v>
      </c>
      <c r="K278" s="118">
        <v>3588.01</v>
      </c>
      <c r="L278" s="172"/>
      <c r="M278" s="171"/>
      <c r="N278" s="172">
        <f>ROUND($L$278*$K$278,0)</f>
        <v>0</v>
      </c>
      <c r="O278" s="171"/>
      <c r="P278" s="171"/>
      <c r="Q278" s="171"/>
      <c r="R278" s="20"/>
      <c r="T278" s="119"/>
      <c r="U278" s="26" t="s">
        <v>42</v>
      </c>
      <c r="V278" s="120">
        <v>0</v>
      </c>
      <c r="W278" s="120">
        <f>$V$278*$K$278</f>
        <v>0</v>
      </c>
      <c r="X278" s="120">
        <v>0</v>
      </c>
      <c r="Y278" s="120">
        <f>$X$278*$K$278</f>
        <v>0</v>
      </c>
      <c r="Z278" s="120">
        <v>0</v>
      </c>
      <c r="AA278" s="121">
        <f>$Z$278*$K$278</f>
        <v>0</v>
      </c>
      <c r="AR278" s="6" t="s">
        <v>179</v>
      </c>
      <c r="AT278" s="6" t="s">
        <v>130</v>
      </c>
      <c r="AU278" s="6" t="s">
        <v>112</v>
      </c>
      <c r="AY278" s="6" t="s">
        <v>129</v>
      </c>
      <c r="BE278" s="94">
        <f>IF($U$278="základní",$N$278,0)</f>
        <v>0</v>
      </c>
      <c r="BF278" s="94">
        <f>IF($U$278="snížená",$N$278,0)</f>
        <v>0</v>
      </c>
      <c r="BG278" s="94">
        <f>IF($U$278="zákl. přenesená",$N$278,0)</f>
        <v>0</v>
      </c>
      <c r="BH278" s="94">
        <f>IF($U$278="sníž. přenesená",$N$278,0)</f>
        <v>0</v>
      </c>
      <c r="BI278" s="94">
        <f>IF($U$278="nulová",$N$278,0)</f>
        <v>0</v>
      </c>
      <c r="BJ278" s="6" t="s">
        <v>112</v>
      </c>
      <c r="BK278" s="94">
        <f>ROUND($L$278*$K$278,0)</f>
        <v>0</v>
      </c>
      <c r="BL278" s="6" t="s">
        <v>179</v>
      </c>
      <c r="BM278" s="6" t="s">
        <v>749</v>
      </c>
    </row>
    <row r="279" spans="2:63" s="105" customFormat="1" ht="30.75" customHeight="1">
      <c r="B279" s="106"/>
      <c r="D279" s="114" t="s">
        <v>258</v>
      </c>
      <c r="E279" s="114"/>
      <c r="F279" s="114"/>
      <c r="G279" s="114"/>
      <c r="H279" s="114"/>
      <c r="I279" s="114"/>
      <c r="J279" s="114"/>
      <c r="K279" s="114"/>
      <c r="L279" s="114"/>
      <c r="M279" s="114"/>
      <c r="N279" s="169">
        <f>$BK$279</f>
        <v>0</v>
      </c>
      <c r="O279" s="168"/>
      <c r="P279" s="168"/>
      <c r="Q279" s="168"/>
      <c r="R279" s="109"/>
      <c r="T279" s="110"/>
      <c r="W279" s="111">
        <f>SUM($W$280:$W$289)</f>
        <v>9.98448</v>
      </c>
      <c r="Y279" s="111">
        <f>SUM($Y$280:$Y$289)</f>
        <v>0.10902609999999999</v>
      </c>
      <c r="AA279" s="112">
        <f>SUM($AA$280:$AA$289)</f>
        <v>0</v>
      </c>
      <c r="AR279" s="108" t="s">
        <v>112</v>
      </c>
      <c r="AT279" s="108" t="s">
        <v>73</v>
      </c>
      <c r="AU279" s="108" t="s">
        <v>8</v>
      </c>
      <c r="AY279" s="108" t="s">
        <v>129</v>
      </c>
      <c r="BK279" s="113">
        <f>SUM($BK$280:$BK$289)</f>
        <v>0</v>
      </c>
    </row>
    <row r="280" spans="2:65" s="6" customFormat="1" ht="27" customHeight="1">
      <c r="B280" s="19"/>
      <c r="C280" s="115" t="s">
        <v>750</v>
      </c>
      <c r="D280" s="115" t="s">
        <v>130</v>
      </c>
      <c r="E280" s="116" t="s">
        <v>751</v>
      </c>
      <c r="F280" s="170" t="s">
        <v>752</v>
      </c>
      <c r="G280" s="171"/>
      <c r="H280" s="171"/>
      <c r="I280" s="171"/>
      <c r="J280" s="117" t="s">
        <v>214</v>
      </c>
      <c r="K280" s="118">
        <v>4.7</v>
      </c>
      <c r="L280" s="172"/>
      <c r="M280" s="171"/>
      <c r="N280" s="172">
        <f>ROUND($L$280*$K$280,0)</f>
        <v>0</v>
      </c>
      <c r="O280" s="171"/>
      <c r="P280" s="171"/>
      <c r="Q280" s="171"/>
      <c r="R280" s="20"/>
      <c r="T280" s="119"/>
      <c r="U280" s="26" t="s">
        <v>42</v>
      </c>
      <c r="V280" s="120">
        <v>0.19</v>
      </c>
      <c r="W280" s="120">
        <f>$V$280*$K$280</f>
        <v>0.893</v>
      </c>
      <c r="X280" s="120">
        <v>0.00046</v>
      </c>
      <c r="Y280" s="120">
        <f>$X$280*$K$280</f>
        <v>0.0021620000000000003</v>
      </c>
      <c r="Z280" s="120">
        <v>0</v>
      </c>
      <c r="AA280" s="121">
        <f>$Z$280*$K$280</f>
        <v>0</v>
      </c>
      <c r="AR280" s="6" t="s">
        <v>179</v>
      </c>
      <c r="AT280" s="6" t="s">
        <v>130</v>
      </c>
      <c r="AU280" s="6" t="s">
        <v>112</v>
      </c>
      <c r="AY280" s="6" t="s">
        <v>129</v>
      </c>
      <c r="BE280" s="94">
        <f>IF($U$280="základní",$N$280,0)</f>
        <v>0</v>
      </c>
      <c r="BF280" s="94">
        <f>IF($U$280="snížená",$N$280,0)</f>
        <v>0</v>
      </c>
      <c r="BG280" s="94">
        <f>IF($U$280="zákl. přenesená",$N$280,0)</f>
        <v>0</v>
      </c>
      <c r="BH280" s="94">
        <f>IF($U$280="sníž. přenesená",$N$280,0)</f>
        <v>0</v>
      </c>
      <c r="BI280" s="94">
        <f>IF($U$280="nulová",$N$280,0)</f>
        <v>0</v>
      </c>
      <c r="BJ280" s="6" t="s">
        <v>112</v>
      </c>
      <c r="BK280" s="94">
        <f>ROUND($L$280*$K$280,0)</f>
        <v>0</v>
      </c>
      <c r="BL280" s="6" t="s">
        <v>179</v>
      </c>
      <c r="BM280" s="6" t="s">
        <v>753</v>
      </c>
    </row>
    <row r="281" spans="2:65" s="6" customFormat="1" ht="15.75" customHeight="1">
      <c r="B281" s="19"/>
      <c r="C281" s="125" t="s">
        <v>754</v>
      </c>
      <c r="D281" s="125" t="s">
        <v>324</v>
      </c>
      <c r="E281" s="126" t="s">
        <v>755</v>
      </c>
      <c r="F281" s="186" t="s">
        <v>756</v>
      </c>
      <c r="G281" s="187"/>
      <c r="H281" s="187"/>
      <c r="I281" s="187"/>
      <c r="J281" s="127" t="s">
        <v>145</v>
      </c>
      <c r="K281" s="128">
        <v>0.541</v>
      </c>
      <c r="L281" s="188"/>
      <c r="M281" s="187"/>
      <c r="N281" s="188">
        <f>ROUND($L$281*$K$281,0)</f>
        <v>0</v>
      </c>
      <c r="O281" s="171"/>
      <c r="P281" s="171"/>
      <c r="Q281" s="171"/>
      <c r="R281" s="20"/>
      <c r="T281" s="119"/>
      <c r="U281" s="26" t="s">
        <v>42</v>
      </c>
      <c r="V281" s="120">
        <v>0</v>
      </c>
      <c r="W281" s="120">
        <f>$V$281*$K$281</f>
        <v>0</v>
      </c>
      <c r="X281" s="120">
        <v>0</v>
      </c>
      <c r="Y281" s="120">
        <f>$X$281*$K$281</f>
        <v>0</v>
      </c>
      <c r="Z281" s="120">
        <v>0</v>
      </c>
      <c r="AA281" s="121">
        <f>$Z$281*$K$281</f>
        <v>0</v>
      </c>
      <c r="AR281" s="6" t="s">
        <v>349</v>
      </c>
      <c r="AT281" s="6" t="s">
        <v>324</v>
      </c>
      <c r="AU281" s="6" t="s">
        <v>112</v>
      </c>
      <c r="AY281" s="6" t="s">
        <v>129</v>
      </c>
      <c r="BE281" s="94">
        <f>IF($U$281="základní",$N$281,0)</f>
        <v>0</v>
      </c>
      <c r="BF281" s="94">
        <f>IF($U$281="snížená",$N$281,0)</f>
        <v>0</v>
      </c>
      <c r="BG281" s="94">
        <f>IF($U$281="zákl. přenesená",$N$281,0)</f>
        <v>0</v>
      </c>
      <c r="BH281" s="94">
        <f>IF($U$281="sníž. přenesená",$N$281,0)</f>
        <v>0</v>
      </c>
      <c r="BI281" s="94">
        <f>IF($U$281="nulová",$N$281,0)</f>
        <v>0</v>
      </c>
      <c r="BJ281" s="6" t="s">
        <v>112</v>
      </c>
      <c r="BK281" s="94">
        <f>ROUND($L$281*$K$281,0)</f>
        <v>0</v>
      </c>
      <c r="BL281" s="6" t="s">
        <v>179</v>
      </c>
      <c r="BM281" s="6" t="s">
        <v>757</v>
      </c>
    </row>
    <row r="282" spans="2:65" s="6" customFormat="1" ht="27" customHeight="1">
      <c r="B282" s="19"/>
      <c r="C282" s="115" t="s">
        <v>758</v>
      </c>
      <c r="D282" s="115" t="s">
        <v>130</v>
      </c>
      <c r="E282" s="116" t="s">
        <v>759</v>
      </c>
      <c r="F282" s="170" t="s">
        <v>760</v>
      </c>
      <c r="G282" s="171"/>
      <c r="H282" s="171"/>
      <c r="I282" s="171"/>
      <c r="J282" s="117" t="s">
        <v>145</v>
      </c>
      <c r="K282" s="118">
        <v>8.45</v>
      </c>
      <c r="L282" s="172"/>
      <c r="M282" s="171"/>
      <c r="N282" s="172">
        <f>ROUND($L$282*$K$282,0)</f>
        <v>0</v>
      </c>
      <c r="O282" s="171"/>
      <c r="P282" s="171"/>
      <c r="Q282" s="171"/>
      <c r="R282" s="20"/>
      <c r="T282" s="119"/>
      <c r="U282" s="26" t="s">
        <v>42</v>
      </c>
      <c r="V282" s="120">
        <v>0.55</v>
      </c>
      <c r="W282" s="120">
        <f>$V$282*$K$282</f>
        <v>4.6475</v>
      </c>
      <c r="X282" s="120">
        <v>0.00417</v>
      </c>
      <c r="Y282" s="120">
        <f>$X$282*$K$282</f>
        <v>0.0352365</v>
      </c>
      <c r="Z282" s="120">
        <v>0</v>
      </c>
      <c r="AA282" s="121">
        <f>$Z$282*$K$282</f>
        <v>0</v>
      </c>
      <c r="AR282" s="6" t="s">
        <v>179</v>
      </c>
      <c r="AT282" s="6" t="s">
        <v>130</v>
      </c>
      <c r="AU282" s="6" t="s">
        <v>112</v>
      </c>
      <c r="AY282" s="6" t="s">
        <v>129</v>
      </c>
      <c r="BE282" s="94">
        <f>IF($U$282="základní",$N$282,0)</f>
        <v>0</v>
      </c>
      <c r="BF282" s="94">
        <f>IF($U$282="snížená",$N$282,0)</f>
        <v>0</v>
      </c>
      <c r="BG282" s="94">
        <f>IF($U$282="zákl. přenesená",$N$282,0)</f>
        <v>0</v>
      </c>
      <c r="BH282" s="94">
        <f>IF($U$282="sníž. přenesená",$N$282,0)</f>
        <v>0</v>
      </c>
      <c r="BI282" s="94">
        <f>IF($U$282="nulová",$N$282,0)</f>
        <v>0</v>
      </c>
      <c r="BJ282" s="6" t="s">
        <v>112</v>
      </c>
      <c r="BK282" s="94">
        <f>ROUND($L$282*$K$282,0)</f>
        <v>0</v>
      </c>
      <c r="BL282" s="6" t="s">
        <v>179</v>
      </c>
      <c r="BM282" s="6" t="s">
        <v>761</v>
      </c>
    </row>
    <row r="283" spans="2:65" s="6" customFormat="1" ht="15.75" customHeight="1">
      <c r="B283" s="19"/>
      <c r="C283" s="125" t="s">
        <v>762</v>
      </c>
      <c r="D283" s="125" t="s">
        <v>324</v>
      </c>
      <c r="E283" s="126" t="s">
        <v>755</v>
      </c>
      <c r="F283" s="186" t="s">
        <v>756</v>
      </c>
      <c r="G283" s="187"/>
      <c r="H283" s="187"/>
      <c r="I283" s="187"/>
      <c r="J283" s="127" t="s">
        <v>145</v>
      </c>
      <c r="K283" s="128">
        <v>9.718</v>
      </c>
      <c r="L283" s="188"/>
      <c r="M283" s="187"/>
      <c r="N283" s="188">
        <f>ROUND($L$283*$K$283,0)</f>
        <v>0</v>
      </c>
      <c r="O283" s="171"/>
      <c r="P283" s="171"/>
      <c r="Q283" s="171"/>
      <c r="R283" s="20"/>
      <c r="T283" s="119"/>
      <c r="U283" s="26" t="s">
        <v>42</v>
      </c>
      <c r="V283" s="120">
        <v>0</v>
      </c>
      <c r="W283" s="120">
        <f>$V$283*$K$283</f>
        <v>0</v>
      </c>
      <c r="X283" s="120">
        <v>0</v>
      </c>
      <c r="Y283" s="120">
        <f>$X$283*$K$283</f>
        <v>0</v>
      </c>
      <c r="Z283" s="120">
        <v>0</v>
      </c>
      <c r="AA283" s="121">
        <f>$Z$283*$K$283</f>
        <v>0</v>
      </c>
      <c r="AR283" s="6" t="s">
        <v>349</v>
      </c>
      <c r="AT283" s="6" t="s">
        <v>324</v>
      </c>
      <c r="AU283" s="6" t="s">
        <v>112</v>
      </c>
      <c r="AY283" s="6" t="s">
        <v>129</v>
      </c>
      <c r="BE283" s="94">
        <f>IF($U$283="základní",$N$283,0)</f>
        <v>0</v>
      </c>
      <c r="BF283" s="94">
        <f>IF($U$283="snížená",$N$283,0)</f>
        <v>0</v>
      </c>
      <c r="BG283" s="94">
        <f>IF($U$283="zákl. přenesená",$N$283,0)</f>
        <v>0</v>
      </c>
      <c r="BH283" s="94">
        <f>IF($U$283="sníž. přenesená",$N$283,0)</f>
        <v>0</v>
      </c>
      <c r="BI283" s="94">
        <f>IF($U$283="nulová",$N$283,0)</f>
        <v>0</v>
      </c>
      <c r="BJ283" s="6" t="s">
        <v>112</v>
      </c>
      <c r="BK283" s="94">
        <f>ROUND($L$283*$K$283,0)</f>
        <v>0</v>
      </c>
      <c r="BL283" s="6" t="s">
        <v>179</v>
      </c>
      <c r="BM283" s="6" t="s">
        <v>763</v>
      </c>
    </row>
    <row r="284" spans="2:65" s="6" customFormat="1" ht="27" customHeight="1">
      <c r="B284" s="19"/>
      <c r="C284" s="115" t="s">
        <v>764</v>
      </c>
      <c r="D284" s="115" t="s">
        <v>130</v>
      </c>
      <c r="E284" s="116" t="s">
        <v>765</v>
      </c>
      <c r="F284" s="170" t="s">
        <v>766</v>
      </c>
      <c r="G284" s="171"/>
      <c r="H284" s="171"/>
      <c r="I284" s="171"/>
      <c r="J284" s="117" t="s">
        <v>145</v>
      </c>
      <c r="K284" s="118">
        <v>1.25</v>
      </c>
      <c r="L284" s="172"/>
      <c r="M284" s="171"/>
      <c r="N284" s="172">
        <f>ROUND($L$284*$K$284,0)</f>
        <v>0</v>
      </c>
      <c r="O284" s="171"/>
      <c r="P284" s="171"/>
      <c r="Q284" s="171"/>
      <c r="R284" s="20"/>
      <c r="T284" s="119"/>
      <c r="U284" s="26" t="s">
        <v>42</v>
      </c>
      <c r="V284" s="120">
        <v>0.03</v>
      </c>
      <c r="W284" s="120">
        <f>$V$284*$K$284</f>
        <v>0.0375</v>
      </c>
      <c r="X284" s="120">
        <v>0</v>
      </c>
      <c r="Y284" s="120">
        <f>$X$284*$K$284</f>
        <v>0</v>
      </c>
      <c r="Z284" s="120">
        <v>0</v>
      </c>
      <c r="AA284" s="121">
        <f>$Z$284*$K$284</f>
        <v>0</v>
      </c>
      <c r="AR284" s="6" t="s">
        <v>179</v>
      </c>
      <c r="AT284" s="6" t="s">
        <v>130</v>
      </c>
      <c r="AU284" s="6" t="s">
        <v>112</v>
      </c>
      <c r="AY284" s="6" t="s">
        <v>129</v>
      </c>
      <c r="BE284" s="94">
        <f>IF($U$284="základní",$N$284,0)</f>
        <v>0</v>
      </c>
      <c r="BF284" s="94">
        <f>IF($U$284="snížená",$N$284,0)</f>
        <v>0</v>
      </c>
      <c r="BG284" s="94">
        <f>IF($U$284="zákl. přenesená",$N$284,0)</f>
        <v>0</v>
      </c>
      <c r="BH284" s="94">
        <f>IF($U$284="sníž. přenesená",$N$284,0)</f>
        <v>0</v>
      </c>
      <c r="BI284" s="94">
        <f>IF($U$284="nulová",$N$284,0)</f>
        <v>0</v>
      </c>
      <c r="BJ284" s="6" t="s">
        <v>112</v>
      </c>
      <c r="BK284" s="94">
        <f>ROUND($L$284*$K$284,0)</f>
        <v>0</v>
      </c>
      <c r="BL284" s="6" t="s">
        <v>179</v>
      </c>
      <c r="BM284" s="6" t="s">
        <v>767</v>
      </c>
    </row>
    <row r="285" spans="2:65" s="6" customFormat="1" ht="15.75" customHeight="1">
      <c r="B285" s="19"/>
      <c r="C285" s="115" t="s">
        <v>768</v>
      </c>
      <c r="D285" s="115" t="s">
        <v>130</v>
      </c>
      <c r="E285" s="116" t="s">
        <v>769</v>
      </c>
      <c r="F285" s="170" t="s">
        <v>770</v>
      </c>
      <c r="G285" s="171"/>
      <c r="H285" s="171"/>
      <c r="I285" s="171"/>
      <c r="J285" s="117" t="s">
        <v>145</v>
      </c>
      <c r="K285" s="118">
        <v>8.92</v>
      </c>
      <c r="L285" s="172"/>
      <c r="M285" s="171"/>
      <c r="N285" s="172">
        <f>ROUND($L$285*$K$285,0)</f>
        <v>0</v>
      </c>
      <c r="O285" s="171"/>
      <c r="P285" s="171"/>
      <c r="Q285" s="171"/>
      <c r="R285" s="20"/>
      <c r="T285" s="119"/>
      <c r="U285" s="26" t="s">
        <v>42</v>
      </c>
      <c r="V285" s="120">
        <v>0.044</v>
      </c>
      <c r="W285" s="120">
        <f>$V$285*$K$285</f>
        <v>0.39248</v>
      </c>
      <c r="X285" s="120">
        <v>0.0003</v>
      </c>
      <c r="Y285" s="120">
        <f>$X$285*$K$285</f>
        <v>0.0026759999999999996</v>
      </c>
      <c r="Z285" s="120">
        <v>0</v>
      </c>
      <c r="AA285" s="121">
        <f>$Z$285*$K$285</f>
        <v>0</v>
      </c>
      <c r="AR285" s="6" t="s">
        <v>179</v>
      </c>
      <c r="AT285" s="6" t="s">
        <v>130</v>
      </c>
      <c r="AU285" s="6" t="s">
        <v>112</v>
      </c>
      <c r="AY285" s="6" t="s">
        <v>129</v>
      </c>
      <c r="BE285" s="94">
        <f>IF($U$285="základní",$N$285,0)</f>
        <v>0</v>
      </c>
      <c r="BF285" s="94">
        <f>IF($U$285="snížená",$N$285,0)</f>
        <v>0</v>
      </c>
      <c r="BG285" s="94">
        <f>IF($U$285="zákl. přenesená",$N$285,0)</f>
        <v>0</v>
      </c>
      <c r="BH285" s="94">
        <f>IF($U$285="sníž. přenesená",$N$285,0)</f>
        <v>0</v>
      </c>
      <c r="BI285" s="94">
        <f>IF($U$285="nulová",$N$285,0)</f>
        <v>0</v>
      </c>
      <c r="BJ285" s="6" t="s">
        <v>112</v>
      </c>
      <c r="BK285" s="94">
        <f>ROUND($L$285*$K$285,0)</f>
        <v>0</v>
      </c>
      <c r="BL285" s="6" t="s">
        <v>179</v>
      </c>
      <c r="BM285" s="6" t="s">
        <v>771</v>
      </c>
    </row>
    <row r="286" spans="2:65" s="6" customFormat="1" ht="15.75" customHeight="1">
      <c r="B286" s="19"/>
      <c r="C286" s="115" t="s">
        <v>772</v>
      </c>
      <c r="D286" s="115" t="s">
        <v>130</v>
      </c>
      <c r="E286" s="116" t="s">
        <v>773</v>
      </c>
      <c r="F286" s="170" t="s">
        <v>774</v>
      </c>
      <c r="G286" s="171"/>
      <c r="H286" s="171"/>
      <c r="I286" s="171"/>
      <c r="J286" s="117" t="s">
        <v>214</v>
      </c>
      <c r="K286" s="118">
        <v>8.92</v>
      </c>
      <c r="L286" s="172"/>
      <c r="M286" s="171"/>
      <c r="N286" s="172">
        <f>ROUND($L$286*$K$286,0)</f>
        <v>0</v>
      </c>
      <c r="O286" s="171"/>
      <c r="P286" s="171"/>
      <c r="Q286" s="171"/>
      <c r="R286" s="20"/>
      <c r="T286" s="119"/>
      <c r="U286" s="26" t="s">
        <v>42</v>
      </c>
      <c r="V286" s="120">
        <v>0.05</v>
      </c>
      <c r="W286" s="120">
        <f>$V$286*$K$286</f>
        <v>0.446</v>
      </c>
      <c r="X286" s="120">
        <v>3E-05</v>
      </c>
      <c r="Y286" s="120">
        <f>$X$286*$K$286</f>
        <v>0.0002676</v>
      </c>
      <c r="Z286" s="120">
        <v>0</v>
      </c>
      <c r="AA286" s="121">
        <f>$Z$286*$K$286</f>
        <v>0</v>
      </c>
      <c r="AR286" s="6" t="s">
        <v>179</v>
      </c>
      <c r="AT286" s="6" t="s">
        <v>130</v>
      </c>
      <c r="AU286" s="6" t="s">
        <v>112</v>
      </c>
      <c r="AY286" s="6" t="s">
        <v>129</v>
      </c>
      <c r="BE286" s="94">
        <f>IF($U$286="základní",$N$286,0)</f>
        <v>0</v>
      </c>
      <c r="BF286" s="94">
        <f>IF($U$286="snížená",$N$286,0)</f>
        <v>0</v>
      </c>
      <c r="BG286" s="94">
        <f>IF($U$286="zákl. přenesená",$N$286,0)</f>
        <v>0</v>
      </c>
      <c r="BH286" s="94">
        <f>IF($U$286="sníž. přenesená",$N$286,0)</f>
        <v>0</v>
      </c>
      <c r="BI286" s="94">
        <f>IF($U$286="nulová",$N$286,0)</f>
        <v>0</v>
      </c>
      <c r="BJ286" s="6" t="s">
        <v>112</v>
      </c>
      <c r="BK286" s="94">
        <f>ROUND($L$286*$K$286,0)</f>
        <v>0</v>
      </c>
      <c r="BL286" s="6" t="s">
        <v>179</v>
      </c>
      <c r="BM286" s="6" t="s">
        <v>775</v>
      </c>
    </row>
    <row r="287" spans="2:65" s="6" customFormat="1" ht="27" customHeight="1">
      <c r="B287" s="19"/>
      <c r="C287" s="115" t="s">
        <v>776</v>
      </c>
      <c r="D287" s="115" t="s">
        <v>130</v>
      </c>
      <c r="E287" s="116" t="s">
        <v>777</v>
      </c>
      <c r="F287" s="170" t="s">
        <v>778</v>
      </c>
      <c r="G287" s="171"/>
      <c r="H287" s="171"/>
      <c r="I287" s="171"/>
      <c r="J287" s="117" t="s">
        <v>145</v>
      </c>
      <c r="K287" s="118">
        <v>8.92</v>
      </c>
      <c r="L287" s="172"/>
      <c r="M287" s="171"/>
      <c r="N287" s="172">
        <f>ROUND($L$287*$K$287,0)</f>
        <v>0</v>
      </c>
      <c r="O287" s="171"/>
      <c r="P287" s="171"/>
      <c r="Q287" s="171"/>
      <c r="R287" s="20"/>
      <c r="T287" s="119"/>
      <c r="U287" s="26" t="s">
        <v>42</v>
      </c>
      <c r="V287" s="120">
        <v>0.1</v>
      </c>
      <c r="W287" s="120">
        <f>$V$287*$K$287</f>
        <v>0.892</v>
      </c>
      <c r="X287" s="120">
        <v>0</v>
      </c>
      <c r="Y287" s="120">
        <f>$X$287*$K$287</f>
        <v>0</v>
      </c>
      <c r="Z287" s="120">
        <v>0</v>
      </c>
      <c r="AA287" s="121">
        <f>$Z$287*$K$287</f>
        <v>0</v>
      </c>
      <c r="AR287" s="6" t="s">
        <v>179</v>
      </c>
      <c r="AT287" s="6" t="s">
        <v>130</v>
      </c>
      <c r="AU287" s="6" t="s">
        <v>112</v>
      </c>
      <c r="AY287" s="6" t="s">
        <v>129</v>
      </c>
      <c r="BE287" s="94">
        <f>IF($U$287="základní",$N$287,0)</f>
        <v>0</v>
      </c>
      <c r="BF287" s="94">
        <f>IF($U$287="snížená",$N$287,0)</f>
        <v>0</v>
      </c>
      <c r="BG287" s="94">
        <f>IF($U$287="zákl. přenesená",$N$287,0)</f>
        <v>0</v>
      </c>
      <c r="BH287" s="94">
        <f>IF($U$287="sníž. přenesená",$N$287,0)</f>
        <v>0</v>
      </c>
      <c r="BI287" s="94">
        <f>IF($U$287="nulová",$N$287,0)</f>
        <v>0</v>
      </c>
      <c r="BJ287" s="6" t="s">
        <v>112</v>
      </c>
      <c r="BK287" s="94">
        <f>ROUND($L$287*$K$287,0)</f>
        <v>0</v>
      </c>
      <c r="BL287" s="6" t="s">
        <v>179</v>
      </c>
      <c r="BM287" s="6" t="s">
        <v>779</v>
      </c>
    </row>
    <row r="288" spans="2:65" s="6" customFormat="1" ht="27" customHeight="1">
      <c r="B288" s="19"/>
      <c r="C288" s="115" t="s">
        <v>780</v>
      </c>
      <c r="D288" s="115" t="s">
        <v>130</v>
      </c>
      <c r="E288" s="116" t="s">
        <v>781</v>
      </c>
      <c r="F288" s="170" t="s">
        <v>782</v>
      </c>
      <c r="G288" s="171"/>
      <c r="H288" s="171"/>
      <c r="I288" s="171"/>
      <c r="J288" s="117" t="s">
        <v>145</v>
      </c>
      <c r="K288" s="118">
        <v>8.92</v>
      </c>
      <c r="L288" s="172"/>
      <c r="M288" s="171"/>
      <c r="N288" s="172">
        <f>ROUND($L$288*$K$288,0)</f>
        <v>0</v>
      </c>
      <c r="O288" s="171"/>
      <c r="P288" s="171"/>
      <c r="Q288" s="171"/>
      <c r="R288" s="20"/>
      <c r="T288" s="119"/>
      <c r="U288" s="26" t="s">
        <v>42</v>
      </c>
      <c r="V288" s="120">
        <v>0.3</v>
      </c>
      <c r="W288" s="120">
        <f>$V$288*$K$288</f>
        <v>2.6759999999999997</v>
      </c>
      <c r="X288" s="120">
        <v>0.0077</v>
      </c>
      <c r="Y288" s="120">
        <f>$X$288*$K$288</f>
        <v>0.068684</v>
      </c>
      <c r="Z288" s="120">
        <v>0</v>
      </c>
      <c r="AA288" s="121">
        <f>$Z$288*$K$288</f>
        <v>0</v>
      </c>
      <c r="AR288" s="6" t="s">
        <v>179</v>
      </c>
      <c r="AT288" s="6" t="s">
        <v>130</v>
      </c>
      <c r="AU288" s="6" t="s">
        <v>112</v>
      </c>
      <c r="AY288" s="6" t="s">
        <v>129</v>
      </c>
      <c r="BE288" s="94">
        <f>IF($U$288="základní",$N$288,0)</f>
        <v>0</v>
      </c>
      <c r="BF288" s="94">
        <f>IF($U$288="snížená",$N$288,0)</f>
        <v>0</v>
      </c>
      <c r="BG288" s="94">
        <f>IF($U$288="zákl. přenesená",$N$288,0)</f>
        <v>0</v>
      </c>
      <c r="BH288" s="94">
        <f>IF($U$288="sníž. přenesená",$N$288,0)</f>
        <v>0</v>
      </c>
      <c r="BI288" s="94">
        <f>IF($U$288="nulová",$N$288,0)</f>
        <v>0</v>
      </c>
      <c r="BJ288" s="6" t="s">
        <v>112</v>
      </c>
      <c r="BK288" s="94">
        <f>ROUND($L$288*$K$288,0)</f>
        <v>0</v>
      </c>
      <c r="BL288" s="6" t="s">
        <v>179</v>
      </c>
      <c r="BM288" s="6" t="s">
        <v>783</v>
      </c>
    </row>
    <row r="289" spans="2:65" s="6" customFormat="1" ht="27" customHeight="1">
      <c r="B289" s="19"/>
      <c r="C289" s="115" t="s">
        <v>784</v>
      </c>
      <c r="D289" s="115" t="s">
        <v>130</v>
      </c>
      <c r="E289" s="116" t="s">
        <v>785</v>
      </c>
      <c r="F289" s="170" t="s">
        <v>786</v>
      </c>
      <c r="G289" s="171"/>
      <c r="H289" s="171"/>
      <c r="I289" s="171"/>
      <c r="J289" s="117" t="s">
        <v>438</v>
      </c>
      <c r="K289" s="118">
        <v>103.39</v>
      </c>
      <c r="L289" s="172"/>
      <c r="M289" s="171"/>
      <c r="N289" s="172">
        <f>ROUND($L$289*$K$289,0)</f>
        <v>0</v>
      </c>
      <c r="O289" s="171"/>
      <c r="P289" s="171"/>
      <c r="Q289" s="171"/>
      <c r="R289" s="20"/>
      <c r="T289" s="119"/>
      <c r="U289" s="26" t="s">
        <v>42</v>
      </c>
      <c r="V289" s="120">
        <v>0</v>
      </c>
      <c r="W289" s="120">
        <f>$V$289*$K$289</f>
        <v>0</v>
      </c>
      <c r="X289" s="120">
        <v>0</v>
      </c>
      <c r="Y289" s="120">
        <f>$X$289*$K$289</f>
        <v>0</v>
      </c>
      <c r="Z289" s="120">
        <v>0</v>
      </c>
      <c r="AA289" s="121">
        <f>$Z$289*$K$289</f>
        <v>0</v>
      </c>
      <c r="AR289" s="6" t="s">
        <v>179</v>
      </c>
      <c r="AT289" s="6" t="s">
        <v>130</v>
      </c>
      <c r="AU289" s="6" t="s">
        <v>112</v>
      </c>
      <c r="AY289" s="6" t="s">
        <v>129</v>
      </c>
      <c r="BE289" s="94">
        <f>IF($U$289="základní",$N$289,0)</f>
        <v>0</v>
      </c>
      <c r="BF289" s="94">
        <f>IF($U$289="snížená",$N$289,0)</f>
        <v>0</v>
      </c>
      <c r="BG289" s="94">
        <f>IF($U$289="zákl. přenesená",$N$289,0)</f>
        <v>0</v>
      </c>
      <c r="BH289" s="94">
        <f>IF($U$289="sníž. přenesená",$N$289,0)</f>
        <v>0</v>
      </c>
      <c r="BI289" s="94">
        <f>IF($U$289="nulová",$N$289,0)</f>
        <v>0</v>
      </c>
      <c r="BJ289" s="6" t="s">
        <v>112</v>
      </c>
      <c r="BK289" s="94">
        <f>ROUND($L$289*$K$289,0)</f>
        <v>0</v>
      </c>
      <c r="BL289" s="6" t="s">
        <v>179</v>
      </c>
      <c r="BM289" s="6" t="s">
        <v>787</v>
      </c>
    </row>
    <row r="290" spans="2:63" s="105" customFormat="1" ht="30.75" customHeight="1">
      <c r="B290" s="106"/>
      <c r="D290" s="114" t="s">
        <v>259</v>
      </c>
      <c r="E290" s="114"/>
      <c r="F290" s="114"/>
      <c r="G290" s="114"/>
      <c r="H290" s="114"/>
      <c r="I290" s="114"/>
      <c r="J290" s="114"/>
      <c r="K290" s="114"/>
      <c r="L290" s="114"/>
      <c r="M290" s="114"/>
      <c r="N290" s="169">
        <f>$BK$290</f>
        <v>0</v>
      </c>
      <c r="O290" s="168"/>
      <c r="P290" s="168"/>
      <c r="Q290" s="168"/>
      <c r="R290" s="109"/>
      <c r="T290" s="110"/>
      <c r="W290" s="111">
        <f>SUM($W$291:$W$293)</f>
        <v>0.9239999999999999</v>
      </c>
      <c r="Y290" s="111">
        <f>SUM($Y$291:$Y$293)</f>
        <v>0.0020443500000000003</v>
      </c>
      <c r="AA290" s="112">
        <f>SUM($AA$291:$AA$293)</f>
        <v>0</v>
      </c>
      <c r="AR290" s="108" t="s">
        <v>112</v>
      </c>
      <c r="AT290" s="108" t="s">
        <v>73</v>
      </c>
      <c r="AU290" s="108" t="s">
        <v>8</v>
      </c>
      <c r="AY290" s="108" t="s">
        <v>129</v>
      </c>
      <c r="BK290" s="113">
        <f>SUM($BK$291:$BK$293)</f>
        <v>0</v>
      </c>
    </row>
    <row r="291" spans="2:65" s="6" customFormat="1" ht="27" customHeight="1">
      <c r="B291" s="19"/>
      <c r="C291" s="115" t="s">
        <v>788</v>
      </c>
      <c r="D291" s="115" t="s">
        <v>130</v>
      </c>
      <c r="E291" s="116" t="s">
        <v>789</v>
      </c>
      <c r="F291" s="170" t="s">
        <v>790</v>
      </c>
      <c r="G291" s="171"/>
      <c r="H291" s="171"/>
      <c r="I291" s="171"/>
      <c r="J291" s="117" t="s">
        <v>214</v>
      </c>
      <c r="K291" s="118">
        <v>7.7</v>
      </c>
      <c r="L291" s="172"/>
      <c r="M291" s="171"/>
      <c r="N291" s="172">
        <f>ROUND($L$291*$K$291,0)</f>
        <v>0</v>
      </c>
      <c r="O291" s="171"/>
      <c r="P291" s="171"/>
      <c r="Q291" s="171"/>
      <c r="R291" s="20"/>
      <c r="T291" s="119"/>
      <c r="U291" s="26" t="s">
        <v>42</v>
      </c>
      <c r="V291" s="120">
        <v>0.12</v>
      </c>
      <c r="W291" s="120">
        <f>$V$291*$K$291</f>
        <v>0.9239999999999999</v>
      </c>
      <c r="X291" s="120">
        <v>7E-05</v>
      </c>
      <c r="Y291" s="120">
        <f>$X$291*$K$291</f>
        <v>0.000539</v>
      </c>
      <c r="Z291" s="120">
        <v>0</v>
      </c>
      <c r="AA291" s="121">
        <f>$Z$291*$K$291</f>
        <v>0</v>
      </c>
      <c r="AR291" s="6" t="s">
        <v>179</v>
      </c>
      <c r="AT291" s="6" t="s">
        <v>130</v>
      </c>
      <c r="AU291" s="6" t="s">
        <v>112</v>
      </c>
      <c r="AY291" s="6" t="s">
        <v>129</v>
      </c>
      <c r="BE291" s="94">
        <f>IF($U$291="základní",$N$291,0)</f>
        <v>0</v>
      </c>
      <c r="BF291" s="94">
        <f>IF($U$291="snížená",$N$291,0)</f>
        <v>0</v>
      </c>
      <c r="BG291" s="94">
        <f>IF($U$291="zákl. přenesená",$N$291,0)</f>
        <v>0</v>
      </c>
      <c r="BH291" s="94">
        <f>IF($U$291="sníž. přenesená",$N$291,0)</f>
        <v>0</v>
      </c>
      <c r="BI291" s="94">
        <f>IF($U$291="nulová",$N$291,0)</f>
        <v>0</v>
      </c>
      <c r="BJ291" s="6" t="s">
        <v>112</v>
      </c>
      <c r="BK291" s="94">
        <f>ROUND($L$291*$K$291,0)</f>
        <v>0</v>
      </c>
      <c r="BL291" s="6" t="s">
        <v>179</v>
      </c>
      <c r="BM291" s="6" t="s">
        <v>791</v>
      </c>
    </row>
    <row r="292" spans="2:65" s="6" customFormat="1" ht="15.75" customHeight="1">
      <c r="B292" s="19"/>
      <c r="C292" s="125" t="s">
        <v>792</v>
      </c>
      <c r="D292" s="125" t="s">
        <v>324</v>
      </c>
      <c r="E292" s="126" t="s">
        <v>793</v>
      </c>
      <c r="F292" s="186" t="s">
        <v>794</v>
      </c>
      <c r="G292" s="187"/>
      <c r="H292" s="187"/>
      <c r="I292" s="187"/>
      <c r="J292" s="127" t="s">
        <v>214</v>
      </c>
      <c r="K292" s="128">
        <v>8.855</v>
      </c>
      <c r="L292" s="188"/>
      <c r="M292" s="187"/>
      <c r="N292" s="188">
        <f>ROUND($L$292*$K$292,0)</f>
        <v>0</v>
      </c>
      <c r="O292" s="171"/>
      <c r="P292" s="171"/>
      <c r="Q292" s="171"/>
      <c r="R292" s="20"/>
      <c r="T292" s="119"/>
      <c r="U292" s="26" t="s">
        <v>42</v>
      </c>
      <c r="V292" s="120">
        <v>0</v>
      </c>
      <c r="W292" s="120">
        <f>$V$292*$K$292</f>
        <v>0</v>
      </c>
      <c r="X292" s="120">
        <v>0.00017</v>
      </c>
      <c r="Y292" s="120">
        <f>$X$292*$K$292</f>
        <v>0.0015053500000000001</v>
      </c>
      <c r="Z292" s="120">
        <v>0</v>
      </c>
      <c r="AA292" s="121">
        <f>$Z$292*$K$292</f>
        <v>0</v>
      </c>
      <c r="AR292" s="6" t="s">
        <v>349</v>
      </c>
      <c r="AT292" s="6" t="s">
        <v>324</v>
      </c>
      <c r="AU292" s="6" t="s">
        <v>112</v>
      </c>
      <c r="AY292" s="6" t="s">
        <v>129</v>
      </c>
      <c r="BE292" s="94">
        <f>IF($U$292="základní",$N$292,0)</f>
        <v>0</v>
      </c>
      <c r="BF292" s="94">
        <f>IF($U$292="snížená",$N$292,0)</f>
        <v>0</v>
      </c>
      <c r="BG292" s="94">
        <f>IF($U$292="zákl. přenesená",$N$292,0)</f>
        <v>0</v>
      </c>
      <c r="BH292" s="94">
        <f>IF($U$292="sníž. přenesená",$N$292,0)</f>
        <v>0</v>
      </c>
      <c r="BI292" s="94">
        <f>IF($U$292="nulová",$N$292,0)</f>
        <v>0</v>
      </c>
      <c r="BJ292" s="6" t="s">
        <v>112</v>
      </c>
      <c r="BK292" s="94">
        <f>ROUND($L$292*$K$292,0)</f>
        <v>0</v>
      </c>
      <c r="BL292" s="6" t="s">
        <v>179</v>
      </c>
      <c r="BM292" s="6" t="s">
        <v>795</v>
      </c>
    </row>
    <row r="293" spans="2:65" s="6" customFormat="1" ht="27" customHeight="1">
      <c r="B293" s="19"/>
      <c r="C293" s="115" t="s">
        <v>796</v>
      </c>
      <c r="D293" s="115" t="s">
        <v>130</v>
      </c>
      <c r="E293" s="116" t="s">
        <v>797</v>
      </c>
      <c r="F293" s="170" t="s">
        <v>798</v>
      </c>
      <c r="G293" s="171"/>
      <c r="H293" s="171"/>
      <c r="I293" s="171"/>
      <c r="J293" s="117" t="s">
        <v>438</v>
      </c>
      <c r="K293" s="118">
        <v>12.02</v>
      </c>
      <c r="L293" s="172"/>
      <c r="M293" s="171"/>
      <c r="N293" s="172">
        <f>ROUND($L$293*$K$293,0)</f>
        <v>0</v>
      </c>
      <c r="O293" s="171"/>
      <c r="P293" s="171"/>
      <c r="Q293" s="171"/>
      <c r="R293" s="20"/>
      <c r="T293" s="119"/>
      <c r="U293" s="26" t="s">
        <v>42</v>
      </c>
      <c r="V293" s="120">
        <v>0</v>
      </c>
      <c r="W293" s="120">
        <f>$V$293*$K$293</f>
        <v>0</v>
      </c>
      <c r="X293" s="120">
        <v>0</v>
      </c>
      <c r="Y293" s="120">
        <f>$X$293*$K$293</f>
        <v>0</v>
      </c>
      <c r="Z293" s="120">
        <v>0</v>
      </c>
      <c r="AA293" s="121">
        <f>$Z$293*$K$293</f>
        <v>0</v>
      </c>
      <c r="AR293" s="6" t="s">
        <v>179</v>
      </c>
      <c r="AT293" s="6" t="s">
        <v>130</v>
      </c>
      <c r="AU293" s="6" t="s">
        <v>112</v>
      </c>
      <c r="AY293" s="6" t="s">
        <v>129</v>
      </c>
      <c r="BE293" s="94">
        <f>IF($U$293="základní",$N$293,0)</f>
        <v>0</v>
      </c>
      <c r="BF293" s="94">
        <f>IF($U$293="snížená",$N$293,0)</f>
        <v>0</v>
      </c>
      <c r="BG293" s="94">
        <f>IF($U$293="zákl. přenesená",$N$293,0)</f>
        <v>0</v>
      </c>
      <c r="BH293" s="94">
        <f>IF($U$293="sníž. přenesená",$N$293,0)</f>
        <v>0</v>
      </c>
      <c r="BI293" s="94">
        <f>IF($U$293="nulová",$N$293,0)</f>
        <v>0</v>
      </c>
      <c r="BJ293" s="6" t="s">
        <v>112</v>
      </c>
      <c r="BK293" s="94">
        <f>ROUND($L$293*$K$293,0)</f>
        <v>0</v>
      </c>
      <c r="BL293" s="6" t="s">
        <v>179</v>
      </c>
      <c r="BM293" s="6" t="s">
        <v>799</v>
      </c>
    </row>
    <row r="294" spans="2:63" s="105" customFormat="1" ht="30.75" customHeight="1">
      <c r="B294" s="106"/>
      <c r="D294" s="114" t="s">
        <v>260</v>
      </c>
      <c r="E294" s="114"/>
      <c r="F294" s="114"/>
      <c r="G294" s="114"/>
      <c r="H294" s="114"/>
      <c r="I294" s="114"/>
      <c r="J294" s="114"/>
      <c r="K294" s="114"/>
      <c r="L294" s="114"/>
      <c r="M294" s="114"/>
      <c r="N294" s="169">
        <f>$BK$294</f>
        <v>0</v>
      </c>
      <c r="O294" s="168"/>
      <c r="P294" s="168"/>
      <c r="Q294" s="168"/>
      <c r="R294" s="109"/>
      <c r="T294" s="110"/>
      <c r="W294" s="111">
        <f>SUM($W$295:$W$301)</f>
        <v>74.86395999999999</v>
      </c>
      <c r="Y294" s="111">
        <f>SUM($Y$295:$Y$301)</f>
        <v>1.3090030000000001</v>
      </c>
      <c r="AA294" s="112">
        <f>SUM($AA$295:$AA$301)</f>
        <v>0</v>
      </c>
      <c r="AR294" s="108" t="s">
        <v>112</v>
      </c>
      <c r="AT294" s="108" t="s">
        <v>73</v>
      </c>
      <c r="AU294" s="108" t="s">
        <v>8</v>
      </c>
      <c r="AY294" s="108" t="s">
        <v>129</v>
      </c>
      <c r="BK294" s="113">
        <f>SUM($BK$295:$BK$301)</f>
        <v>0</v>
      </c>
    </row>
    <row r="295" spans="2:65" s="6" customFormat="1" ht="27" customHeight="1">
      <c r="B295" s="19"/>
      <c r="C295" s="115" t="s">
        <v>800</v>
      </c>
      <c r="D295" s="115" t="s">
        <v>130</v>
      </c>
      <c r="E295" s="116" t="s">
        <v>801</v>
      </c>
      <c r="F295" s="170" t="s">
        <v>802</v>
      </c>
      <c r="G295" s="171"/>
      <c r="H295" s="171"/>
      <c r="I295" s="171"/>
      <c r="J295" s="117" t="s">
        <v>214</v>
      </c>
      <c r="K295" s="118">
        <v>122.2</v>
      </c>
      <c r="L295" s="172"/>
      <c r="M295" s="171"/>
      <c r="N295" s="172">
        <f>ROUND($L$295*$K$295,0)</f>
        <v>0</v>
      </c>
      <c r="O295" s="171"/>
      <c r="P295" s="171"/>
      <c r="Q295" s="171"/>
      <c r="R295" s="20"/>
      <c r="T295" s="119"/>
      <c r="U295" s="26" t="s">
        <v>42</v>
      </c>
      <c r="V295" s="120">
        <v>0.058</v>
      </c>
      <c r="W295" s="120">
        <f>$V$295*$K$295</f>
        <v>7.0876</v>
      </c>
      <c r="X295" s="120">
        <v>2E-05</v>
      </c>
      <c r="Y295" s="120">
        <f>$X$295*$K$295</f>
        <v>0.0024440000000000004</v>
      </c>
      <c r="Z295" s="120">
        <v>0</v>
      </c>
      <c r="AA295" s="121">
        <f>$Z$295*$K$295</f>
        <v>0</v>
      </c>
      <c r="AR295" s="6" t="s">
        <v>179</v>
      </c>
      <c r="AT295" s="6" t="s">
        <v>130</v>
      </c>
      <c r="AU295" s="6" t="s">
        <v>112</v>
      </c>
      <c r="AY295" s="6" t="s">
        <v>129</v>
      </c>
      <c r="BE295" s="94">
        <f>IF($U$295="základní",$N$295,0)</f>
        <v>0</v>
      </c>
      <c r="BF295" s="94">
        <f>IF($U$295="snížená",$N$295,0)</f>
        <v>0</v>
      </c>
      <c r="BG295" s="94">
        <f>IF($U$295="zákl. přenesená",$N$295,0)</f>
        <v>0</v>
      </c>
      <c r="BH295" s="94">
        <f>IF($U$295="sníž. přenesená",$N$295,0)</f>
        <v>0</v>
      </c>
      <c r="BI295" s="94">
        <f>IF($U$295="nulová",$N$295,0)</f>
        <v>0</v>
      </c>
      <c r="BJ295" s="6" t="s">
        <v>112</v>
      </c>
      <c r="BK295" s="94">
        <f>ROUND($L$295*$K$295,0)</f>
        <v>0</v>
      </c>
      <c r="BL295" s="6" t="s">
        <v>179</v>
      </c>
      <c r="BM295" s="6" t="s">
        <v>803</v>
      </c>
    </row>
    <row r="296" spans="2:65" s="6" customFormat="1" ht="15.75" customHeight="1">
      <c r="B296" s="19"/>
      <c r="C296" s="125" t="s">
        <v>804</v>
      </c>
      <c r="D296" s="125" t="s">
        <v>324</v>
      </c>
      <c r="E296" s="126" t="s">
        <v>805</v>
      </c>
      <c r="F296" s="186" t="s">
        <v>806</v>
      </c>
      <c r="G296" s="187"/>
      <c r="H296" s="187"/>
      <c r="I296" s="187"/>
      <c r="J296" s="127" t="s">
        <v>214</v>
      </c>
      <c r="K296" s="128">
        <v>140.53</v>
      </c>
      <c r="L296" s="188"/>
      <c r="M296" s="187"/>
      <c r="N296" s="188">
        <f>ROUND($L$296*$K$296,0)</f>
        <v>0</v>
      </c>
      <c r="O296" s="171"/>
      <c r="P296" s="171"/>
      <c r="Q296" s="171"/>
      <c r="R296" s="20"/>
      <c r="T296" s="119"/>
      <c r="U296" s="26" t="s">
        <v>42</v>
      </c>
      <c r="V296" s="120">
        <v>0</v>
      </c>
      <c r="W296" s="120">
        <f>$V$296*$K$296</f>
        <v>0</v>
      </c>
      <c r="X296" s="120">
        <v>0.0002</v>
      </c>
      <c r="Y296" s="120">
        <f>$X$296*$K$296</f>
        <v>0.028106000000000003</v>
      </c>
      <c r="Z296" s="120">
        <v>0</v>
      </c>
      <c r="AA296" s="121">
        <f>$Z$296*$K$296</f>
        <v>0</v>
      </c>
      <c r="AR296" s="6" t="s">
        <v>349</v>
      </c>
      <c r="AT296" s="6" t="s">
        <v>324</v>
      </c>
      <c r="AU296" s="6" t="s">
        <v>112</v>
      </c>
      <c r="AY296" s="6" t="s">
        <v>129</v>
      </c>
      <c r="BE296" s="94">
        <f>IF($U$296="základní",$N$296,0)</f>
        <v>0</v>
      </c>
      <c r="BF296" s="94">
        <f>IF($U$296="snížená",$N$296,0)</f>
        <v>0</v>
      </c>
      <c r="BG296" s="94">
        <f>IF($U$296="zákl. přenesená",$N$296,0)</f>
        <v>0</v>
      </c>
      <c r="BH296" s="94">
        <f>IF($U$296="sníž. přenesená",$N$296,0)</f>
        <v>0</v>
      </c>
      <c r="BI296" s="94">
        <f>IF($U$296="nulová",$N$296,0)</f>
        <v>0</v>
      </c>
      <c r="BJ296" s="6" t="s">
        <v>112</v>
      </c>
      <c r="BK296" s="94">
        <f>ROUND($L$296*$K$296,0)</f>
        <v>0</v>
      </c>
      <c r="BL296" s="6" t="s">
        <v>179</v>
      </c>
      <c r="BM296" s="6" t="s">
        <v>807</v>
      </c>
    </row>
    <row r="297" spans="2:65" s="6" customFormat="1" ht="15.75" customHeight="1">
      <c r="B297" s="19"/>
      <c r="C297" s="115" t="s">
        <v>808</v>
      </c>
      <c r="D297" s="115" t="s">
        <v>130</v>
      </c>
      <c r="E297" s="116" t="s">
        <v>809</v>
      </c>
      <c r="F297" s="170" t="s">
        <v>810</v>
      </c>
      <c r="G297" s="171"/>
      <c r="H297" s="171"/>
      <c r="I297" s="171"/>
      <c r="J297" s="117" t="s">
        <v>145</v>
      </c>
      <c r="K297" s="118">
        <v>122.34</v>
      </c>
      <c r="L297" s="172"/>
      <c r="M297" s="171"/>
      <c r="N297" s="172">
        <f>ROUND($L$297*$K$297,0)</f>
        <v>0</v>
      </c>
      <c r="O297" s="171"/>
      <c r="P297" s="171"/>
      <c r="Q297" s="171"/>
      <c r="R297" s="20"/>
      <c r="T297" s="119"/>
      <c r="U297" s="26" t="s">
        <v>42</v>
      </c>
      <c r="V297" s="120">
        <v>0.21</v>
      </c>
      <c r="W297" s="120">
        <f>$V$297*$K$297</f>
        <v>25.691399999999998</v>
      </c>
      <c r="X297" s="120">
        <v>3E-05</v>
      </c>
      <c r="Y297" s="120">
        <f>$X$297*$K$297</f>
        <v>0.0036702</v>
      </c>
      <c r="Z297" s="120">
        <v>0</v>
      </c>
      <c r="AA297" s="121">
        <f>$Z$297*$K$297</f>
        <v>0</v>
      </c>
      <c r="AR297" s="6" t="s">
        <v>179</v>
      </c>
      <c r="AT297" s="6" t="s">
        <v>130</v>
      </c>
      <c r="AU297" s="6" t="s">
        <v>112</v>
      </c>
      <c r="AY297" s="6" t="s">
        <v>129</v>
      </c>
      <c r="BE297" s="94">
        <f>IF($U$297="základní",$N$297,0)</f>
        <v>0</v>
      </c>
      <c r="BF297" s="94">
        <f>IF($U$297="snížená",$N$297,0)</f>
        <v>0</v>
      </c>
      <c r="BG297" s="94">
        <f>IF($U$297="zákl. přenesená",$N$297,0)</f>
        <v>0</v>
      </c>
      <c r="BH297" s="94">
        <f>IF($U$297="sníž. přenesená",$N$297,0)</f>
        <v>0</v>
      </c>
      <c r="BI297" s="94">
        <f>IF($U$297="nulová",$N$297,0)</f>
        <v>0</v>
      </c>
      <c r="BJ297" s="6" t="s">
        <v>112</v>
      </c>
      <c r="BK297" s="94">
        <f>ROUND($L$297*$K$297,0)</f>
        <v>0</v>
      </c>
      <c r="BL297" s="6" t="s">
        <v>179</v>
      </c>
      <c r="BM297" s="6" t="s">
        <v>811</v>
      </c>
    </row>
    <row r="298" spans="2:65" s="6" customFormat="1" ht="27" customHeight="1">
      <c r="B298" s="19"/>
      <c r="C298" s="125" t="s">
        <v>812</v>
      </c>
      <c r="D298" s="125" t="s">
        <v>324</v>
      </c>
      <c r="E298" s="126" t="s">
        <v>813</v>
      </c>
      <c r="F298" s="186" t="s">
        <v>814</v>
      </c>
      <c r="G298" s="187"/>
      <c r="H298" s="187"/>
      <c r="I298" s="187"/>
      <c r="J298" s="127" t="s">
        <v>145</v>
      </c>
      <c r="K298" s="128">
        <v>134.574</v>
      </c>
      <c r="L298" s="188"/>
      <c r="M298" s="187"/>
      <c r="N298" s="188">
        <f>ROUND($L$298*$K$298,0)</f>
        <v>0</v>
      </c>
      <c r="O298" s="171"/>
      <c r="P298" s="171"/>
      <c r="Q298" s="171"/>
      <c r="R298" s="20"/>
      <c r="T298" s="119"/>
      <c r="U298" s="26" t="s">
        <v>42</v>
      </c>
      <c r="V298" s="120">
        <v>0</v>
      </c>
      <c r="W298" s="120">
        <f>$V$298*$K$298</f>
        <v>0</v>
      </c>
      <c r="X298" s="120">
        <v>0.0022</v>
      </c>
      <c r="Y298" s="120">
        <f>$X$298*$K$298</f>
        <v>0.29606280000000007</v>
      </c>
      <c r="Z298" s="120">
        <v>0</v>
      </c>
      <c r="AA298" s="121">
        <f>$Z$298*$K$298</f>
        <v>0</v>
      </c>
      <c r="AR298" s="6" t="s">
        <v>349</v>
      </c>
      <c r="AT298" s="6" t="s">
        <v>324</v>
      </c>
      <c r="AU298" s="6" t="s">
        <v>112</v>
      </c>
      <c r="AY298" s="6" t="s">
        <v>129</v>
      </c>
      <c r="BE298" s="94">
        <f>IF($U$298="základní",$N$298,0)</f>
        <v>0</v>
      </c>
      <c r="BF298" s="94">
        <f>IF($U$298="snížená",$N$298,0)</f>
        <v>0</v>
      </c>
      <c r="BG298" s="94">
        <f>IF($U$298="zákl. přenesená",$N$298,0)</f>
        <v>0</v>
      </c>
      <c r="BH298" s="94">
        <f>IF($U$298="sníž. přenesená",$N$298,0)</f>
        <v>0</v>
      </c>
      <c r="BI298" s="94">
        <f>IF($U$298="nulová",$N$298,0)</f>
        <v>0</v>
      </c>
      <c r="BJ298" s="6" t="s">
        <v>112</v>
      </c>
      <c r="BK298" s="94">
        <f>ROUND($L$298*$K$298,0)</f>
        <v>0</v>
      </c>
      <c r="BL298" s="6" t="s">
        <v>179</v>
      </c>
      <c r="BM298" s="6" t="s">
        <v>815</v>
      </c>
    </row>
    <row r="299" spans="2:65" s="6" customFormat="1" ht="15.75" customHeight="1">
      <c r="B299" s="19"/>
      <c r="C299" s="115" t="s">
        <v>816</v>
      </c>
      <c r="D299" s="115" t="s">
        <v>130</v>
      </c>
      <c r="E299" s="116" t="s">
        <v>769</v>
      </c>
      <c r="F299" s="170" t="s">
        <v>770</v>
      </c>
      <c r="G299" s="171"/>
      <c r="H299" s="171"/>
      <c r="I299" s="171"/>
      <c r="J299" s="117" t="s">
        <v>145</v>
      </c>
      <c r="K299" s="118">
        <v>122.34</v>
      </c>
      <c r="L299" s="172"/>
      <c r="M299" s="171"/>
      <c r="N299" s="172">
        <f>ROUND($L$299*$K$299,0)</f>
        <v>0</v>
      </c>
      <c r="O299" s="171"/>
      <c r="P299" s="171"/>
      <c r="Q299" s="171"/>
      <c r="R299" s="20"/>
      <c r="T299" s="119"/>
      <c r="U299" s="26" t="s">
        <v>42</v>
      </c>
      <c r="V299" s="120">
        <v>0.044</v>
      </c>
      <c r="W299" s="120">
        <f>$V$299*$K$299</f>
        <v>5.38296</v>
      </c>
      <c r="X299" s="120">
        <v>0.0003</v>
      </c>
      <c r="Y299" s="120">
        <f>$X$299*$K$299</f>
        <v>0.036702</v>
      </c>
      <c r="Z299" s="120">
        <v>0</v>
      </c>
      <c r="AA299" s="121">
        <f>$Z$299*$K$299</f>
        <v>0</v>
      </c>
      <c r="AR299" s="6" t="s">
        <v>179</v>
      </c>
      <c r="AT299" s="6" t="s">
        <v>130</v>
      </c>
      <c r="AU299" s="6" t="s">
        <v>112</v>
      </c>
      <c r="AY299" s="6" t="s">
        <v>129</v>
      </c>
      <c r="BE299" s="94">
        <f>IF($U$299="základní",$N$299,0)</f>
        <v>0</v>
      </c>
      <c r="BF299" s="94">
        <f>IF($U$299="snížená",$N$299,0)</f>
        <v>0</v>
      </c>
      <c r="BG299" s="94">
        <f>IF($U$299="zákl. přenesená",$N$299,0)</f>
        <v>0</v>
      </c>
      <c r="BH299" s="94">
        <f>IF($U$299="sníž. přenesená",$N$299,0)</f>
        <v>0</v>
      </c>
      <c r="BI299" s="94">
        <f>IF($U$299="nulová",$N$299,0)</f>
        <v>0</v>
      </c>
      <c r="BJ299" s="6" t="s">
        <v>112</v>
      </c>
      <c r="BK299" s="94">
        <f>ROUND($L$299*$K$299,0)</f>
        <v>0</v>
      </c>
      <c r="BL299" s="6" t="s">
        <v>179</v>
      </c>
      <c r="BM299" s="6" t="s">
        <v>817</v>
      </c>
    </row>
    <row r="300" spans="2:65" s="6" customFormat="1" ht="27" customHeight="1">
      <c r="B300" s="19"/>
      <c r="C300" s="115" t="s">
        <v>818</v>
      </c>
      <c r="D300" s="115" t="s">
        <v>130</v>
      </c>
      <c r="E300" s="116" t="s">
        <v>781</v>
      </c>
      <c r="F300" s="170" t="s">
        <v>782</v>
      </c>
      <c r="G300" s="171"/>
      <c r="H300" s="171"/>
      <c r="I300" s="171"/>
      <c r="J300" s="117" t="s">
        <v>145</v>
      </c>
      <c r="K300" s="118">
        <v>122.34</v>
      </c>
      <c r="L300" s="172"/>
      <c r="M300" s="171"/>
      <c r="N300" s="172">
        <f>ROUND($L$300*$K$300,0)</f>
        <v>0</v>
      </c>
      <c r="O300" s="171"/>
      <c r="P300" s="171"/>
      <c r="Q300" s="171"/>
      <c r="R300" s="20"/>
      <c r="T300" s="119"/>
      <c r="U300" s="26" t="s">
        <v>42</v>
      </c>
      <c r="V300" s="120">
        <v>0.3</v>
      </c>
      <c r="W300" s="120">
        <f>$V$300*$K$300</f>
        <v>36.702</v>
      </c>
      <c r="X300" s="120">
        <v>0.0077</v>
      </c>
      <c r="Y300" s="120">
        <f>$X$300*$K$300</f>
        <v>0.942018</v>
      </c>
      <c r="Z300" s="120">
        <v>0</v>
      </c>
      <c r="AA300" s="121">
        <f>$Z$300*$K$300</f>
        <v>0</v>
      </c>
      <c r="AR300" s="6" t="s">
        <v>179</v>
      </c>
      <c r="AT300" s="6" t="s">
        <v>130</v>
      </c>
      <c r="AU300" s="6" t="s">
        <v>112</v>
      </c>
      <c r="AY300" s="6" t="s">
        <v>129</v>
      </c>
      <c r="BE300" s="94">
        <f>IF($U$300="základní",$N$300,0)</f>
        <v>0</v>
      </c>
      <c r="BF300" s="94">
        <f>IF($U$300="snížená",$N$300,0)</f>
        <v>0</v>
      </c>
      <c r="BG300" s="94">
        <f>IF($U$300="zákl. přenesená",$N$300,0)</f>
        <v>0</v>
      </c>
      <c r="BH300" s="94">
        <f>IF($U$300="sníž. přenesená",$N$300,0)</f>
        <v>0</v>
      </c>
      <c r="BI300" s="94">
        <f>IF($U$300="nulová",$N$300,0)</f>
        <v>0</v>
      </c>
      <c r="BJ300" s="6" t="s">
        <v>112</v>
      </c>
      <c r="BK300" s="94">
        <f>ROUND($L$300*$K$300,0)</f>
        <v>0</v>
      </c>
      <c r="BL300" s="6" t="s">
        <v>179</v>
      </c>
      <c r="BM300" s="6" t="s">
        <v>819</v>
      </c>
    </row>
    <row r="301" spans="2:65" s="6" customFormat="1" ht="27" customHeight="1">
      <c r="B301" s="19"/>
      <c r="C301" s="115" t="s">
        <v>820</v>
      </c>
      <c r="D301" s="115" t="s">
        <v>130</v>
      </c>
      <c r="E301" s="116" t="s">
        <v>821</v>
      </c>
      <c r="F301" s="170" t="s">
        <v>822</v>
      </c>
      <c r="G301" s="171"/>
      <c r="H301" s="171"/>
      <c r="I301" s="171"/>
      <c r="J301" s="117" t="s">
        <v>438</v>
      </c>
      <c r="K301" s="118">
        <v>1009.62</v>
      </c>
      <c r="L301" s="172"/>
      <c r="M301" s="171"/>
      <c r="N301" s="172">
        <f>ROUND($L$301*$K$301,0)</f>
        <v>0</v>
      </c>
      <c r="O301" s="171"/>
      <c r="P301" s="171"/>
      <c r="Q301" s="171"/>
      <c r="R301" s="20"/>
      <c r="T301" s="119"/>
      <c r="U301" s="26" t="s">
        <v>42</v>
      </c>
      <c r="V301" s="120">
        <v>0</v>
      </c>
      <c r="W301" s="120">
        <f>$V$301*$K$301</f>
        <v>0</v>
      </c>
      <c r="X301" s="120">
        <v>0</v>
      </c>
      <c r="Y301" s="120">
        <f>$X$301*$K$301</f>
        <v>0</v>
      </c>
      <c r="Z301" s="120">
        <v>0</v>
      </c>
      <c r="AA301" s="121">
        <f>$Z$301*$K$301</f>
        <v>0</v>
      </c>
      <c r="AR301" s="6" t="s">
        <v>179</v>
      </c>
      <c r="AT301" s="6" t="s">
        <v>130</v>
      </c>
      <c r="AU301" s="6" t="s">
        <v>112</v>
      </c>
      <c r="AY301" s="6" t="s">
        <v>129</v>
      </c>
      <c r="BE301" s="94">
        <f>IF($U$301="základní",$N$301,0)</f>
        <v>0</v>
      </c>
      <c r="BF301" s="94">
        <f>IF($U$301="snížená",$N$301,0)</f>
        <v>0</v>
      </c>
      <c r="BG301" s="94">
        <f>IF($U$301="zákl. přenesená",$N$301,0)</f>
        <v>0</v>
      </c>
      <c r="BH301" s="94">
        <f>IF($U$301="sníž. přenesená",$N$301,0)</f>
        <v>0</v>
      </c>
      <c r="BI301" s="94">
        <f>IF($U$301="nulová",$N$301,0)</f>
        <v>0</v>
      </c>
      <c r="BJ301" s="6" t="s">
        <v>112</v>
      </c>
      <c r="BK301" s="94">
        <f>ROUND($L$301*$K$301,0)</f>
        <v>0</v>
      </c>
      <c r="BL301" s="6" t="s">
        <v>179</v>
      </c>
      <c r="BM301" s="6" t="s">
        <v>823</v>
      </c>
    </row>
    <row r="302" spans="2:63" s="105" customFormat="1" ht="30.75" customHeight="1">
      <c r="B302" s="106"/>
      <c r="D302" s="114" t="s">
        <v>261</v>
      </c>
      <c r="E302" s="114"/>
      <c r="F302" s="114"/>
      <c r="G302" s="114"/>
      <c r="H302" s="114"/>
      <c r="I302" s="114"/>
      <c r="J302" s="114"/>
      <c r="K302" s="114"/>
      <c r="L302" s="114"/>
      <c r="M302" s="114"/>
      <c r="N302" s="169">
        <f>$BK$302</f>
        <v>0</v>
      </c>
      <c r="O302" s="168"/>
      <c r="P302" s="168"/>
      <c r="Q302" s="168"/>
      <c r="R302" s="109"/>
      <c r="T302" s="110"/>
      <c r="W302" s="111">
        <f>SUM($W$303:$W$308)</f>
        <v>22.435614000000005</v>
      </c>
      <c r="Y302" s="111">
        <f>SUM($Y$303:$Y$308)</f>
        <v>0.2714373</v>
      </c>
      <c r="AA302" s="112">
        <f>SUM($AA$303:$AA$308)</f>
        <v>0</v>
      </c>
      <c r="AR302" s="108" t="s">
        <v>112</v>
      </c>
      <c r="AT302" s="108" t="s">
        <v>73</v>
      </c>
      <c r="AU302" s="108" t="s">
        <v>8</v>
      </c>
      <c r="AY302" s="108" t="s">
        <v>129</v>
      </c>
      <c r="BK302" s="113">
        <f>SUM($BK$303:$BK$308)</f>
        <v>0</v>
      </c>
    </row>
    <row r="303" spans="2:65" s="6" customFormat="1" ht="15.75" customHeight="1">
      <c r="B303" s="19"/>
      <c r="C303" s="115" t="s">
        <v>824</v>
      </c>
      <c r="D303" s="115" t="s">
        <v>130</v>
      </c>
      <c r="E303" s="116" t="s">
        <v>769</v>
      </c>
      <c r="F303" s="170" t="s">
        <v>770</v>
      </c>
      <c r="G303" s="171"/>
      <c r="H303" s="171"/>
      <c r="I303" s="171"/>
      <c r="J303" s="117" t="s">
        <v>145</v>
      </c>
      <c r="K303" s="118">
        <v>24.021</v>
      </c>
      <c r="L303" s="172"/>
      <c r="M303" s="171"/>
      <c r="N303" s="172">
        <f>ROUND($L$303*$K$303,0)</f>
        <v>0</v>
      </c>
      <c r="O303" s="171"/>
      <c r="P303" s="171"/>
      <c r="Q303" s="171"/>
      <c r="R303" s="20"/>
      <c r="T303" s="119"/>
      <c r="U303" s="26" t="s">
        <v>42</v>
      </c>
      <c r="V303" s="120">
        <v>0.044</v>
      </c>
      <c r="W303" s="120">
        <f>$V$303*$K$303</f>
        <v>1.056924</v>
      </c>
      <c r="X303" s="120">
        <v>0.0003</v>
      </c>
      <c r="Y303" s="120">
        <f>$X$303*$K$303</f>
        <v>0.0072063</v>
      </c>
      <c r="Z303" s="120">
        <v>0</v>
      </c>
      <c r="AA303" s="121">
        <f>$Z$303*$K$303</f>
        <v>0</v>
      </c>
      <c r="AR303" s="6" t="s">
        <v>179</v>
      </c>
      <c r="AT303" s="6" t="s">
        <v>130</v>
      </c>
      <c r="AU303" s="6" t="s">
        <v>112</v>
      </c>
      <c r="AY303" s="6" t="s">
        <v>129</v>
      </c>
      <c r="BE303" s="94">
        <f>IF($U$303="základní",$N$303,0)</f>
        <v>0</v>
      </c>
      <c r="BF303" s="94">
        <f>IF($U$303="snížená",$N$303,0)</f>
        <v>0</v>
      </c>
      <c r="BG303" s="94">
        <f>IF($U$303="zákl. přenesená",$N$303,0)</f>
        <v>0</v>
      </c>
      <c r="BH303" s="94">
        <f>IF($U$303="sníž. přenesená",$N$303,0)</f>
        <v>0</v>
      </c>
      <c r="BI303" s="94">
        <f>IF($U$303="nulová",$N$303,0)</f>
        <v>0</v>
      </c>
      <c r="BJ303" s="6" t="s">
        <v>112</v>
      </c>
      <c r="BK303" s="94">
        <f>ROUND($L$303*$K$303,0)</f>
        <v>0</v>
      </c>
      <c r="BL303" s="6" t="s">
        <v>179</v>
      </c>
      <c r="BM303" s="6" t="s">
        <v>825</v>
      </c>
    </row>
    <row r="304" spans="2:65" s="6" customFormat="1" ht="27" customHeight="1">
      <c r="B304" s="19"/>
      <c r="C304" s="115" t="s">
        <v>826</v>
      </c>
      <c r="D304" s="115" t="s">
        <v>130</v>
      </c>
      <c r="E304" s="116" t="s">
        <v>827</v>
      </c>
      <c r="F304" s="170" t="s">
        <v>828</v>
      </c>
      <c r="G304" s="171"/>
      <c r="H304" s="171"/>
      <c r="I304" s="171"/>
      <c r="J304" s="117" t="s">
        <v>145</v>
      </c>
      <c r="K304" s="118">
        <v>24.021</v>
      </c>
      <c r="L304" s="172"/>
      <c r="M304" s="171"/>
      <c r="N304" s="172">
        <f>ROUND($L$304*$K$304,0)</f>
        <v>0</v>
      </c>
      <c r="O304" s="171"/>
      <c r="P304" s="171"/>
      <c r="Q304" s="171"/>
      <c r="R304" s="20"/>
      <c r="T304" s="119"/>
      <c r="U304" s="26" t="s">
        <v>42</v>
      </c>
      <c r="V304" s="120">
        <v>0.641</v>
      </c>
      <c r="W304" s="120">
        <f>$V$304*$K$304</f>
        <v>15.397461000000002</v>
      </c>
      <c r="X304" s="120">
        <v>0.003</v>
      </c>
      <c r="Y304" s="120">
        <f>$X$304*$K$304</f>
        <v>0.072063</v>
      </c>
      <c r="Z304" s="120">
        <v>0</v>
      </c>
      <c r="AA304" s="121">
        <f>$Z$304*$K$304</f>
        <v>0</v>
      </c>
      <c r="AR304" s="6" t="s">
        <v>179</v>
      </c>
      <c r="AT304" s="6" t="s">
        <v>130</v>
      </c>
      <c r="AU304" s="6" t="s">
        <v>112</v>
      </c>
      <c r="AY304" s="6" t="s">
        <v>129</v>
      </c>
      <c r="BE304" s="94">
        <f>IF($U$304="základní",$N$304,0)</f>
        <v>0</v>
      </c>
      <c r="BF304" s="94">
        <f>IF($U$304="snížená",$N$304,0)</f>
        <v>0</v>
      </c>
      <c r="BG304" s="94">
        <f>IF($U$304="zákl. přenesená",$N$304,0)</f>
        <v>0</v>
      </c>
      <c r="BH304" s="94">
        <f>IF($U$304="sníž. přenesená",$N$304,0)</f>
        <v>0</v>
      </c>
      <c r="BI304" s="94">
        <f>IF($U$304="nulová",$N$304,0)</f>
        <v>0</v>
      </c>
      <c r="BJ304" s="6" t="s">
        <v>112</v>
      </c>
      <c r="BK304" s="94">
        <f>ROUND($L$304*$K$304,0)</f>
        <v>0</v>
      </c>
      <c r="BL304" s="6" t="s">
        <v>179</v>
      </c>
      <c r="BM304" s="6" t="s">
        <v>829</v>
      </c>
    </row>
    <row r="305" spans="2:65" s="6" customFormat="1" ht="27" customHeight="1">
      <c r="B305" s="19"/>
      <c r="C305" s="125" t="s">
        <v>830</v>
      </c>
      <c r="D305" s="125" t="s">
        <v>324</v>
      </c>
      <c r="E305" s="126" t="s">
        <v>831</v>
      </c>
      <c r="F305" s="186" t="s">
        <v>832</v>
      </c>
      <c r="G305" s="187"/>
      <c r="H305" s="187"/>
      <c r="I305" s="187"/>
      <c r="J305" s="127" t="s">
        <v>145</v>
      </c>
      <c r="K305" s="128">
        <v>27.624</v>
      </c>
      <c r="L305" s="188"/>
      <c r="M305" s="187"/>
      <c r="N305" s="188">
        <f>ROUND($L$305*$K$305,0)</f>
        <v>0</v>
      </c>
      <c r="O305" s="171"/>
      <c r="P305" s="171"/>
      <c r="Q305" s="171"/>
      <c r="R305" s="20"/>
      <c r="T305" s="119"/>
      <c r="U305" s="26" t="s">
        <v>42</v>
      </c>
      <c r="V305" s="120">
        <v>0</v>
      </c>
      <c r="W305" s="120">
        <f>$V$305*$K$305</f>
        <v>0</v>
      </c>
      <c r="X305" s="120">
        <v>0</v>
      </c>
      <c r="Y305" s="120">
        <f>$X$305*$K$305</f>
        <v>0</v>
      </c>
      <c r="Z305" s="120">
        <v>0</v>
      </c>
      <c r="AA305" s="121">
        <f>$Z$305*$K$305</f>
        <v>0</v>
      </c>
      <c r="AR305" s="6" t="s">
        <v>349</v>
      </c>
      <c r="AT305" s="6" t="s">
        <v>324</v>
      </c>
      <c r="AU305" s="6" t="s">
        <v>112</v>
      </c>
      <c r="AY305" s="6" t="s">
        <v>129</v>
      </c>
      <c r="BE305" s="94">
        <f>IF($U$305="základní",$N$305,0)</f>
        <v>0</v>
      </c>
      <c r="BF305" s="94">
        <f>IF($U$305="snížená",$N$305,0)</f>
        <v>0</v>
      </c>
      <c r="BG305" s="94">
        <f>IF($U$305="zákl. přenesená",$N$305,0)</f>
        <v>0</v>
      </c>
      <c r="BH305" s="94">
        <f>IF($U$305="sníž. přenesená",$N$305,0)</f>
        <v>0</v>
      </c>
      <c r="BI305" s="94">
        <f>IF($U$305="nulová",$N$305,0)</f>
        <v>0</v>
      </c>
      <c r="BJ305" s="6" t="s">
        <v>112</v>
      </c>
      <c r="BK305" s="94">
        <f>ROUND($L$305*$K$305,0)</f>
        <v>0</v>
      </c>
      <c r="BL305" s="6" t="s">
        <v>179</v>
      </c>
      <c r="BM305" s="6" t="s">
        <v>833</v>
      </c>
    </row>
    <row r="306" spans="2:65" s="6" customFormat="1" ht="27" customHeight="1">
      <c r="B306" s="19"/>
      <c r="C306" s="115" t="s">
        <v>834</v>
      </c>
      <c r="D306" s="115" t="s">
        <v>130</v>
      </c>
      <c r="E306" s="116" t="s">
        <v>835</v>
      </c>
      <c r="F306" s="170" t="s">
        <v>836</v>
      </c>
      <c r="G306" s="171"/>
      <c r="H306" s="171"/>
      <c r="I306" s="171"/>
      <c r="J306" s="117" t="s">
        <v>145</v>
      </c>
      <c r="K306" s="118">
        <v>24.021</v>
      </c>
      <c r="L306" s="172"/>
      <c r="M306" s="171"/>
      <c r="N306" s="172">
        <f>ROUND($L$306*$K$306,0)</f>
        <v>0</v>
      </c>
      <c r="O306" s="171"/>
      <c r="P306" s="171"/>
      <c r="Q306" s="171"/>
      <c r="R306" s="20"/>
      <c r="T306" s="119"/>
      <c r="U306" s="26" t="s">
        <v>42</v>
      </c>
      <c r="V306" s="120">
        <v>0.149</v>
      </c>
      <c r="W306" s="120">
        <f>$V$306*$K$306</f>
        <v>3.579129</v>
      </c>
      <c r="X306" s="120">
        <v>0.008</v>
      </c>
      <c r="Y306" s="120">
        <f>$X$306*$K$306</f>
        <v>0.192168</v>
      </c>
      <c r="Z306" s="120">
        <v>0</v>
      </c>
      <c r="AA306" s="121">
        <f>$Z$306*$K$306</f>
        <v>0</v>
      </c>
      <c r="AR306" s="6" t="s">
        <v>179</v>
      </c>
      <c r="AT306" s="6" t="s">
        <v>130</v>
      </c>
      <c r="AU306" s="6" t="s">
        <v>112</v>
      </c>
      <c r="AY306" s="6" t="s">
        <v>129</v>
      </c>
      <c r="BE306" s="94">
        <f>IF($U$306="základní",$N$306,0)</f>
        <v>0</v>
      </c>
      <c r="BF306" s="94">
        <f>IF($U$306="snížená",$N$306,0)</f>
        <v>0</v>
      </c>
      <c r="BG306" s="94">
        <f>IF($U$306="zákl. přenesená",$N$306,0)</f>
        <v>0</v>
      </c>
      <c r="BH306" s="94">
        <f>IF($U$306="sníž. přenesená",$N$306,0)</f>
        <v>0</v>
      </c>
      <c r="BI306" s="94">
        <f>IF($U$306="nulová",$N$306,0)</f>
        <v>0</v>
      </c>
      <c r="BJ306" s="6" t="s">
        <v>112</v>
      </c>
      <c r="BK306" s="94">
        <f>ROUND($L$306*$K$306,0)</f>
        <v>0</v>
      </c>
      <c r="BL306" s="6" t="s">
        <v>179</v>
      </c>
      <c r="BM306" s="6" t="s">
        <v>837</v>
      </c>
    </row>
    <row r="307" spans="2:65" s="6" customFormat="1" ht="27" customHeight="1">
      <c r="B307" s="19"/>
      <c r="C307" s="115" t="s">
        <v>838</v>
      </c>
      <c r="D307" s="115" t="s">
        <v>130</v>
      </c>
      <c r="E307" s="116" t="s">
        <v>839</v>
      </c>
      <c r="F307" s="170" t="s">
        <v>840</v>
      </c>
      <c r="G307" s="171"/>
      <c r="H307" s="171"/>
      <c r="I307" s="171"/>
      <c r="J307" s="117" t="s">
        <v>145</v>
      </c>
      <c r="K307" s="118">
        <v>24.021</v>
      </c>
      <c r="L307" s="172"/>
      <c r="M307" s="171"/>
      <c r="N307" s="172">
        <f>ROUND($L$307*$K$307,0)</f>
        <v>0</v>
      </c>
      <c r="O307" s="171"/>
      <c r="P307" s="171"/>
      <c r="Q307" s="171"/>
      <c r="R307" s="20"/>
      <c r="T307" s="119"/>
      <c r="U307" s="26" t="s">
        <v>42</v>
      </c>
      <c r="V307" s="120">
        <v>0.1</v>
      </c>
      <c r="W307" s="120">
        <f>$V$307*$K$307</f>
        <v>2.4021000000000003</v>
      </c>
      <c r="X307" s="120">
        <v>0</v>
      </c>
      <c r="Y307" s="120">
        <f>$X$307*$K$307</f>
        <v>0</v>
      </c>
      <c r="Z307" s="120">
        <v>0</v>
      </c>
      <c r="AA307" s="121">
        <f>$Z$307*$K$307</f>
        <v>0</v>
      </c>
      <c r="AR307" s="6" t="s">
        <v>179</v>
      </c>
      <c r="AT307" s="6" t="s">
        <v>130</v>
      </c>
      <c r="AU307" s="6" t="s">
        <v>112</v>
      </c>
      <c r="AY307" s="6" t="s">
        <v>129</v>
      </c>
      <c r="BE307" s="94">
        <f>IF($U$307="základní",$N$307,0)</f>
        <v>0</v>
      </c>
      <c r="BF307" s="94">
        <f>IF($U$307="snížená",$N$307,0)</f>
        <v>0</v>
      </c>
      <c r="BG307" s="94">
        <f>IF($U$307="zákl. přenesená",$N$307,0)</f>
        <v>0</v>
      </c>
      <c r="BH307" s="94">
        <f>IF($U$307="sníž. přenesená",$N$307,0)</f>
        <v>0</v>
      </c>
      <c r="BI307" s="94">
        <f>IF($U$307="nulová",$N$307,0)</f>
        <v>0</v>
      </c>
      <c r="BJ307" s="6" t="s">
        <v>112</v>
      </c>
      <c r="BK307" s="94">
        <f>ROUND($L$307*$K$307,0)</f>
        <v>0</v>
      </c>
      <c r="BL307" s="6" t="s">
        <v>179</v>
      </c>
      <c r="BM307" s="6" t="s">
        <v>841</v>
      </c>
    </row>
    <row r="308" spans="2:65" s="6" customFormat="1" ht="27" customHeight="1">
      <c r="B308" s="19"/>
      <c r="C308" s="115" t="s">
        <v>842</v>
      </c>
      <c r="D308" s="115" t="s">
        <v>130</v>
      </c>
      <c r="E308" s="116" t="s">
        <v>843</v>
      </c>
      <c r="F308" s="170" t="s">
        <v>844</v>
      </c>
      <c r="G308" s="171"/>
      <c r="H308" s="171"/>
      <c r="I308" s="171"/>
      <c r="J308" s="117" t="s">
        <v>438</v>
      </c>
      <c r="K308" s="118">
        <v>236.06</v>
      </c>
      <c r="L308" s="172"/>
      <c r="M308" s="171"/>
      <c r="N308" s="172">
        <f>ROUND($L$308*$K$308,0)</f>
        <v>0</v>
      </c>
      <c r="O308" s="171"/>
      <c r="P308" s="171"/>
      <c r="Q308" s="171"/>
      <c r="R308" s="20"/>
      <c r="T308" s="119"/>
      <c r="U308" s="26" t="s">
        <v>42</v>
      </c>
      <c r="V308" s="120">
        <v>0</v>
      </c>
      <c r="W308" s="120">
        <f>$V$308*$K$308</f>
        <v>0</v>
      </c>
      <c r="X308" s="120">
        <v>0</v>
      </c>
      <c r="Y308" s="120">
        <f>$X$308*$K$308</f>
        <v>0</v>
      </c>
      <c r="Z308" s="120">
        <v>0</v>
      </c>
      <c r="AA308" s="121">
        <f>$Z$308*$K$308</f>
        <v>0</v>
      </c>
      <c r="AR308" s="6" t="s">
        <v>179</v>
      </c>
      <c r="AT308" s="6" t="s">
        <v>130</v>
      </c>
      <c r="AU308" s="6" t="s">
        <v>112</v>
      </c>
      <c r="AY308" s="6" t="s">
        <v>129</v>
      </c>
      <c r="BE308" s="94">
        <f>IF($U$308="základní",$N$308,0)</f>
        <v>0</v>
      </c>
      <c r="BF308" s="94">
        <f>IF($U$308="snížená",$N$308,0)</f>
        <v>0</v>
      </c>
      <c r="BG308" s="94">
        <f>IF($U$308="zákl. přenesená",$N$308,0)</f>
        <v>0</v>
      </c>
      <c r="BH308" s="94">
        <f>IF($U$308="sníž. přenesená",$N$308,0)</f>
        <v>0</v>
      </c>
      <c r="BI308" s="94">
        <f>IF($U$308="nulová",$N$308,0)</f>
        <v>0</v>
      </c>
      <c r="BJ308" s="6" t="s">
        <v>112</v>
      </c>
      <c r="BK308" s="94">
        <f>ROUND($L$308*$K$308,0)</f>
        <v>0</v>
      </c>
      <c r="BL308" s="6" t="s">
        <v>179</v>
      </c>
      <c r="BM308" s="6" t="s">
        <v>845</v>
      </c>
    </row>
    <row r="309" spans="2:63" s="105" customFormat="1" ht="30.75" customHeight="1">
      <c r="B309" s="106"/>
      <c r="D309" s="114" t="s">
        <v>262</v>
      </c>
      <c r="E309" s="114"/>
      <c r="F309" s="114"/>
      <c r="G309" s="114"/>
      <c r="H309" s="114"/>
      <c r="I309" s="114"/>
      <c r="J309" s="114"/>
      <c r="K309" s="114"/>
      <c r="L309" s="114"/>
      <c r="M309" s="114"/>
      <c r="N309" s="169">
        <f>$BK$309</f>
        <v>0</v>
      </c>
      <c r="O309" s="168"/>
      <c r="P309" s="168"/>
      <c r="Q309" s="168"/>
      <c r="R309" s="109"/>
      <c r="T309" s="110"/>
      <c r="W309" s="111">
        <f>SUM($W$310:$W$311)</f>
        <v>167.52986500000003</v>
      </c>
      <c r="Y309" s="111">
        <f>SUM($Y$310:$Y$311)</f>
        <v>0.06393901</v>
      </c>
      <c r="AA309" s="112">
        <f>SUM($AA$310:$AA$311)</f>
        <v>0</v>
      </c>
      <c r="AR309" s="108" t="s">
        <v>112</v>
      </c>
      <c r="AT309" s="108" t="s">
        <v>73</v>
      </c>
      <c r="AU309" s="108" t="s">
        <v>8</v>
      </c>
      <c r="AY309" s="108" t="s">
        <v>129</v>
      </c>
      <c r="BK309" s="113">
        <f>SUM($BK$310:$BK$311)</f>
        <v>0</v>
      </c>
    </row>
    <row r="310" spans="2:65" s="6" customFormat="1" ht="27" customHeight="1">
      <c r="B310" s="19"/>
      <c r="C310" s="115" t="s">
        <v>846</v>
      </c>
      <c r="D310" s="115" t="s">
        <v>130</v>
      </c>
      <c r="E310" s="116" t="s">
        <v>847</v>
      </c>
      <c r="F310" s="170" t="s">
        <v>848</v>
      </c>
      <c r="G310" s="171"/>
      <c r="H310" s="171"/>
      <c r="I310" s="171"/>
      <c r="J310" s="117" t="s">
        <v>145</v>
      </c>
      <c r="K310" s="118">
        <v>168.597</v>
      </c>
      <c r="L310" s="172"/>
      <c r="M310" s="171"/>
      <c r="N310" s="172">
        <f>ROUND($L$310*$K$310,0)</f>
        <v>0</v>
      </c>
      <c r="O310" s="171"/>
      <c r="P310" s="171"/>
      <c r="Q310" s="171"/>
      <c r="R310" s="20"/>
      <c r="T310" s="119"/>
      <c r="U310" s="26" t="s">
        <v>42</v>
      </c>
      <c r="V310" s="120">
        <v>0.341</v>
      </c>
      <c r="W310" s="120">
        <f>$V$310*$K$310</f>
        <v>57.49157700000001</v>
      </c>
      <c r="X310" s="120">
        <v>0.00025</v>
      </c>
      <c r="Y310" s="120">
        <f>$X$310*$K$310</f>
        <v>0.042149250000000006</v>
      </c>
      <c r="Z310" s="120">
        <v>0</v>
      </c>
      <c r="AA310" s="121">
        <f>$Z$310*$K$310</f>
        <v>0</v>
      </c>
      <c r="AR310" s="6" t="s">
        <v>179</v>
      </c>
      <c r="AT310" s="6" t="s">
        <v>130</v>
      </c>
      <c r="AU310" s="6" t="s">
        <v>112</v>
      </c>
      <c r="AY310" s="6" t="s">
        <v>129</v>
      </c>
      <c r="BE310" s="94">
        <f>IF($U$310="základní",$N$310,0)</f>
        <v>0</v>
      </c>
      <c r="BF310" s="94">
        <f>IF($U$310="snížená",$N$310,0)</f>
        <v>0</v>
      </c>
      <c r="BG310" s="94">
        <f>IF($U$310="zákl. přenesená",$N$310,0)</f>
        <v>0</v>
      </c>
      <c r="BH310" s="94">
        <f>IF($U$310="sníž. přenesená",$N$310,0)</f>
        <v>0</v>
      </c>
      <c r="BI310" s="94">
        <f>IF($U$310="nulová",$N$310,0)</f>
        <v>0</v>
      </c>
      <c r="BJ310" s="6" t="s">
        <v>112</v>
      </c>
      <c r="BK310" s="94">
        <f>ROUND($L$310*$K$310,0)</f>
        <v>0</v>
      </c>
      <c r="BL310" s="6" t="s">
        <v>179</v>
      </c>
      <c r="BM310" s="6" t="s">
        <v>849</v>
      </c>
    </row>
    <row r="311" spans="2:65" s="6" customFormat="1" ht="39" customHeight="1">
      <c r="B311" s="19"/>
      <c r="C311" s="115" t="s">
        <v>850</v>
      </c>
      <c r="D311" s="115" t="s">
        <v>130</v>
      </c>
      <c r="E311" s="116" t="s">
        <v>851</v>
      </c>
      <c r="F311" s="170" t="s">
        <v>852</v>
      </c>
      <c r="G311" s="171"/>
      <c r="H311" s="171"/>
      <c r="I311" s="171"/>
      <c r="J311" s="117" t="s">
        <v>145</v>
      </c>
      <c r="K311" s="118">
        <v>544.744</v>
      </c>
      <c r="L311" s="172"/>
      <c r="M311" s="171"/>
      <c r="N311" s="172">
        <f>ROUND($L$311*$K$311,0)</f>
        <v>0</v>
      </c>
      <c r="O311" s="171"/>
      <c r="P311" s="171"/>
      <c r="Q311" s="171"/>
      <c r="R311" s="20"/>
      <c r="T311" s="119"/>
      <c r="U311" s="26" t="s">
        <v>42</v>
      </c>
      <c r="V311" s="120">
        <v>0.202</v>
      </c>
      <c r="W311" s="120">
        <f>$V$311*$K$311</f>
        <v>110.03828800000001</v>
      </c>
      <c r="X311" s="120">
        <v>4E-05</v>
      </c>
      <c r="Y311" s="120">
        <f>$X$311*$K$311</f>
        <v>0.021789760000000002</v>
      </c>
      <c r="Z311" s="120">
        <v>0</v>
      </c>
      <c r="AA311" s="121">
        <f>$Z$311*$K$311</f>
        <v>0</v>
      </c>
      <c r="AR311" s="6" t="s">
        <v>179</v>
      </c>
      <c r="AT311" s="6" t="s">
        <v>130</v>
      </c>
      <c r="AU311" s="6" t="s">
        <v>112</v>
      </c>
      <c r="AY311" s="6" t="s">
        <v>129</v>
      </c>
      <c r="BE311" s="94">
        <f>IF($U$311="základní",$N$311,0)</f>
        <v>0</v>
      </c>
      <c r="BF311" s="94">
        <f>IF($U$311="snížená",$N$311,0)</f>
        <v>0</v>
      </c>
      <c r="BG311" s="94">
        <f>IF($U$311="zákl. přenesená",$N$311,0)</f>
        <v>0</v>
      </c>
      <c r="BH311" s="94">
        <f>IF($U$311="sníž. přenesená",$N$311,0)</f>
        <v>0</v>
      </c>
      <c r="BI311" s="94">
        <f>IF($U$311="nulová",$N$311,0)</f>
        <v>0</v>
      </c>
      <c r="BJ311" s="6" t="s">
        <v>112</v>
      </c>
      <c r="BK311" s="94">
        <f>ROUND($L$311*$K$311,0)</f>
        <v>0</v>
      </c>
      <c r="BL311" s="6" t="s">
        <v>179</v>
      </c>
      <c r="BM311" s="6" t="s">
        <v>853</v>
      </c>
    </row>
    <row r="312" spans="2:63" s="105" customFormat="1" ht="30.75" customHeight="1">
      <c r="B312" s="106"/>
      <c r="D312" s="114" t="s">
        <v>263</v>
      </c>
      <c r="E312" s="114"/>
      <c r="F312" s="114"/>
      <c r="G312" s="114"/>
      <c r="H312" s="114"/>
      <c r="I312" s="114"/>
      <c r="J312" s="114"/>
      <c r="K312" s="114"/>
      <c r="L312" s="114"/>
      <c r="M312" s="114"/>
      <c r="N312" s="169">
        <f>$BK$312</f>
        <v>0</v>
      </c>
      <c r="O312" s="168"/>
      <c r="P312" s="168"/>
      <c r="Q312" s="168"/>
      <c r="R312" s="109"/>
      <c r="T312" s="110"/>
      <c r="W312" s="111">
        <f>$W$313</f>
        <v>51.61674</v>
      </c>
      <c r="Y312" s="111">
        <f>$Y$313</f>
        <v>0.2712066</v>
      </c>
      <c r="AA312" s="112">
        <f>$AA$313</f>
        <v>0</v>
      </c>
      <c r="AR312" s="108" t="s">
        <v>112</v>
      </c>
      <c r="AT312" s="108" t="s">
        <v>73</v>
      </c>
      <c r="AU312" s="108" t="s">
        <v>8</v>
      </c>
      <c r="AY312" s="108" t="s">
        <v>129</v>
      </c>
      <c r="BK312" s="113">
        <f>$BK$313</f>
        <v>0</v>
      </c>
    </row>
    <row r="313" spans="2:65" s="6" customFormat="1" ht="39" customHeight="1">
      <c r="B313" s="19"/>
      <c r="C313" s="115" t="s">
        <v>854</v>
      </c>
      <c r="D313" s="115" t="s">
        <v>130</v>
      </c>
      <c r="E313" s="116" t="s">
        <v>855</v>
      </c>
      <c r="F313" s="170" t="s">
        <v>856</v>
      </c>
      <c r="G313" s="171"/>
      <c r="H313" s="171"/>
      <c r="I313" s="171"/>
      <c r="J313" s="117" t="s">
        <v>145</v>
      </c>
      <c r="K313" s="118">
        <v>874.86</v>
      </c>
      <c r="L313" s="172"/>
      <c r="M313" s="171"/>
      <c r="N313" s="172">
        <f>ROUND($L$313*$K$313,0)</f>
        <v>0</v>
      </c>
      <c r="O313" s="171"/>
      <c r="P313" s="171"/>
      <c r="Q313" s="171"/>
      <c r="R313" s="20"/>
      <c r="T313" s="119"/>
      <c r="U313" s="122" t="s">
        <v>42</v>
      </c>
      <c r="V313" s="123">
        <v>0.059</v>
      </c>
      <c r="W313" s="123">
        <f>$V$313*$K$313</f>
        <v>51.61674</v>
      </c>
      <c r="X313" s="123">
        <v>0.00031</v>
      </c>
      <c r="Y313" s="123">
        <f>$X$313*$K$313</f>
        <v>0.2712066</v>
      </c>
      <c r="Z313" s="123">
        <v>0</v>
      </c>
      <c r="AA313" s="124">
        <f>$Z$313*$K$313</f>
        <v>0</v>
      </c>
      <c r="AR313" s="6" t="s">
        <v>179</v>
      </c>
      <c r="AT313" s="6" t="s">
        <v>130</v>
      </c>
      <c r="AU313" s="6" t="s">
        <v>112</v>
      </c>
      <c r="AY313" s="6" t="s">
        <v>129</v>
      </c>
      <c r="BE313" s="94">
        <f>IF($U$313="základní",$N$313,0)</f>
        <v>0</v>
      </c>
      <c r="BF313" s="94">
        <f>IF($U$313="snížená",$N$313,0)</f>
        <v>0</v>
      </c>
      <c r="BG313" s="94">
        <f>IF($U$313="zákl. přenesená",$N$313,0)</f>
        <v>0</v>
      </c>
      <c r="BH313" s="94">
        <f>IF($U$313="sníž. přenesená",$N$313,0)</f>
        <v>0</v>
      </c>
      <c r="BI313" s="94">
        <f>IF($U$313="nulová",$N$313,0)</f>
        <v>0</v>
      </c>
      <c r="BJ313" s="6" t="s">
        <v>112</v>
      </c>
      <c r="BK313" s="94">
        <f>ROUND($L$313*$K$313,0)</f>
        <v>0</v>
      </c>
      <c r="BL313" s="6" t="s">
        <v>179</v>
      </c>
      <c r="BM313" s="6" t="s">
        <v>857</v>
      </c>
    </row>
    <row r="314" spans="2:18" s="6" customFormat="1" ht="7.5" customHeight="1">
      <c r="B314" s="41"/>
      <c r="C314" s="42"/>
      <c r="D314" s="42"/>
      <c r="E314" s="42"/>
      <c r="F314" s="42"/>
      <c r="G314" s="42"/>
      <c r="H314" s="42"/>
      <c r="I314" s="42"/>
      <c r="J314" s="42"/>
      <c r="K314" s="42"/>
      <c r="L314" s="42"/>
      <c r="M314" s="42"/>
      <c r="N314" s="42"/>
      <c r="O314" s="42"/>
      <c r="P314" s="42"/>
      <c r="Q314" s="42"/>
      <c r="R314" s="43"/>
    </row>
    <row r="315" s="2" customFormat="1" ht="14.25" customHeight="1"/>
  </sheetData>
  <sheetProtection/>
  <mergeCells count="567">
    <mergeCell ref="C2:Q2"/>
    <mergeCell ref="C4:Q4"/>
    <mergeCell ref="F6:P6"/>
    <mergeCell ref="F7:P7"/>
    <mergeCell ref="O10:P10"/>
    <mergeCell ref="O12:P12"/>
    <mergeCell ref="O13:P13"/>
    <mergeCell ref="O15:P15"/>
    <mergeCell ref="O16:P16"/>
    <mergeCell ref="O18:P18"/>
    <mergeCell ref="O19:P19"/>
    <mergeCell ref="E22:L22"/>
    <mergeCell ref="M25:P25"/>
    <mergeCell ref="M26:P26"/>
    <mergeCell ref="M28:P28"/>
    <mergeCell ref="H30:J30"/>
    <mergeCell ref="M30:P30"/>
    <mergeCell ref="H31:J31"/>
    <mergeCell ref="M31:P31"/>
    <mergeCell ref="H32:J32"/>
    <mergeCell ref="M32:P32"/>
    <mergeCell ref="H33:J33"/>
    <mergeCell ref="M33:P33"/>
    <mergeCell ref="H34:J34"/>
    <mergeCell ref="M34:P34"/>
    <mergeCell ref="L36:P36"/>
    <mergeCell ref="C74:Q74"/>
    <mergeCell ref="F76:P76"/>
    <mergeCell ref="F77:P77"/>
    <mergeCell ref="M79:P79"/>
    <mergeCell ref="M81:Q81"/>
    <mergeCell ref="M82:Q82"/>
    <mergeCell ref="C84:G84"/>
    <mergeCell ref="N84:Q84"/>
    <mergeCell ref="N86:Q86"/>
    <mergeCell ref="N87:Q87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0:Q100"/>
    <mergeCell ref="N101:Q101"/>
    <mergeCell ref="N102:Q102"/>
    <mergeCell ref="N103:Q103"/>
    <mergeCell ref="N104:Q104"/>
    <mergeCell ref="N105:Q105"/>
    <mergeCell ref="N106:Q106"/>
    <mergeCell ref="N107:Q107"/>
    <mergeCell ref="N108:Q108"/>
    <mergeCell ref="N109:Q109"/>
    <mergeCell ref="N110:Q110"/>
    <mergeCell ref="N111:Q111"/>
    <mergeCell ref="N113:Q113"/>
    <mergeCell ref="L115:Q115"/>
    <mergeCell ref="C121:Q121"/>
    <mergeCell ref="F123:P123"/>
    <mergeCell ref="F124:P124"/>
    <mergeCell ref="M126:P126"/>
    <mergeCell ref="M128:Q128"/>
    <mergeCell ref="M129:Q129"/>
    <mergeCell ref="F131:I131"/>
    <mergeCell ref="L131:M131"/>
    <mergeCell ref="N131:Q131"/>
    <mergeCell ref="F135:I135"/>
    <mergeCell ref="L135:M135"/>
    <mergeCell ref="N135:Q135"/>
    <mergeCell ref="F136:I136"/>
    <mergeCell ref="L136:M136"/>
    <mergeCell ref="N136:Q136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41:I141"/>
    <mergeCell ref="L141:M141"/>
    <mergeCell ref="N141:Q141"/>
    <mergeCell ref="F142:I142"/>
    <mergeCell ref="L142:M142"/>
    <mergeCell ref="N142:Q142"/>
    <mergeCell ref="F144:I144"/>
    <mergeCell ref="L144:M144"/>
    <mergeCell ref="N144:Q144"/>
    <mergeCell ref="F145:I145"/>
    <mergeCell ref="L145:M145"/>
    <mergeCell ref="N145:Q145"/>
    <mergeCell ref="F146:I146"/>
    <mergeCell ref="L146:M146"/>
    <mergeCell ref="N146:Q146"/>
    <mergeCell ref="F147:I147"/>
    <mergeCell ref="L147:M147"/>
    <mergeCell ref="N147:Q147"/>
    <mergeCell ref="F149:I149"/>
    <mergeCell ref="L149:M149"/>
    <mergeCell ref="N149:Q149"/>
    <mergeCell ref="F150:I150"/>
    <mergeCell ref="L150:M150"/>
    <mergeCell ref="N150:Q150"/>
    <mergeCell ref="F151:I151"/>
    <mergeCell ref="L151:M151"/>
    <mergeCell ref="N151:Q151"/>
    <mergeCell ref="F152:I152"/>
    <mergeCell ref="L152:M152"/>
    <mergeCell ref="N152:Q152"/>
    <mergeCell ref="F153:I153"/>
    <mergeCell ref="L153:M153"/>
    <mergeCell ref="N153:Q153"/>
    <mergeCell ref="F154:I154"/>
    <mergeCell ref="L154:M154"/>
    <mergeCell ref="N154:Q154"/>
    <mergeCell ref="F155:I155"/>
    <mergeCell ref="L155:M155"/>
    <mergeCell ref="N155:Q155"/>
    <mergeCell ref="F156:I156"/>
    <mergeCell ref="L156:M156"/>
    <mergeCell ref="N156:Q156"/>
    <mergeCell ref="F157:I157"/>
    <mergeCell ref="L157:M157"/>
    <mergeCell ref="N157:Q157"/>
    <mergeCell ref="F158:I158"/>
    <mergeCell ref="L158:M158"/>
    <mergeCell ref="N158:Q158"/>
    <mergeCell ref="F159:I159"/>
    <mergeCell ref="L159:M159"/>
    <mergeCell ref="N159:Q159"/>
    <mergeCell ref="F160:I160"/>
    <mergeCell ref="L160:M160"/>
    <mergeCell ref="N160:Q160"/>
    <mergeCell ref="F161:I161"/>
    <mergeCell ref="L161:M161"/>
    <mergeCell ref="N161:Q161"/>
    <mergeCell ref="F162:I162"/>
    <mergeCell ref="L162:M162"/>
    <mergeCell ref="N162:Q162"/>
    <mergeCell ref="F163:I163"/>
    <mergeCell ref="L163:M163"/>
    <mergeCell ref="N163:Q163"/>
    <mergeCell ref="F164:I164"/>
    <mergeCell ref="L164:M164"/>
    <mergeCell ref="N164:Q164"/>
    <mergeCell ref="F165:I165"/>
    <mergeCell ref="L165:M165"/>
    <mergeCell ref="N165:Q165"/>
    <mergeCell ref="F166:I166"/>
    <mergeCell ref="L166:M166"/>
    <mergeCell ref="N166:Q166"/>
    <mergeCell ref="F167:I167"/>
    <mergeCell ref="L167:M167"/>
    <mergeCell ref="N167:Q167"/>
    <mergeCell ref="F168:I168"/>
    <mergeCell ref="L168:M168"/>
    <mergeCell ref="N168:Q168"/>
    <mergeCell ref="F169:I169"/>
    <mergeCell ref="L169:M169"/>
    <mergeCell ref="N169:Q169"/>
    <mergeCell ref="F170:I170"/>
    <mergeCell ref="L170:M170"/>
    <mergeCell ref="N170:Q170"/>
    <mergeCell ref="F171:I171"/>
    <mergeCell ref="L171:M171"/>
    <mergeCell ref="N171:Q171"/>
    <mergeCell ref="F172:I172"/>
    <mergeCell ref="L172:M172"/>
    <mergeCell ref="N172:Q172"/>
    <mergeCell ref="F173:I173"/>
    <mergeCell ref="L173:M173"/>
    <mergeCell ref="N173:Q173"/>
    <mergeCell ref="F174:I174"/>
    <mergeCell ref="L174:M174"/>
    <mergeCell ref="N174:Q174"/>
    <mergeCell ref="F175:I175"/>
    <mergeCell ref="L175:M175"/>
    <mergeCell ref="N175:Q175"/>
    <mergeCell ref="F177:I177"/>
    <mergeCell ref="L177:M177"/>
    <mergeCell ref="N177:Q177"/>
    <mergeCell ref="F178:I178"/>
    <mergeCell ref="L178:M178"/>
    <mergeCell ref="N178:Q178"/>
    <mergeCell ref="F179:I179"/>
    <mergeCell ref="L179:M179"/>
    <mergeCell ref="N179:Q179"/>
    <mergeCell ref="F180:I180"/>
    <mergeCell ref="L180:M180"/>
    <mergeCell ref="N180:Q180"/>
    <mergeCell ref="F182:I182"/>
    <mergeCell ref="L182:M182"/>
    <mergeCell ref="N182:Q182"/>
    <mergeCell ref="F185:I185"/>
    <mergeCell ref="L185:M185"/>
    <mergeCell ref="N185:Q185"/>
    <mergeCell ref="F186:I186"/>
    <mergeCell ref="L186:M186"/>
    <mergeCell ref="N186:Q186"/>
    <mergeCell ref="F187:I187"/>
    <mergeCell ref="L187:M187"/>
    <mergeCell ref="N187:Q187"/>
    <mergeCell ref="F188:I188"/>
    <mergeCell ref="L188:M188"/>
    <mergeCell ref="N188:Q188"/>
    <mergeCell ref="F189:I189"/>
    <mergeCell ref="L189:M189"/>
    <mergeCell ref="N189:Q189"/>
    <mergeCell ref="F190:I190"/>
    <mergeCell ref="L190:M190"/>
    <mergeCell ref="N190:Q190"/>
    <mergeCell ref="F192:I192"/>
    <mergeCell ref="L192:M192"/>
    <mergeCell ref="N192:Q192"/>
    <mergeCell ref="N191:Q191"/>
    <mergeCell ref="F193:I193"/>
    <mergeCell ref="L193:M193"/>
    <mergeCell ref="N193:Q193"/>
    <mergeCell ref="F194:I194"/>
    <mergeCell ref="L194:M194"/>
    <mergeCell ref="N194:Q194"/>
    <mergeCell ref="F195:I195"/>
    <mergeCell ref="L195:M195"/>
    <mergeCell ref="N195:Q195"/>
    <mergeCell ref="F196:I196"/>
    <mergeCell ref="L196:M196"/>
    <mergeCell ref="N196:Q196"/>
    <mergeCell ref="F197:I197"/>
    <mergeCell ref="L197:M197"/>
    <mergeCell ref="N197:Q197"/>
    <mergeCell ref="F198:I198"/>
    <mergeCell ref="L198:M198"/>
    <mergeCell ref="N198:Q198"/>
    <mergeCell ref="F199:I199"/>
    <mergeCell ref="L199:M199"/>
    <mergeCell ref="N199:Q199"/>
    <mergeCell ref="F200:I200"/>
    <mergeCell ref="L200:M200"/>
    <mergeCell ref="N200:Q200"/>
    <mergeCell ref="F201:I201"/>
    <mergeCell ref="L201:M201"/>
    <mergeCell ref="N201:Q201"/>
    <mergeCell ref="F202:I202"/>
    <mergeCell ref="L202:M202"/>
    <mergeCell ref="N202:Q202"/>
    <mergeCell ref="F203:I203"/>
    <mergeCell ref="L203:M203"/>
    <mergeCell ref="N203:Q203"/>
    <mergeCell ref="F204:I204"/>
    <mergeCell ref="L204:M204"/>
    <mergeCell ref="N204:Q204"/>
    <mergeCell ref="F206:I206"/>
    <mergeCell ref="L206:M206"/>
    <mergeCell ref="N206:Q206"/>
    <mergeCell ref="F207:I207"/>
    <mergeCell ref="L207:M207"/>
    <mergeCell ref="N207:Q207"/>
    <mergeCell ref="F209:I209"/>
    <mergeCell ref="L209:M209"/>
    <mergeCell ref="N209:Q209"/>
    <mergeCell ref="F210:I210"/>
    <mergeCell ref="L210:M210"/>
    <mergeCell ref="N210:Q210"/>
    <mergeCell ref="F211:I211"/>
    <mergeCell ref="L211:M211"/>
    <mergeCell ref="N211:Q211"/>
    <mergeCell ref="F213:I213"/>
    <mergeCell ref="L213:M213"/>
    <mergeCell ref="N213:Q213"/>
    <mergeCell ref="F215:I215"/>
    <mergeCell ref="L215:M215"/>
    <mergeCell ref="N215:Q215"/>
    <mergeCell ref="F217:I217"/>
    <mergeCell ref="L217:M217"/>
    <mergeCell ref="N217:Q217"/>
    <mergeCell ref="F218:I218"/>
    <mergeCell ref="L218:M218"/>
    <mergeCell ref="N218:Q218"/>
    <mergeCell ref="F219:I219"/>
    <mergeCell ref="L219:M219"/>
    <mergeCell ref="N219:Q219"/>
    <mergeCell ref="F220:I220"/>
    <mergeCell ref="L220:M220"/>
    <mergeCell ref="N220:Q220"/>
    <mergeCell ref="F221:I221"/>
    <mergeCell ref="L221:M221"/>
    <mergeCell ref="N221:Q221"/>
    <mergeCell ref="F222:I222"/>
    <mergeCell ref="L222:M222"/>
    <mergeCell ref="N222:Q222"/>
    <mergeCell ref="F223:I223"/>
    <mergeCell ref="L223:M223"/>
    <mergeCell ref="N223:Q223"/>
    <mergeCell ref="F224:I224"/>
    <mergeCell ref="L224:M224"/>
    <mergeCell ref="N224:Q224"/>
    <mergeCell ref="F225:I225"/>
    <mergeCell ref="L225:M225"/>
    <mergeCell ref="N225:Q225"/>
    <mergeCell ref="F226:I226"/>
    <mergeCell ref="L226:M226"/>
    <mergeCell ref="N226:Q226"/>
    <mergeCell ref="F228:I228"/>
    <mergeCell ref="L228:M228"/>
    <mergeCell ref="N228:Q228"/>
    <mergeCell ref="F229:I229"/>
    <mergeCell ref="L229:M229"/>
    <mergeCell ref="N229:Q229"/>
    <mergeCell ref="F230:I230"/>
    <mergeCell ref="L230:M230"/>
    <mergeCell ref="N230:Q230"/>
    <mergeCell ref="F231:I231"/>
    <mergeCell ref="L231:M231"/>
    <mergeCell ref="N231:Q231"/>
    <mergeCell ref="F232:I232"/>
    <mergeCell ref="L232:M232"/>
    <mergeCell ref="N232:Q232"/>
    <mergeCell ref="F233:I233"/>
    <mergeCell ref="L233:M233"/>
    <mergeCell ref="N233:Q233"/>
    <mergeCell ref="F234:I234"/>
    <mergeCell ref="L234:M234"/>
    <mergeCell ref="N234:Q234"/>
    <mergeCell ref="F235:I235"/>
    <mergeCell ref="L235:M235"/>
    <mergeCell ref="N235:Q235"/>
    <mergeCell ref="F237:I237"/>
    <mergeCell ref="L237:M237"/>
    <mergeCell ref="N237:Q237"/>
    <mergeCell ref="F238:I238"/>
    <mergeCell ref="L238:M238"/>
    <mergeCell ref="N238:Q238"/>
    <mergeCell ref="F239:I239"/>
    <mergeCell ref="L239:M239"/>
    <mergeCell ref="N239:Q239"/>
    <mergeCell ref="F240:I240"/>
    <mergeCell ref="L240:M240"/>
    <mergeCell ref="N240:Q240"/>
    <mergeCell ref="F241:I241"/>
    <mergeCell ref="L241:M241"/>
    <mergeCell ref="N241:Q241"/>
    <mergeCell ref="F242:I242"/>
    <mergeCell ref="L242:M242"/>
    <mergeCell ref="N242:Q242"/>
    <mergeCell ref="F243:I243"/>
    <mergeCell ref="L243:M243"/>
    <mergeCell ref="N243:Q243"/>
    <mergeCell ref="F244:I244"/>
    <mergeCell ref="L244:M244"/>
    <mergeCell ref="N244:Q244"/>
    <mergeCell ref="F246:I246"/>
    <mergeCell ref="L246:M246"/>
    <mergeCell ref="N246:Q246"/>
    <mergeCell ref="N245:Q245"/>
    <mergeCell ref="F247:I247"/>
    <mergeCell ref="L247:M247"/>
    <mergeCell ref="N247:Q247"/>
    <mergeCell ref="F248:I248"/>
    <mergeCell ref="L248:M248"/>
    <mergeCell ref="N248:Q248"/>
    <mergeCell ref="F249:I249"/>
    <mergeCell ref="L249:M249"/>
    <mergeCell ref="N249:Q249"/>
    <mergeCell ref="F250:I250"/>
    <mergeCell ref="L250:M250"/>
    <mergeCell ref="N250:Q250"/>
    <mergeCell ref="F251:I251"/>
    <mergeCell ref="L251:M251"/>
    <mergeCell ref="N251:Q251"/>
    <mergeCell ref="F252:I252"/>
    <mergeCell ref="L252:M252"/>
    <mergeCell ref="N252:Q252"/>
    <mergeCell ref="F254:I254"/>
    <mergeCell ref="L254:M254"/>
    <mergeCell ref="N254:Q254"/>
    <mergeCell ref="F255:I255"/>
    <mergeCell ref="L255:M255"/>
    <mergeCell ref="N255:Q255"/>
    <mergeCell ref="F256:I256"/>
    <mergeCell ref="L256:M256"/>
    <mergeCell ref="N256:Q256"/>
    <mergeCell ref="F257:I257"/>
    <mergeCell ref="L257:M257"/>
    <mergeCell ref="N257:Q257"/>
    <mergeCell ref="F258:I258"/>
    <mergeCell ref="L258:M258"/>
    <mergeCell ref="N258:Q258"/>
    <mergeCell ref="F259:I259"/>
    <mergeCell ref="L259:M259"/>
    <mergeCell ref="N259:Q259"/>
    <mergeCell ref="F260:I260"/>
    <mergeCell ref="L260:M260"/>
    <mergeCell ref="N260:Q260"/>
    <mergeCell ref="F261:I261"/>
    <mergeCell ref="L261:M261"/>
    <mergeCell ref="N261:Q261"/>
    <mergeCell ref="F262:I262"/>
    <mergeCell ref="L262:M262"/>
    <mergeCell ref="N262:Q262"/>
    <mergeCell ref="F263:I263"/>
    <mergeCell ref="L263:M263"/>
    <mergeCell ref="N263:Q263"/>
    <mergeCell ref="F264:I264"/>
    <mergeCell ref="L264:M264"/>
    <mergeCell ref="N264:Q264"/>
    <mergeCell ref="F265:I265"/>
    <mergeCell ref="L265:M265"/>
    <mergeCell ref="N265:Q265"/>
    <mergeCell ref="F266:I266"/>
    <mergeCell ref="L266:M266"/>
    <mergeCell ref="N266:Q266"/>
    <mergeCell ref="F267:I267"/>
    <mergeCell ref="L267:M267"/>
    <mergeCell ref="N267:Q267"/>
    <mergeCell ref="F268:I268"/>
    <mergeCell ref="L268:M268"/>
    <mergeCell ref="N268:Q268"/>
    <mergeCell ref="F269:I269"/>
    <mergeCell ref="L269:M269"/>
    <mergeCell ref="N269:Q269"/>
    <mergeCell ref="F270:I270"/>
    <mergeCell ref="L270:M270"/>
    <mergeCell ref="N270:Q270"/>
    <mergeCell ref="F271:I271"/>
    <mergeCell ref="L271:M271"/>
    <mergeCell ref="N271:Q271"/>
    <mergeCell ref="F272:I272"/>
    <mergeCell ref="L272:M272"/>
    <mergeCell ref="N272:Q272"/>
    <mergeCell ref="F273:I273"/>
    <mergeCell ref="L273:M273"/>
    <mergeCell ref="N273:Q273"/>
    <mergeCell ref="F274:I274"/>
    <mergeCell ref="L274:M274"/>
    <mergeCell ref="N274:Q274"/>
    <mergeCell ref="F275:I275"/>
    <mergeCell ref="L275:M275"/>
    <mergeCell ref="N275:Q275"/>
    <mergeCell ref="F276:I276"/>
    <mergeCell ref="L276:M276"/>
    <mergeCell ref="N276:Q276"/>
    <mergeCell ref="F277:I277"/>
    <mergeCell ref="L277:M277"/>
    <mergeCell ref="N277:Q277"/>
    <mergeCell ref="F278:I278"/>
    <mergeCell ref="L278:M278"/>
    <mergeCell ref="N278:Q278"/>
    <mergeCell ref="F280:I280"/>
    <mergeCell ref="L280:M280"/>
    <mergeCell ref="N280:Q280"/>
    <mergeCell ref="F281:I281"/>
    <mergeCell ref="L281:M281"/>
    <mergeCell ref="N281:Q281"/>
    <mergeCell ref="F282:I282"/>
    <mergeCell ref="L282:M282"/>
    <mergeCell ref="N282:Q282"/>
    <mergeCell ref="F283:I283"/>
    <mergeCell ref="L283:M283"/>
    <mergeCell ref="N283:Q283"/>
    <mergeCell ref="F284:I284"/>
    <mergeCell ref="L284:M284"/>
    <mergeCell ref="N284:Q284"/>
    <mergeCell ref="F285:I285"/>
    <mergeCell ref="L285:M285"/>
    <mergeCell ref="N285:Q285"/>
    <mergeCell ref="F286:I286"/>
    <mergeCell ref="L286:M286"/>
    <mergeCell ref="N286:Q286"/>
    <mergeCell ref="F287:I287"/>
    <mergeCell ref="L287:M287"/>
    <mergeCell ref="N287:Q287"/>
    <mergeCell ref="F288:I288"/>
    <mergeCell ref="L288:M288"/>
    <mergeCell ref="N288:Q288"/>
    <mergeCell ref="F289:I289"/>
    <mergeCell ref="L289:M289"/>
    <mergeCell ref="N289:Q289"/>
    <mergeCell ref="F291:I291"/>
    <mergeCell ref="L291:M291"/>
    <mergeCell ref="N291:Q291"/>
    <mergeCell ref="F292:I292"/>
    <mergeCell ref="L292:M292"/>
    <mergeCell ref="N292:Q292"/>
    <mergeCell ref="F293:I293"/>
    <mergeCell ref="L293:M293"/>
    <mergeCell ref="N293:Q293"/>
    <mergeCell ref="F295:I295"/>
    <mergeCell ref="L295:M295"/>
    <mergeCell ref="N295:Q295"/>
    <mergeCell ref="F296:I296"/>
    <mergeCell ref="L296:M296"/>
    <mergeCell ref="N296:Q296"/>
    <mergeCell ref="F297:I297"/>
    <mergeCell ref="L297:M297"/>
    <mergeCell ref="N297:Q297"/>
    <mergeCell ref="F298:I298"/>
    <mergeCell ref="L298:M298"/>
    <mergeCell ref="N298:Q298"/>
    <mergeCell ref="F299:I299"/>
    <mergeCell ref="L299:M299"/>
    <mergeCell ref="N299:Q299"/>
    <mergeCell ref="F300:I300"/>
    <mergeCell ref="L300:M300"/>
    <mergeCell ref="N300:Q300"/>
    <mergeCell ref="F301:I301"/>
    <mergeCell ref="L301:M301"/>
    <mergeCell ref="N301:Q301"/>
    <mergeCell ref="F303:I303"/>
    <mergeCell ref="L303:M303"/>
    <mergeCell ref="N303:Q303"/>
    <mergeCell ref="N302:Q302"/>
    <mergeCell ref="F304:I304"/>
    <mergeCell ref="L304:M304"/>
    <mergeCell ref="N304:Q304"/>
    <mergeCell ref="F305:I305"/>
    <mergeCell ref="L305:M305"/>
    <mergeCell ref="N305:Q305"/>
    <mergeCell ref="F306:I306"/>
    <mergeCell ref="L306:M306"/>
    <mergeCell ref="N306:Q306"/>
    <mergeCell ref="F307:I307"/>
    <mergeCell ref="L307:M307"/>
    <mergeCell ref="N307:Q307"/>
    <mergeCell ref="F308:I308"/>
    <mergeCell ref="L308:M308"/>
    <mergeCell ref="N308:Q308"/>
    <mergeCell ref="F310:I310"/>
    <mergeCell ref="L310:M310"/>
    <mergeCell ref="N310:Q310"/>
    <mergeCell ref="N309:Q309"/>
    <mergeCell ref="F311:I311"/>
    <mergeCell ref="L311:M311"/>
    <mergeCell ref="N311:Q311"/>
    <mergeCell ref="F313:I313"/>
    <mergeCell ref="L313:M313"/>
    <mergeCell ref="N313:Q313"/>
    <mergeCell ref="N312:Q312"/>
    <mergeCell ref="N205:Q205"/>
    <mergeCell ref="N132:Q132"/>
    <mergeCell ref="N133:Q133"/>
    <mergeCell ref="N134:Q134"/>
    <mergeCell ref="N137:Q137"/>
    <mergeCell ref="N143:Q143"/>
    <mergeCell ref="N148:Q148"/>
    <mergeCell ref="N208:Q208"/>
    <mergeCell ref="N212:Q212"/>
    <mergeCell ref="N214:Q214"/>
    <mergeCell ref="N216:Q216"/>
    <mergeCell ref="N227:Q227"/>
    <mergeCell ref="N236:Q236"/>
    <mergeCell ref="H1:K1"/>
    <mergeCell ref="S2:AC2"/>
    <mergeCell ref="N253:Q253"/>
    <mergeCell ref="N279:Q279"/>
    <mergeCell ref="N290:Q290"/>
    <mergeCell ref="N294:Q294"/>
    <mergeCell ref="N176:Q176"/>
    <mergeCell ref="N181:Q181"/>
    <mergeCell ref="N183:Q183"/>
    <mergeCell ref="N184:Q184"/>
  </mergeCells>
  <hyperlinks>
    <hyperlink ref="F1:G1" location="C2" tooltip="Krycí list rozpočtu" display="1) Krycí list rozpočtu"/>
    <hyperlink ref="H1:K1" location="C86" tooltip="Rekapitulace rozpočtu" display="2) Rekapitulace rozpočtu"/>
    <hyperlink ref="L1" location="C133" tooltip="Rozpočet" display="3) Rozpočet"/>
    <hyperlink ref="S1:T1" location="'Rekapitulace stavby'!C2" tooltip="Rekapitulace stavby" display="Rekapitulace stavby"/>
  </hyperlinks>
  <printOptions/>
  <pageMargins left="0.5902777910232544" right="0.5902777910232544" top="0.5208333730697632" bottom="0.4861111342906952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</cp:lastModifiedBy>
  <dcterms:modified xsi:type="dcterms:W3CDTF">2016-01-30T08:14:46Z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