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13035" windowHeight="8775"/>
  </bookViews>
  <sheets>
    <sheet name="Rekapitulace stavby" sheetId="1" r:id="rId1"/>
    <sheet name="130a - Rekonstrukce nemoc..." sheetId="2" r:id="rId2"/>
    <sheet name="List1" sheetId="3" r:id="rId3"/>
  </sheets>
  <definedNames>
    <definedName name="_xlnm.Print_Titles" localSheetId="1">'130a - Rekonstrukce nemoc...'!$109:$109</definedName>
    <definedName name="_xlnm.Print_Titles" localSheetId="0">'Rekapitulace stavby'!$85:$85</definedName>
    <definedName name="_xlnm.Print_Area" localSheetId="1">'130a - Rekonstrukce nemoc...'!$C$4:$Q$69,'130a - Rekonstrukce nemoc...'!$C$75:$Q$93,'130a - Rekonstrukce nemoc...'!$C$99:$Q$125</definedName>
    <definedName name="_xlnm.Print_Area" localSheetId="0">'Rekapitulace stavby'!$C$4:$AP$70,'Rekapitulace stavby'!$C$76:$AP$92</definedName>
  </definedNames>
  <calcPr calcId="145621"/>
</workbook>
</file>

<file path=xl/calcChain.xml><?xml version="1.0" encoding="utf-8"?>
<calcChain xmlns="http://schemas.openxmlformats.org/spreadsheetml/2006/main">
  <c r="M26" i="2" l="1"/>
  <c r="W113" i="2" l="1"/>
  <c r="Y113" i="2"/>
  <c r="AA113" i="2"/>
  <c r="W114" i="2"/>
  <c r="Y114" i="2"/>
  <c r="AA114" i="2"/>
  <c r="W115" i="2"/>
  <c r="Y115" i="2"/>
  <c r="AA115" i="2"/>
  <c r="W116" i="2"/>
  <c r="Y116" i="2"/>
  <c r="AA116" i="2"/>
  <c r="W117" i="2"/>
  <c r="Y117" i="2"/>
  <c r="AA117" i="2"/>
  <c r="W118" i="2"/>
  <c r="Y118" i="2"/>
  <c r="AA118" i="2"/>
  <c r="W119" i="2"/>
  <c r="Y119" i="2"/>
  <c r="AA119" i="2"/>
  <c r="W120" i="2"/>
  <c r="Y120" i="2"/>
  <c r="AA120" i="2"/>
  <c r="W121" i="2"/>
  <c r="Y121" i="2"/>
  <c r="AA121" i="2"/>
  <c r="W122" i="2"/>
  <c r="Y122" i="2"/>
  <c r="AA122" i="2"/>
  <c r="W123" i="2"/>
  <c r="Y123" i="2"/>
  <c r="AA123" i="2"/>
  <c r="W124" i="2"/>
  <c r="Y124" i="2"/>
  <c r="AA124" i="2"/>
  <c r="W125" i="2"/>
  <c r="Y125" i="2"/>
  <c r="AA125" i="2"/>
  <c r="F6" i="2"/>
  <c r="O9" i="2"/>
  <c r="M104" i="2" s="1"/>
  <c r="O11" i="2"/>
  <c r="E12" i="2"/>
  <c r="F82" i="2" s="1"/>
  <c r="O12" i="2"/>
  <c r="O14" i="2"/>
  <c r="E15" i="2"/>
  <c r="F83" i="2" s="1"/>
  <c r="O15" i="2"/>
  <c r="O17" i="2"/>
  <c r="E18" i="2"/>
  <c r="M82" i="2" s="1"/>
  <c r="O18" i="2"/>
  <c r="O20" i="2"/>
  <c r="E21" i="2"/>
  <c r="M107" i="2" s="1"/>
  <c r="O21" i="2"/>
  <c r="F78" i="2"/>
  <c r="F80" i="2"/>
  <c r="F102" i="2"/>
  <c r="F104" i="2"/>
  <c r="F106" i="2"/>
  <c r="N113" i="2"/>
  <c r="BE113" i="2" s="1"/>
  <c r="BF113" i="2"/>
  <c r="BG113" i="2"/>
  <c r="BH113" i="2"/>
  <c r="BI113" i="2"/>
  <c r="BK113" i="2"/>
  <c r="N114" i="2"/>
  <c r="BE114" i="2" s="1"/>
  <c r="BF114" i="2"/>
  <c r="BG114" i="2"/>
  <c r="BH114" i="2"/>
  <c r="BI114" i="2"/>
  <c r="BK114" i="2"/>
  <c r="N115" i="2"/>
  <c r="BE115" i="2" s="1"/>
  <c r="BF115" i="2"/>
  <c r="BG115" i="2"/>
  <c r="BH115" i="2"/>
  <c r="BI115" i="2"/>
  <c r="BK115" i="2"/>
  <c r="N116" i="2"/>
  <c r="BE116" i="2" s="1"/>
  <c r="BF116" i="2"/>
  <c r="BG116" i="2"/>
  <c r="BH116" i="2"/>
  <c r="BI116" i="2"/>
  <c r="BK116" i="2"/>
  <c r="N117" i="2"/>
  <c r="BE117" i="2" s="1"/>
  <c r="BF117" i="2"/>
  <c r="BG117" i="2"/>
  <c r="BH117" i="2"/>
  <c r="BI117" i="2"/>
  <c r="BK117" i="2"/>
  <c r="N118" i="2"/>
  <c r="BE118" i="2" s="1"/>
  <c r="BF118" i="2"/>
  <c r="BG118" i="2"/>
  <c r="BH118" i="2"/>
  <c r="BI118" i="2"/>
  <c r="BK118" i="2"/>
  <c r="N119" i="2"/>
  <c r="BE119" i="2" s="1"/>
  <c r="BF119" i="2"/>
  <c r="BG119" i="2"/>
  <c r="BH119" i="2"/>
  <c r="BI119" i="2"/>
  <c r="BK119" i="2"/>
  <c r="N120" i="2"/>
  <c r="BE120" i="2" s="1"/>
  <c r="BF120" i="2"/>
  <c r="BG120" i="2"/>
  <c r="BH120" i="2"/>
  <c r="BI120" i="2"/>
  <c r="BK120" i="2"/>
  <c r="N121" i="2"/>
  <c r="BE121" i="2" s="1"/>
  <c r="BF121" i="2"/>
  <c r="BG121" i="2"/>
  <c r="BH121" i="2"/>
  <c r="BI121" i="2"/>
  <c r="BK121" i="2"/>
  <c r="N122" i="2"/>
  <c r="BE122" i="2" s="1"/>
  <c r="BF122" i="2"/>
  <c r="BG122" i="2"/>
  <c r="BH122" i="2"/>
  <c r="BI122" i="2"/>
  <c r="BK122" i="2"/>
  <c r="N123" i="2"/>
  <c r="BE123" i="2" s="1"/>
  <c r="BF123" i="2"/>
  <c r="BG123" i="2"/>
  <c r="BH123" i="2"/>
  <c r="BI123" i="2"/>
  <c r="BK123" i="2"/>
  <c r="N124" i="2"/>
  <c r="BE124" i="2" s="1"/>
  <c r="BF124" i="2"/>
  <c r="BG124" i="2"/>
  <c r="BH124" i="2"/>
  <c r="BI124" i="2"/>
  <c r="BK124" i="2"/>
  <c r="N125" i="2"/>
  <c r="BE125" i="2" s="1"/>
  <c r="BF125" i="2"/>
  <c r="BG125" i="2"/>
  <c r="BH125" i="2"/>
  <c r="BI125" i="2"/>
  <c r="BK125" i="2"/>
  <c r="AK24" i="1"/>
  <c r="L77" i="1"/>
  <c r="L78" i="1"/>
  <c r="L80" i="1"/>
  <c r="AM80" i="1"/>
  <c r="L82" i="1"/>
  <c r="AM82" i="1"/>
  <c r="L83" i="1"/>
  <c r="AM83" i="1"/>
  <c r="AX88" i="1"/>
  <c r="AY88" i="1"/>
  <c r="M80" i="2"/>
  <c r="F107" i="2"/>
  <c r="M83" i="2"/>
  <c r="F77" i="2"/>
  <c r="F101" i="2"/>
  <c r="M106" i="2" l="1"/>
  <c r="BK112" i="2"/>
  <c r="N112" i="2" s="1"/>
  <c r="AA112" i="2"/>
  <c r="Y112" i="2"/>
  <c r="W112" i="2"/>
  <c r="Y111" i="2"/>
  <c r="W111" i="2"/>
  <c r="M29" i="2"/>
  <c r="AW88" i="1" s="1"/>
  <c r="H32" i="2"/>
  <c r="BD88" i="1" s="1"/>
  <c r="BD87" i="1" s="1"/>
  <c r="W32" i="1" s="1"/>
  <c r="H30" i="2"/>
  <c r="BB88" i="1" s="1"/>
  <c r="BB87" i="1" s="1"/>
  <c r="W30" i="1" s="1"/>
  <c r="H31" i="2"/>
  <c r="BC88" i="1" s="1"/>
  <c r="BC87" i="1" s="1"/>
  <c r="AY87" i="1" s="1"/>
  <c r="H29" i="2"/>
  <c r="BA88" i="1" s="1"/>
  <c r="BA87" i="1" s="1"/>
  <c r="AW87" i="1" s="1"/>
  <c r="AK29" i="1" s="1"/>
  <c r="N90" i="2" l="1"/>
  <c r="N89" i="2" s="1"/>
  <c r="N111" i="2"/>
  <c r="N110" i="2" s="1"/>
  <c r="AX87" i="1"/>
  <c r="Y110" i="2"/>
  <c r="AA111" i="2"/>
  <c r="AA110" i="2" s="1"/>
  <c r="W110" i="2"/>
  <c r="AU88" i="1" s="1"/>
  <c r="AU87" i="1" s="1"/>
  <c r="W31" i="1"/>
  <c r="W29" i="1"/>
  <c r="BK111" i="2"/>
  <c r="BK110" i="2" l="1"/>
  <c r="N87" i="2" s="1"/>
  <c r="L93" i="2" s="1"/>
  <c r="N88" i="2"/>
  <c r="M24" i="2" l="1"/>
  <c r="M28" i="2" l="1"/>
  <c r="AV88" i="1" s="1"/>
  <c r="AT88" i="1" s="1"/>
  <c r="H28" i="2"/>
  <c r="AZ88" i="1" s="1"/>
  <c r="AZ87" i="1" s="1"/>
  <c r="AV87" i="1" l="1"/>
  <c r="W28" i="1"/>
  <c r="AS88" i="1"/>
  <c r="AS87" i="1" s="1"/>
  <c r="AG88" i="1" l="1"/>
  <c r="L34" i="2"/>
  <c r="AT87" i="1"/>
  <c r="AK28" i="1"/>
  <c r="AN88" i="1" l="1"/>
  <c r="AG87" i="1"/>
  <c r="AG92" i="1" l="1"/>
  <c r="AK23" i="1"/>
  <c r="AK26" i="1" s="1"/>
  <c r="AN87" i="1"/>
  <c r="AN92" i="1" s="1"/>
  <c r="AK34" i="1" l="1"/>
  <c r="BF26" i="1"/>
</calcChain>
</file>

<file path=xl/sharedStrings.xml><?xml version="1.0" encoding="utf-8"?>
<sst xmlns="http://schemas.openxmlformats.org/spreadsheetml/2006/main" count="413" uniqueCount="169">
  <si>
    <t>2012</t>
  </si>
  <si>
    <t>List obsahuje:</t>
  </si>
  <si>
    <t>2.0</t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</si>
  <si>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</si>
  <si>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</si>
  <si>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</si>
  <si>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</si>
  <si>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</si>
  <si>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</si>
  <si>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</si>
  <si>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</si>
  <si>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</si>
  <si>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</si>
  <si>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130</t>
  </si>
  <si>
    <t>Stavba:</t>
  </si>
  <si>
    <t>0,1</t>
  </si>
  <si>
    <t>JKSO:</t>
  </si>
  <si>
    <t>801 1112</t>
  </si>
  <si>
    <t>CC-CZ:</t>
  </si>
  <si>
    <t>1</t>
  </si>
  <si>
    <t>Místo:</t>
  </si>
  <si>
    <t xml:space="preserve"> </t>
  </si>
  <si>
    <t>Datum:</t>
  </si>
  <si>
    <t>10</t>
  </si>
  <si>
    <t>100</t>
  </si>
  <si>
    <t>Objednavatel:</t>
  </si>
  <si>
    <t>IČ:</t>
  </si>
  <si>
    <t>DIČ:</t>
  </si>
  <si>
    <t>Zhotovitel:</t>
  </si>
  <si>
    <t>Projektant:</t>
  </si>
  <si>
    <t>True</t>
  </si>
  <si>
    <t>Zpracovatel: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</si>
  <si>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</si>
  <si>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</si>
  <si>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</si>
  <si>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</si>
  <si>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</si>
  <si>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</si>
  <si>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</si>
  <si>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</si>
  <si>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</si>
  <si>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</si>
  <si>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</si>
  <si>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</si>
  <si>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</si>
  <si>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</si>
  <si>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</si>
  <si>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</si>
  <si>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</si>
  <si>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</si>
  <si>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</si>
  <si>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</si>
  <si>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</si>
  <si>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</si>
  <si>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</si>
  <si>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</si>
  <si>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</si>
  <si>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
náklady [CZK]</t>
  </si>
  <si>
    <t>DPH [CZK]</t>
  </si>
  <si>
    <t>Normohodiny [h]</t>
  </si>
  <si>
    <t>DPH základní [CZK]</t>
  </si>
  <si>
    <t>DPH snížená [CZK]</t>
  </si>
  <si>
    <t>DPH základní přenesená
[CZK]</t>
  </si>
  <si>
    <t>DPH snížená přenesená
[CZK]</t>
  </si>
  <si>
    <t>Základna
DPH základní</t>
  </si>
  <si>
    <t>Základna
DPH snížená</t>
  </si>
  <si>
    <t>Základna
DPH zákl. přenesená</t>
  </si>
  <si>
    <t>Základna
DPH sníž. přenesená</t>
  </si>
  <si>
    <t>Základna
DPH nulová</t>
  </si>
  <si>
    <t>1) Náklady z rozpočtů</t>
  </si>
  <si>
    <t>D</t>
  </si>
  <si>
    <t>0</t>
  </si>
  <si>
    <t>###NOIMPORT###</t>
  </si>
  <si>
    <t>IMPORT</t>
  </si>
  <si>
    <t>{6EAA33E1-44AE-4D2B-B1C6-8C221A4B2BE6}</t>
  </si>
  <si>
    <t>{00000000-0000-0000-0000-000000000000}</t>
  </si>
  <si>
    <t>130a</t>
  </si>
  <si>
    <t>Rekonstrukce nemocnice Na Františku - 2.NP JIP</t>
  </si>
  <si>
    <t>{01FC59D1-D78C-4193-8B4B-4993D84A7214}</t>
  </si>
  <si>
    <t>2) Ostatní náklady ze souhrnného listu</t>
  </si>
  <si>
    <t>Procent. zadání
[% nákladů rozpočtu]</t>
  </si>
  <si>
    <t>Zařazení nákladů</t>
  </si>
  <si>
    <t>Celkové náklady za stavbu 1) + 2)</t>
  </si>
  <si>
    <t>Zpět na list:</t>
  </si>
  <si>
    <t>2</t>
  </si>
  <si>
    <t>KRYCÍ LIST ROZPOČTU</t>
  </si>
  <si>
    <t>Objekt:</t>
  </si>
  <si>
    <t>130a - Rekonstrukce nemocnice Na Františku - 2.NP JIP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</si>
  <si>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</si>
  <si>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</si>
  <si>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</si>
  <si>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</si>
  <si>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</si>
  <si>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</si>
  <si>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</si>
  <si>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>PSV - Práce a dodávky PSV</t>
  </si>
  <si>
    <t xml:space="preserve">    776 - Podlahy povlakové</t>
  </si>
  <si>
    <t>ROZPOČET</t>
  </si>
  <si>
    <t>PČ</t>
  </si>
  <si>
    <t>Typ</t>
  </si>
  <si>
    <t>Popis</t>
  </si>
  <si>
    <t>MJ</t>
  </si>
  <si>
    <t>Množství</t>
  </si>
  <si>
    <t>J.cena [CZK]</t>
  </si>
  <si>
    <t>Cena celkem
[CZK]</t>
  </si>
  <si>
    <t>Poznámka</t>
  </si>
  <si>
    <t>J. Nh [h]</t>
  </si>
  <si>
    <t>Nh celkom [h]</t>
  </si>
  <si>
    <t>J. hmotnost
[t]</t>
  </si>
  <si>
    <t>Hmotnost
celkem [t]</t>
  </si>
  <si>
    <t>J. suť [t]</t>
  </si>
  <si>
    <t>Suť Celkem [t]</t>
  </si>
  <si>
    <t>ROZPOCET</t>
  </si>
  <si>
    <t>K</t>
  </si>
  <si>
    <t>M</t>
  </si>
  <si>
    <t>t</t>
  </si>
  <si>
    <t>m2</t>
  </si>
  <si>
    <t>16</t>
  </si>
  <si>
    <t>32</t>
  </si>
  <si>
    <t>m</t>
  </si>
  <si>
    <t>125</t>
  </si>
  <si>
    <t>776401800</t>
  </si>
  <si>
    <t>Odstranění soklíků a lišt pryžových nebo plastových</t>
  </si>
  <si>
    <t>126</t>
  </si>
  <si>
    <t>776421100</t>
  </si>
  <si>
    <t>Lepení obvodových soklíků nebo lišt z měkčených plastů</t>
  </si>
  <si>
    <t>127</t>
  </si>
  <si>
    <t>R776001</t>
  </si>
  <si>
    <t>krytina podlahová homogenní tl 1,7 mm PVC (orientační cena, dle výběru investora)</t>
  </si>
  <si>
    <t>128</t>
  </si>
  <si>
    <t>776511810</t>
  </si>
  <si>
    <t>Demontáž lepených povlakových podlah bez podložky ručně</t>
  </si>
  <si>
    <t>129</t>
  </si>
  <si>
    <t>776521100</t>
  </si>
  <si>
    <t>Lepení pásů povlakových podlah plastových</t>
  </si>
  <si>
    <t>131</t>
  </si>
  <si>
    <t>776525115</t>
  </si>
  <si>
    <t>Spoj podlah z plastů svařováním za studena</t>
  </si>
  <si>
    <t>132</t>
  </si>
  <si>
    <t>776590150</t>
  </si>
  <si>
    <t>Úprava podkladu nášlapných ploch penetrací</t>
  </si>
  <si>
    <t>133</t>
  </si>
  <si>
    <t>R776003</t>
  </si>
  <si>
    <t>penetrace akrylát</t>
  </si>
  <si>
    <t>134</t>
  </si>
  <si>
    <t>776990112</t>
  </si>
  <si>
    <t>Vyrovnání podkladu samonivelační stěrkou tl 3 mm pevnosti 30 Mpa</t>
  </si>
  <si>
    <t>135</t>
  </si>
  <si>
    <t>776990192</t>
  </si>
  <si>
    <t>Příplatek k vyrovnání podkladu podlahy samonivelační stěrkou pevnosti 30 Mpa ZKD 1 mm tloušťky</t>
  </si>
  <si>
    <t>136</t>
  </si>
  <si>
    <t>R776002</t>
  </si>
  <si>
    <t>Vytvoření nábehu (fabionu) mezo podlahou a stěnou</t>
  </si>
  <si>
    <t>137</t>
  </si>
  <si>
    <t>998776101</t>
  </si>
  <si>
    <t>Přesun hmot tonážní pro podlahy povlakové v objektech v do 6 m</t>
  </si>
  <si>
    <t>1) Souhrnný list stavby</t>
  </si>
  <si>
    <t>2) Rekapitulace objektů</t>
  </si>
  <si>
    <t>/</t>
  </si>
  <si>
    <t>1) Krycí list rozpočtu</t>
  </si>
  <si>
    <t>2) Rekapitulace rozpočtu</t>
  </si>
  <si>
    <t>3) Rozpočet</t>
  </si>
  <si>
    <t>Rekapitulace stavby</t>
  </si>
  <si>
    <t>Městká část Praha 1</t>
  </si>
  <si>
    <t>Vodičkova 18, 11568 Praha 1</t>
  </si>
  <si>
    <t>ARPOS, spol. s r.o.</t>
  </si>
  <si>
    <t>Hviezdoslavova 29, 627 00 Brno</t>
  </si>
  <si>
    <t>dynamik PVC</t>
  </si>
  <si>
    <t xml:space="preserve">Celkové náklady za stavbu 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</si>
</sst>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\-#,##0.00"/>
    <numFmt numFmtId="165" formatCode="0.00%;\-0.00%"/>
    <numFmt numFmtId="166" formatCode="dd\.mm\.yyyy"/>
    <numFmt numFmtId="167" formatCode="#,##0.00000;\-#,##0.00000"/>
    <numFmt numFmtId="168" formatCode="#,##0.000;\-#,##0.000"/>
    <numFmt numFmtId="169" formatCode="#,##0.00_ ;\-#,##0.00\ "/>
  </numFmts>
  <fonts count="33" x14ac:knownFonts="1">
    <font>
      <sz val="8"/>
      <name val="Trebuchet MS"/>
      <charset val="238"/>
    </font>
    <font>
      <sz val="8"/>
      <color indexed="43"/>
      <name val="Trebuchet MS"/>
      <family val="2"/>
      <charset val="238"/>
    </font>
    <font>
      <sz val="8"/>
      <color indexed="48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indexed="55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0"/>
      <color indexed="63"/>
      <name val="Trebuchet MS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sz val="8"/>
      <color indexed="55"/>
      <name val="Trebuchet MS"/>
      <family val="2"/>
      <charset val="238"/>
    </font>
    <font>
      <b/>
      <sz val="8"/>
      <color indexed="55"/>
      <name val="Trebuchet MS"/>
      <family val="2"/>
      <charset val="238"/>
    </font>
    <font>
      <b/>
      <sz val="10"/>
      <color indexed="63"/>
      <name val="Trebuchet MS"/>
      <family val="2"/>
      <charset val="238"/>
    </font>
    <font>
      <sz val="10"/>
      <color indexed="55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indexed="55"/>
      <name val="Trebuchet MS"/>
      <family val="2"/>
      <charset val="238"/>
    </font>
    <font>
      <b/>
      <sz val="12"/>
      <color indexed="16"/>
      <name val="Trebuchet MS"/>
      <family val="2"/>
      <charset val="238"/>
    </font>
    <font>
      <sz val="12"/>
      <name val="Trebuchet MS"/>
      <family val="2"/>
      <charset val="238"/>
    </font>
    <font>
      <sz val="11"/>
      <name val="Trebuchet MS"/>
      <family val="2"/>
      <charset val="238"/>
    </font>
    <font>
      <b/>
      <sz val="11"/>
      <color indexed="56"/>
      <name val="Trebuchet MS"/>
      <family val="2"/>
      <charset val="238"/>
    </font>
    <font>
      <sz val="11"/>
      <color indexed="56"/>
      <name val="Trebuchet MS"/>
      <family val="2"/>
      <charset val="238"/>
    </font>
    <font>
      <sz val="11"/>
      <color indexed="55"/>
      <name val="Trebuchet MS"/>
      <family val="2"/>
      <charset val="238"/>
    </font>
    <font>
      <sz val="12"/>
      <color indexed="56"/>
      <name val="Trebuchet MS"/>
      <family val="2"/>
      <charset val="238"/>
    </font>
    <font>
      <sz val="10"/>
      <color indexed="56"/>
      <name val="Trebuchet MS"/>
      <family val="2"/>
      <charset val="238"/>
    </font>
    <font>
      <sz val="8"/>
      <color indexed="16"/>
      <name val="Trebuchet MS"/>
      <family val="2"/>
      <charset val="238"/>
    </font>
    <font>
      <b/>
      <sz val="8"/>
      <name val="Trebuchet MS"/>
      <family val="2"/>
      <charset val="238"/>
    </font>
    <font>
      <sz val="8"/>
      <color indexed="56"/>
      <name val="Trebuchet MS"/>
      <family val="2"/>
      <charset val="238"/>
    </font>
    <font>
      <i/>
      <sz val="8"/>
      <color indexed="12"/>
      <name val="Trebuchet MS"/>
      <family val="2"/>
      <charset val="238"/>
    </font>
    <font>
      <sz val="10"/>
      <name val="Trebuchet MS"/>
      <family val="2"/>
      <charset val="238"/>
    </font>
    <font>
      <sz val="10"/>
      <color indexed="16"/>
      <name val="Trebuchet MS"/>
      <family val="2"/>
      <charset val="238"/>
    </font>
    <font>
      <u/>
      <sz val="8"/>
      <color theme="10"/>
      <name val="Trebuchet MS"/>
      <family val="2"/>
      <charset val="238"/>
    </font>
    <font>
      <sz val="18"/>
      <color theme="10"/>
      <name val="Wingdings 2"/>
      <family val="1"/>
      <charset val="2"/>
    </font>
    <font>
      <u/>
      <sz val="10"/>
      <color theme="10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 applyAlignment="0">
      <alignment vertical="top" wrapText="1"/>
      <protection locked="0"/>
    </xf>
    <xf numFmtId="0" fontId="30" fillId="0" borderId="0" applyNumberFormat="0" applyFill="0" applyBorder="0" applyAlignment="0" applyProtection="0">
      <alignment vertical="top"/>
      <protection locked="0"/>
    </xf>
  </cellStyleXfs>
  <cellXfs count="194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0" fillId="2" borderId="0" xfId="0" applyFill="1" applyAlignment="1">
      <alignment horizontal="left" vertical="top"/>
      <protection locked="0"/>
    </xf>
    <xf numFmtId="0" fontId="1" fillId="2" borderId="0" xfId="0" applyFont="1" applyFill="1" applyAlignment="1">
      <alignment horizontal="left" vertical="center"/>
      <protection locked="0"/>
    </xf>
    <xf numFmtId="0" fontId="0" fillId="2" borderId="0" xfId="0" applyFont="1" applyFill="1" applyAlignment="1">
      <alignment horizontal="left" vertical="top"/>
      <protection locked="0"/>
    </xf>
    <xf numFmtId="0" fontId="0" fillId="0" borderId="0" xfId="0" applyFont="1" applyAlignment="1">
      <alignment horizontal="left" vertical="center"/>
      <protection locked="0"/>
    </xf>
    <xf numFmtId="0" fontId="0" fillId="0" borderId="1" xfId="0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2" fillId="0" borderId="0" xfId="0" applyFont="1" applyAlignment="1">
      <alignment horizontal="left" vertical="center"/>
      <protection locked="0"/>
    </xf>
    <xf numFmtId="0" fontId="4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 vertical="center"/>
    </xf>
    <xf numFmtId="0" fontId="0" fillId="0" borderId="6" xfId="0" applyBorder="1" applyAlignment="1" applyProtection="1">
      <alignment horizontal="left" vertical="top"/>
    </xf>
    <xf numFmtId="0" fontId="7" fillId="0" borderId="0" xfId="0" applyFont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9" fillId="0" borderId="7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165" fontId="10" fillId="0" borderId="0" xfId="0" applyNumberFormat="1" applyFont="1" applyAlignment="1" applyProtection="1">
      <alignment horizontal="right" vertical="center"/>
    </xf>
    <xf numFmtId="0" fontId="10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left" vertical="center"/>
    </xf>
    <xf numFmtId="0" fontId="0" fillId="3" borderId="0" xfId="0" applyFill="1" applyAlignment="1" applyProtection="1">
      <alignment horizontal="left" vertical="center"/>
    </xf>
    <xf numFmtId="0" fontId="6" fillId="3" borderId="8" xfId="0" applyFont="1" applyFill="1" applyBorder="1" applyAlignment="1" applyProtection="1">
      <alignment horizontal="left" vertical="center"/>
    </xf>
    <xf numFmtId="0" fontId="0" fillId="3" borderId="9" xfId="0" applyFill="1" applyBorder="1" applyAlignment="1" applyProtection="1">
      <alignment horizontal="left" vertical="center"/>
    </xf>
    <xf numFmtId="0" fontId="6" fillId="3" borderId="9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top"/>
    </xf>
    <xf numFmtId="0" fontId="0" fillId="0" borderId="14" xfId="0" applyBorder="1" applyAlignment="1" applyProtection="1">
      <alignment horizontal="left" vertical="top"/>
    </xf>
    <xf numFmtId="0" fontId="13" fillId="0" borderId="15" xfId="0" applyFont="1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13" fillId="0" borderId="16" xfId="0" applyFont="1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5" fillId="0" borderId="0" xfId="0" applyFont="1" applyAlignment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6" fillId="0" borderId="0" xfId="0" applyFont="1" applyAlignment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166" fontId="5" fillId="0" borderId="0" xfId="0" applyNumberFormat="1" applyFont="1" applyAlignment="1" applyProtection="1">
      <alignment horizontal="left" vertical="top"/>
    </xf>
    <xf numFmtId="0" fontId="0" fillId="0" borderId="11" xfId="0" applyBorder="1" applyAlignment="1">
      <alignment horizontal="left" vertical="center"/>
      <protection locked="0"/>
    </xf>
    <xf numFmtId="0" fontId="0" fillId="0" borderId="12" xfId="0" applyBorder="1" applyAlignment="1">
      <alignment horizontal="left" vertical="center"/>
      <protection locked="0"/>
    </xf>
    <xf numFmtId="0" fontId="0" fillId="0" borderId="14" xfId="0" applyBorder="1" applyAlignment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164" fontId="15" fillId="0" borderId="13" xfId="0" applyNumberFormat="1" applyFont="1" applyBorder="1" applyAlignment="1" applyProtection="1">
      <alignment horizontal="right" vertical="center"/>
    </xf>
    <xf numFmtId="164" fontId="15" fillId="0" borderId="0" xfId="0" applyNumberFormat="1" applyFont="1" applyAlignment="1" applyProtection="1">
      <alignment horizontal="right" vertical="center"/>
    </xf>
    <xf numFmtId="167" fontId="15" fillId="0" borderId="0" xfId="0" applyNumberFormat="1" applyFont="1" applyAlignment="1" applyProtection="1">
      <alignment horizontal="right" vertical="center"/>
    </xf>
    <xf numFmtId="164" fontId="15" fillId="0" borderId="14" xfId="0" applyNumberFormat="1" applyFont="1" applyBorder="1" applyAlignment="1" applyProtection="1">
      <alignment horizontal="right" vertical="center"/>
    </xf>
    <xf numFmtId="0" fontId="17" fillId="0" borderId="0" xfId="0" applyFont="1" applyAlignment="1">
      <alignment horizontal="left" vertical="center"/>
      <protection locked="0"/>
    </xf>
    <xf numFmtId="0" fontId="18" fillId="0" borderId="0" xfId="0" applyFont="1" applyAlignment="1">
      <alignment horizontal="left" vertical="center"/>
      <protection locked="0"/>
    </xf>
    <xf numFmtId="0" fontId="18" fillId="0" borderId="4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0" fontId="18" fillId="0" borderId="5" xfId="0" applyFont="1" applyBorder="1" applyAlignment="1" applyProtection="1">
      <alignment horizontal="left" vertical="center"/>
    </xf>
    <xf numFmtId="164" fontId="21" fillId="0" borderId="13" xfId="0" applyNumberFormat="1" applyFont="1" applyBorder="1" applyAlignment="1" applyProtection="1">
      <alignment horizontal="right" vertical="center"/>
    </xf>
    <xf numFmtId="164" fontId="21" fillId="0" borderId="0" xfId="0" applyNumberFormat="1" applyFont="1" applyAlignment="1" applyProtection="1">
      <alignment horizontal="right" vertical="center"/>
    </xf>
    <xf numFmtId="167" fontId="21" fillId="0" borderId="0" xfId="0" applyNumberFormat="1" applyFont="1" applyAlignment="1" applyProtection="1">
      <alignment horizontal="right" vertical="center"/>
    </xf>
    <xf numFmtId="164" fontId="21" fillId="0" borderId="14" xfId="0" applyNumberFormat="1" applyFont="1" applyBorder="1" applyAlignment="1" applyProtection="1">
      <alignment horizontal="right" vertical="center"/>
    </xf>
    <xf numFmtId="0" fontId="16" fillId="3" borderId="0" xfId="0" applyFont="1" applyFill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right" vertical="center"/>
    </xf>
    <xf numFmtId="0" fontId="6" fillId="3" borderId="9" xfId="0" applyFont="1" applyFill="1" applyBorder="1" applyAlignment="1" applyProtection="1">
      <alignment horizontal="right" vertical="center"/>
    </xf>
    <xf numFmtId="0" fontId="0" fillId="0" borderId="1" xfId="0" applyBorder="1" applyAlignment="1">
      <alignment horizontal="left" vertical="center"/>
      <protection locked="0"/>
    </xf>
    <xf numFmtId="0" fontId="0" fillId="0" borderId="2" xfId="0" applyBorder="1" applyAlignment="1">
      <alignment horizontal="left" vertical="center"/>
      <protection locked="0"/>
    </xf>
    <xf numFmtId="0" fontId="0" fillId="0" borderId="3" xfId="0" applyBorder="1" applyAlignment="1">
      <alignment horizontal="left" vertical="center"/>
      <protection locked="0"/>
    </xf>
    <xf numFmtId="0" fontId="22" fillId="0" borderId="4" xfId="0" applyFont="1" applyBorder="1" applyAlignment="1" applyProtection="1">
      <alignment horizontal="left" vertical="center"/>
    </xf>
    <xf numFmtId="0" fontId="22" fillId="0" borderId="0" xfId="0" applyFont="1" applyAlignment="1" applyProtection="1">
      <alignment horizontal="left" vertical="center"/>
    </xf>
    <xf numFmtId="0" fontId="22" fillId="0" borderId="5" xfId="0" applyFont="1" applyBorder="1" applyAlignment="1" applyProtection="1">
      <alignment horizontal="left" vertical="center"/>
    </xf>
    <xf numFmtId="0" fontId="8" fillId="0" borderId="0" xfId="0" applyFont="1" applyAlignment="1">
      <alignment horizontal="left" vertical="center"/>
      <protection locked="0"/>
    </xf>
    <xf numFmtId="0" fontId="23" fillId="0" borderId="4" xfId="0" applyFont="1" applyBorder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164" fontId="0" fillId="0" borderId="0" xfId="0" applyNumberFormat="1" applyFont="1" applyAlignment="1">
      <alignment horizontal="right" vertical="center"/>
      <protection locked="0"/>
    </xf>
    <xf numFmtId="0" fontId="0" fillId="0" borderId="0" xfId="0" applyFont="1" applyAlignment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7" fontId="24" fillId="0" borderId="11" xfId="0" applyNumberFormat="1" applyFont="1" applyBorder="1" applyAlignment="1" applyProtection="1">
      <alignment horizontal="right"/>
    </xf>
    <xf numFmtId="167" fontId="24" fillId="0" borderId="12" xfId="0" applyNumberFormat="1" applyFont="1" applyBorder="1" applyAlignment="1" applyProtection="1">
      <alignment horizontal="right"/>
    </xf>
    <xf numFmtId="164" fontId="25" fillId="0" borderId="0" xfId="0" applyNumberFormat="1" applyFont="1" applyAlignment="1">
      <alignment horizontal="right" vertical="center"/>
      <protection locked="0"/>
    </xf>
    <xf numFmtId="0" fontId="0" fillId="0" borderId="0" xfId="0" applyFont="1" applyAlignment="1">
      <alignment horizontal="left"/>
      <protection locked="0"/>
    </xf>
    <xf numFmtId="0" fontId="26" fillId="0" borderId="4" xfId="0" applyFont="1" applyBorder="1" applyAlignment="1" applyProtection="1">
      <alignment horizontal="left"/>
    </xf>
    <xf numFmtId="0" fontId="26" fillId="0" borderId="0" xfId="0" applyFont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26" fillId="0" borderId="5" xfId="0" applyFont="1" applyBorder="1" applyAlignment="1" applyProtection="1">
      <alignment horizontal="left"/>
    </xf>
    <xf numFmtId="0" fontId="26" fillId="0" borderId="13" xfId="0" applyFont="1" applyBorder="1" applyAlignment="1" applyProtection="1">
      <alignment horizontal="left"/>
    </xf>
    <xf numFmtId="167" fontId="26" fillId="0" borderId="0" xfId="0" applyNumberFormat="1" applyFont="1" applyAlignment="1" applyProtection="1">
      <alignment horizontal="right"/>
    </xf>
    <xf numFmtId="167" fontId="26" fillId="0" borderId="14" xfId="0" applyNumberFormat="1" applyFont="1" applyBorder="1" applyAlignment="1" applyProtection="1">
      <alignment horizontal="right"/>
    </xf>
    <xf numFmtId="0" fontId="26" fillId="0" borderId="0" xfId="0" applyFont="1" applyAlignment="1">
      <alignment horizontal="left"/>
      <protection locked="0"/>
    </xf>
    <xf numFmtId="164" fontId="26" fillId="0" borderId="0" xfId="0" applyNumberFormat="1" applyFont="1" applyAlignment="1">
      <alignment horizontal="right" vertical="center"/>
      <protection locked="0"/>
    </xf>
    <xf numFmtId="0" fontId="23" fillId="0" borderId="0" xfId="0" applyFont="1" applyAlignment="1" applyProtection="1">
      <alignment horizontal="left"/>
    </xf>
    <xf numFmtId="0" fontId="0" fillId="0" borderId="24" xfId="0" applyFont="1" applyBorder="1" applyAlignment="1" applyProtection="1">
      <alignment horizontal="center" vertical="center"/>
    </xf>
    <xf numFmtId="49" fontId="0" fillId="0" borderId="24" xfId="0" applyNumberFormat="1" applyFont="1" applyBorder="1" applyAlignment="1" applyProtection="1">
      <alignment horizontal="left" vertical="center" wrapText="1"/>
    </xf>
    <xf numFmtId="0" fontId="0" fillId="0" borderId="24" xfId="0" applyFont="1" applyBorder="1" applyAlignment="1" applyProtection="1">
      <alignment horizontal="center" vertical="center" wrapText="1"/>
    </xf>
    <xf numFmtId="168" fontId="0" fillId="0" borderId="24" xfId="0" applyNumberFormat="1" applyFont="1" applyBorder="1" applyAlignment="1" applyProtection="1">
      <alignment horizontal="right" vertical="center"/>
    </xf>
    <xf numFmtId="0" fontId="10" fillId="0" borderId="24" xfId="0" applyFont="1" applyBorder="1" applyAlignment="1" applyProtection="1">
      <alignment horizontal="left" vertical="center"/>
    </xf>
    <xf numFmtId="167" fontId="10" fillId="0" borderId="0" xfId="0" applyNumberFormat="1" applyFont="1" applyAlignment="1" applyProtection="1">
      <alignment horizontal="right" vertical="center"/>
    </xf>
    <xf numFmtId="167" fontId="10" fillId="0" borderId="14" xfId="0" applyNumberFormat="1" applyFont="1" applyBorder="1" applyAlignment="1" applyProtection="1">
      <alignment horizontal="right" vertical="center"/>
    </xf>
    <xf numFmtId="0" fontId="27" fillId="0" borderId="24" xfId="0" applyFont="1" applyBorder="1" applyAlignment="1" applyProtection="1">
      <alignment horizontal="center" vertical="center"/>
    </xf>
    <xf numFmtId="49" fontId="27" fillId="0" borderId="24" xfId="0" applyNumberFormat="1" applyFont="1" applyBorder="1" applyAlignment="1" applyProtection="1">
      <alignment horizontal="left" vertical="center" wrapText="1"/>
    </xf>
    <xf numFmtId="0" fontId="27" fillId="0" borderId="24" xfId="0" applyFont="1" applyBorder="1" applyAlignment="1" applyProtection="1">
      <alignment horizontal="center" vertical="center" wrapText="1"/>
    </xf>
    <xf numFmtId="168" fontId="27" fillId="0" borderId="24" xfId="0" applyNumberFormat="1" applyFont="1" applyBorder="1" applyAlignment="1" applyProtection="1">
      <alignment horizontal="right" vertical="center"/>
    </xf>
    <xf numFmtId="0" fontId="31" fillId="0" borderId="0" xfId="1" applyFont="1" applyAlignment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center"/>
    </xf>
    <xf numFmtId="0" fontId="28" fillId="2" borderId="0" xfId="0" applyFont="1" applyFill="1" applyAlignment="1" applyProtection="1">
      <alignment horizontal="left" vertical="center"/>
    </xf>
    <xf numFmtId="0" fontId="29" fillId="2" borderId="0" xfId="0" applyFont="1" applyFill="1" applyAlignment="1" applyProtection="1">
      <alignment horizontal="left" vertical="center"/>
    </xf>
    <xf numFmtId="0" fontId="32" fillId="2" borderId="0" xfId="1" applyFont="1" applyFill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top"/>
    </xf>
    <xf numFmtId="14" fontId="5" fillId="0" borderId="0" xfId="0" applyNumberFormat="1" applyFont="1" applyAlignment="1" applyProtection="1">
      <alignment horizontal="left" vertical="center"/>
    </xf>
    <xf numFmtId="164" fontId="0" fillId="0" borderId="0" xfId="0" applyNumberFormat="1" applyFont="1" applyAlignment="1">
      <alignment horizontal="left" vertical="center"/>
      <protection locked="0"/>
    </xf>
    <xf numFmtId="169" fontId="0" fillId="0" borderId="0" xfId="0" applyNumberFormat="1" applyFont="1" applyAlignment="1">
      <alignment horizontal="left" vertical="center"/>
      <protection locked="0"/>
    </xf>
    <xf numFmtId="165" fontId="10" fillId="0" borderId="0" xfId="0" applyNumberFormat="1" applyFont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/>
    </xf>
    <xf numFmtId="164" fontId="11" fillId="0" borderId="0" xfId="0" applyNumberFormat="1" applyFont="1" applyAlignment="1" applyProtection="1">
      <alignment horizontal="right" vertical="center"/>
    </xf>
    <xf numFmtId="0" fontId="2" fillId="0" borderId="0" xfId="0" applyFont="1" applyAlignment="1">
      <alignment horizontal="center" vertical="center"/>
      <protection locked="0"/>
    </xf>
    <xf numFmtId="0" fontId="0" fillId="0" borderId="0" xfId="0" applyFont="1" applyAlignment="1">
      <alignment horizontal="left" vertical="top"/>
      <protection locked="0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top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top" wrapText="1"/>
    </xf>
    <xf numFmtId="164" fontId="8" fillId="0" borderId="0" xfId="0" applyNumberFormat="1" applyFont="1" applyAlignment="1" applyProtection="1">
      <alignment horizontal="right" vertical="center"/>
    </xf>
    <xf numFmtId="0" fontId="19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5" fillId="3" borderId="8" xfId="0" applyFont="1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left" vertical="center"/>
    </xf>
    <xf numFmtId="0" fontId="5" fillId="3" borderId="9" xfId="0" applyFont="1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left" vertical="center"/>
    </xf>
    <xf numFmtId="0" fontId="6" fillId="3" borderId="9" xfId="0" applyFont="1" applyFill="1" applyBorder="1" applyAlignment="1" applyProtection="1">
      <alignment horizontal="left" vertical="center"/>
    </xf>
    <xf numFmtId="164" fontId="6" fillId="3" borderId="9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Alignment="1">
      <alignment horizontal="center" vertical="center"/>
      <protection locked="0"/>
    </xf>
    <xf numFmtId="164" fontId="16" fillId="0" borderId="0" xfId="0" applyNumberFormat="1" applyFont="1" applyAlignment="1" applyProtection="1">
      <alignment horizontal="right" vertical="center"/>
    </xf>
    <xf numFmtId="0" fontId="16" fillId="0" borderId="0" xfId="0" applyFont="1" applyAlignment="1" applyProtection="1">
      <alignment horizontal="left" vertical="center"/>
    </xf>
    <xf numFmtId="0" fontId="15" fillId="0" borderId="10" xfId="0" applyFont="1" applyBorder="1" applyAlignment="1">
      <alignment horizontal="center" vertical="center"/>
      <protection locked="0"/>
    </xf>
    <xf numFmtId="0" fontId="0" fillId="0" borderId="11" xfId="0" applyBorder="1" applyAlignment="1">
      <alignment horizontal="left" vertical="center"/>
      <protection locked="0"/>
    </xf>
    <xf numFmtId="0" fontId="0" fillId="0" borderId="13" xfId="0" applyBorder="1" applyAlignment="1">
      <alignment horizontal="left" vertical="center"/>
      <protection locked="0"/>
    </xf>
    <xf numFmtId="0" fontId="0" fillId="0" borderId="0" xfId="0" applyFont="1" applyAlignment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</xf>
    <xf numFmtId="164" fontId="9" fillId="0" borderId="7" xfId="0" applyNumberFormat="1" applyFont="1" applyBorder="1" applyAlignment="1" applyProtection="1">
      <alignment horizontal="right" vertical="center"/>
    </xf>
    <xf numFmtId="0" fontId="0" fillId="0" borderId="7" xfId="0" applyBorder="1" applyAlignment="1" applyProtection="1">
      <alignment horizontal="left" vertical="center"/>
    </xf>
    <xf numFmtId="164" fontId="16" fillId="3" borderId="0" xfId="0" applyNumberFormat="1" applyFont="1" applyFill="1" applyAlignment="1" applyProtection="1">
      <alignment horizontal="right" vertical="center"/>
    </xf>
    <xf numFmtId="0" fontId="0" fillId="3" borderId="0" xfId="0" applyFill="1" applyAlignment="1" applyProtection="1">
      <alignment horizontal="left" vertical="center"/>
    </xf>
    <xf numFmtId="164" fontId="20" fillId="0" borderId="0" xfId="0" applyNumberFormat="1" applyFont="1" applyAlignment="1" applyProtection="1">
      <alignment horizontal="right" vertical="center"/>
    </xf>
    <xf numFmtId="0" fontId="20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166" fontId="5" fillId="0" borderId="0" xfId="0" applyNumberFormat="1" applyFont="1" applyAlignment="1" applyProtection="1">
      <alignment horizontal="left" vertical="top"/>
    </xf>
    <xf numFmtId="164" fontId="9" fillId="0" borderId="0" xfId="0" applyNumberFormat="1" applyFont="1" applyAlignment="1" applyProtection="1">
      <alignment horizontal="right" vertical="center"/>
    </xf>
    <xf numFmtId="164" fontId="10" fillId="0" borderId="0" xfId="0" applyNumberFormat="1" applyFont="1" applyAlignment="1" applyProtection="1">
      <alignment horizontal="right" vertical="center"/>
    </xf>
    <xf numFmtId="0" fontId="5" fillId="3" borderId="0" xfId="0" applyFont="1" applyFill="1" applyAlignment="1" applyProtection="1">
      <alignment horizontal="center" vertical="center"/>
    </xf>
    <xf numFmtId="164" fontId="22" fillId="0" borderId="0" xfId="0" applyNumberFormat="1" applyFont="1" applyAlignment="1" applyProtection="1">
      <alignment horizontal="right" vertical="center"/>
    </xf>
    <xf numFmtId="0" fontId="22" fillId="0" borderId="0" xfId="0" applyFont="1" applyAlignment="1" applyProtection="1">
      <alignment horizontal="left" vertical="center"/>
    </xf>
    <xf numFmtId="164" fontId="23" fillId="0" borderId="0" xfId="0" applyNumberFormat="1" applyFont="1" applyAlignment="1" applyProtection="1">
      <alignment horizontal="right" vertical="center"/>
    </xf>
    <xf numFmtId="0" fontId="23" fillId="0" borderId="0" xfId="0" applyFont="1" applyAlignment="1" applyProtection="1">
      <alignment horizontal="left" vertical="center"/>
    </xf>
    <xf numFmtId="0" fontId="5" fillId="3" borderId="22" xfId="0" applyFont="1" applyFill="1" applyBorder="1" applyAlignment="1" applyProtection="1">
      <alignment horizontal="center" vertical="center" wrapText="1"/>
    </xf>
    <xf numFmtId="0" fontId="0" fillId="3" borderId="22" xfId="0" applyFill="1" applyBorder="1" applyAlignment="1" applyProtection="1">
      <alignment horizontal="center" vertical="center" wrapText="1"/>
    </xf>
    <xf numFmtId="0" fontId="0" fillId="3" borderId="23" xfId="0" applyFill="1" applyBorder="1" applyAlignment="1" applyProtection="1">
      <alignment horizontal="center" vertical="center" wrapText="1"/>
    </xf>
    <xf numFmtId="0" fontId="0" fillId="0" borderId="24" xfId="0" applyFont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/>
    </xf>
    <xf numFmtId="164" fontId="0" fillId="0" borderId="24" xfId="0" applyNumberFormat="1" applyFont="1" applyBorder="1" applyAlignment="1" applyProtection="1">
      <alignment horizontal="right" vertical="center"/>
    </xf>
    <xf numFmtId="164" fontId="16" fillId="0" borderId="0" xfId="0" applyNumberFormat="1" applyFont="1" applyAlignment="1" applyProtection="1">
      <alignment horizontal="right"/>
    </xf>
    <xf numFmtId="164" fontId="22" fillId="0" borderId="0" xfId="0" applyNumberFormat="1" applyFont="1" applyAlignment="1" applyProtection="1">
      <alignment horizontal="right"/>
    </xf>
    <xf numFmtId="0" fontId="26" fillId="0" borderId="0" xfId="0" applyFont="1" applyAlignment="1" applyProtection="1">
      <alignment horizontal="left"/>
    </xf>
    <xf numFmtId="164" fontId="23" fillId="0" borderId="0" xfId="0" applyNumberFormat="1" applyFont="1" applyAlignment="1" applyProtection="1">
      <alignment horizontal="right"/>
    </xf>
    <xf numFmtId="0" fontId="27" fillId="0" borderId="24" xfId="0" applyFont="1" applyBorder="1" applyAlignment="1" applyProtection="1">
      <alignment horizontal="left" vertical="center" wrapText="1"/>
    </xf>
    <xf numFmtId="0" fontId="27" fillId="0" borderId="24" xfId="0" applyFont="1" applyBorder="1" applyAlignment="1" applyProtection="1">
      <alignment horizontal="left" vertical="center"/>
    </xf>
    <xf numFmtId="164" fontId="27" fillId="0" borderId="24" xfId="0" applyNumberFormat="1" applyFont="1" applyBorder="1" applyAlignment="1" applyProtection="1">
      <alignment horizontal="right" vertical="center"/>
    </xf>
    <xf numFmtId="0" fontId="32" fillId="2" borderId="0" xfId="1" applyFont="1" applyFill="1" applyAlignment="1" applyProtection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EFF10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2A7D2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1029" name="radEFF10.tmp" descr="C:\KROSplusData\System\Temp\radEFF10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2053" name="rad2A7D2.tmp" descr="C:\KROSplusData\System\Temp\rad2A7D2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3"/>
  <sheetViews>
    <sheetView showGridLines="0" tabSelected="1" workbookViewId="0">
      <pane ySplit="1" topLeftCell="A2" activePane="bottomLeft" state="frozenSplit"/>
      <selection pane="bottomLeft" activeCell="BF27" sqref="BF27"/>
    </sheetView>
  </sheetViews>
  <sheetFormatPr defaultColWidth="10.664062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33" width="2.5" style="2" customWidth="1"/>
    <col min="34" max="34" width="3.33203125" style="2" customWidth="1"/>
    <col min="35" max="37" width="2.5" style="2" customWidth="1"/>
    <col min="38" max="38" width="8.33203125" style="2" customWidth="1"/>
    <col min="39" max="39" width="3.33203125" style="2" customWidth="1"/>
    <col min="40" max="40" width="13.33203125" style="2" customWidth="1"/>
    <col min="41" max="41" width="7.5" style="2" customWidth="1"/>
    <col min="42" max="42" width="4.1640625" style="2" customWidth="1"/>
    <col min="43" max="43" width="1.6640625" style="2" customWidth="1"/>
    <col min="44" max="44" width="10.6640625" style="1" customWidth="1"/>
    <col min="45" max="46" width="25.83203125" style="2" hidden="1" customWidth="1"/>
    <col min="47" max="47" width="25" style="2" hidden="1" customWidth="1"/>
    <col min="48" max="52" width="21.6640625" style="2" hidden="1" customWidth="1"/>
    <col min="53" max="53" width="19.1640625" style="2" hidden="1" customWidth="1"/>
    <col min="54" max="54" width="25" style="2" hidden="1" customWidth="1"/>
    <col min="55" max="56" width="19.1640625" style="2" hidden="1" customWidth="1"/>
    <col min="57" max="57" width="9.83203125" style="2" customWidth="1"/>
    <col min="58" max="58" width="14.33203125" style="1" customWidth="1"/>
    <col min="59" max="70" width="10.6640625" style="1" customWidth="1"/>
    <col min="71" max="89" width="10.6640625" style="2" hidden="1" customWidth="1"/>
    <col min="90" max="16384" width="10.6640625" style="1"/>
  </cols>
  <sheetData>
    <row r="1" spans="1:256" s="3" customFormat="1" ht="22.5" customHeight="1" x14ac:dyDescent="0.3">
      <c r="A1" s="128" t="s">
        <v>0</v>
      </c>
      <c r="B1" s="129"/>
      <c r="C1" s="129"/>
      <c r="D1" s="130" t="s">
        <v>1</v>
      </c>
      <c r="E1" s="129"/>
      <c r="F1" s="129"/>
      <c r="G1" s="129"/>
      <c r="H1" s="129"/>
      <c r="I1" s="129"/>
      <c r="J1" s="129"/>
      <c r="K1" s="131" t="s">
        <v>156</v>
      </c>
      <c r="L1" s="131"/>
      <c r="M1" s="131"/>
      <c r="N1" s="131"/>
      <c r="O1" s="131"/>
      <c r="P1" s="131"/>
      <c r="Q1" s="131"/>
      <c r="R1" s="131"/>
      <c r="S1" s="131"/>
      <c r="T1" s="129"/>
      <c r="U1" s="129"/>
      <c r="V1" s="129"/>
      <c r="W1" s="131" t="s">
        <v>157</v>
      </c>
      <c r="X1" s="131"/>
      <c r="Y1" s="131"/>
      <c r="Z1" s="131"/>
      <c r="AA1" s="131"/>
      <c r="AB1" s="131"/>
      <c r="AC1" s="131"/>
      <c r="AD1" s="131"/>
      <c r="AE1" s="131"/>
      <c r="AF1" s="131"/>
      <c r="AG1" s="129"/>
      <c r="AH1" s="129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4" t="s">
        <v>2</v>
      </c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4" t="s">
        <v>3</v>
      </c>
      <c r="BU1" s="4" t="s">
        <v>3</v>
      </c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C2" s="139" t="s">
        <v>4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R2" s="155" t="s">
        <v>5</v>
      </c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S2" s="6" t="s">
        <v>6</v>
      </c>
      <c r="BT2" s="6" t="s">
        <v>7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9"/>
      <c r="BS3" s="6" t="s">
        <v>6</v>
      </c>
      <c r="BT3" s="6" t="s">
        <v>8</v>
      </c>
    </row>
    <row r="4" spans="1:256" s="2" customFormat="1" ht="37.5" customHeight="1" x14ac:dyDescent="0.3">
      <c r="B4" s="10"/>
      <c r="C4" s="141" t="s">
        <v>9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2"/>
      <c r="AS4" s="13" t="s">
        <v>10</v>
      </c>
      <c r="BS4" s="6" t="s">
        <v>11</v>
      </c>
    </row>
    <row r="5" spans="1:256" s="2" customFormat="1" ht="15" customHeight="1" x14ac:dyDescent="0.3">
      <c r="B5" s="10"/>
      <c r="C5" s="11"/>
      <c r="D5" s="14" t="s">
        <v>12</v>
      </c>
      <c r="E5" s="11"/>
      <c r="F5" s="11"/>
      <c r="G5" s="11"/>
      <c r="H5" s="11"/>
      <c r="I5" s="11"/>
      <c r="J5" s="11"/>
      <c r="K5" s="143" t="s">
        <v>76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1"/>
      <c r="AQ5" s="12"/>
      <c r="BS5" s="6" t="s">
        <v>6</v>
      </c>
    </row>
    <row r="6" spans="1:256" s="2" customFormat="1" ht="37.5" customHeight="1" x14ac:dyDescent="0.3">
      <c r="B6" s="10"/>
      <c r="C6" s="11"/>
      <c r="D6" s="16" t="s">
        <v>14</v>
      </c>
      <c r="E6" s="11"/>
      <c r="F6" s="11"/>
      <c r="G6" s="11"/>
      <c r="H6" s="11"/>
      <c r="I6" s="11"/>
      <c r="J6" s="11"/>
      <c r="K6" s="144" t="s">
        <v>77</v>
      </c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1"/>
      <c r="AQ6" s="12"/>
      <c r="BS6" s="6" t="s">
        <v>15</v>
      </c>
    </row>
    <row r="7" spans="1:256" s="2" customFormat="1" ht="15" customHeight="1" x14ac:dyDescent="0.3">
      <c r="B7" s="10"/>
      <c r="C7" s="11"/>
      <c r="D7" s="17" t="s">
        <v>16</v>
      </c>
      <c r="E7" s="11"/>
      <c r="F7" s="11"/>
      <c r="G7" s="11"/>
      <c r="H7" s="11"/>
      <c r="I7" s="11"/>
      <c r="J7" s="11"/>
      <c r="K7" s="15" t="s">
        <v>17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7" t="s">
        <v>18</v>
      </c>
      <c r="AL7" s="11"/>
      <c r="AM7" s="11"/>
      <c r="AN7" s="15"/>
      <c r="AO7" s="11"/>
      <c r="AP7" s="11"/>
      <c r="AQ7" s="12"/>
      <c r="BS7" s="6" t="s">
        <v>19</v>
      </c>
    </row>
    <row r="8" spans="1:256" s="2" customFormat="1" ht="15" customHeight="1" x14ac:dyDescent="0.3">
      <c r="B8" s="10"/>
      <c r="C8" s="11"/>
      <c r="D8" s="17" t="s">
        <v>20</v>
      </c>
      <c r="E8" s="11"/>
      <c r="F8" s="11"/>
      <c r="G8" s="11"/>
      <c r="H8" s="11"/>
      <c r="I8" s="11"/>
      <c r="J8" s="11"/>
      <c r="K8" s="15" t="s">
        <v>21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7" t="s">
        <v>22</v>
      </c>
      <c r="AL8" s="11"/>
      <c r="AM8" s="11"/>
      <c r="AN8" s="133">
        <v>41759</v>
      </c>
      <c r="AO8" s="11"/>
      <c r="AP8" s="11"/>
      <c r="AQ8" s="12"/>
      <c r="BS8" s="6" t="s">
        <v>23</v>
      </c>
    </row>
    <row r="9" spans="1:256" s="2" customFormat="1" ht="15" customHeight="1" x14ac:dyDescent="0.3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2"/>
      <c r="BS9" s="6" t="s">
        <v>24</v>
      </c>
    </row>
    <row r="10" spans="1:256" s="2" customFormat="1" ht="15" customHeight="1" x14ac:dyDescent="0.3">
      <c r="B10" s="10"/>
      <c r="C10" s="11"/>
      <c r="D10" s="17" t="s">
        <v>25</v>
      </c>
      <c r="E10" s="11"/>
      <c r="F10" s="11"/>
      <c r="G10" s="11"/>
      <c r="H10" s="11"/>
      <c r="I10" s="11"/>
      <c r="J10" s="11"/>
      <c r="K10" s="11" t="s">
        <v>163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7" t="s">
        <v>26</v>
      </c>
      <c r="AL10" s="11"/>
      <c r="AM10" s="11"/>
      <c r="AN10" s="15"/>
      <c r="AO10" s="11"/>
      <c r="AP10" s="11"/>
      <c r="AQ10" s="12"/>
      <c r="BS10" s="6" t="s">
        <v>15</v>
      </c>
    </row>
    <row r="11" spans="1:256" s="2" customFormat="1" ht="19.5" customHeight="1" x14ac:dyDescent="0.3">
      <c r="B11" s="10"/>
      <c r="C11" s="11"/>
      <c r="D11" s="11"/>
      <c r="E11" s="15" t="s">
        <v>21</v>
      </c>
      <c r="F11" s="11"/>
      <c r="G11" s="11"/>
      <c r="H11" s="11"/>
      <c r="I11" s="11"/>
      <c r="J11" s="11"/>
      <c r="K11" s="11" t="s">
        <v>164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7" t="s">
        <v>27</v>
      </c>
      <c r="AL11" s="11"/>
      <c r="AM11" s="11"/>
      <c r="AN11" s="15"/>
      <c r="AO11" s="11"/>
      <c r="AP11" s="11"/>
      <c r="AQ11" s="12"/>
      <c r="BS11" s="6" t="s">
        <v>15</v>
      </c>
    </row>
    <row r="12" spans="1:256" s="2" customFormat="1" ht="7.5" customHeight="1" x14ac:dyDescent="0.3"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2"/>
      <c r="BS12" s="6" t="s">
        <v>15</v>
      </c>
    </row>
    <row r="13" spans="1:256" s="2" customFormat="1" ht="15" customHeight="1" x14ac:dyDescent="0.3">
      <c r="B13" s="10"/>
      <c r="C13" s="11"/>
      <c r="D13" s="17" t="s">
        <v>28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7" t="s">
        <v>26</v>
      </c>
      <c r="AL13" s="11"/>
      <c r="AM13" s="11"/>
      <c r="AN13" s="15"/>
      <c r="AO13" s="11"/>
      <c r="AP13" s="11"/>
      <c r="AQ13" s="12"/>
      <c r="BS13" s="6" t="s">
        <v>15</v>
      </c>
    </row>
    <row r="14" spans="1:256" s="2" customFormat="1" ht="15.75" customHeight="1" x14ac:dyDescent="0.3">
      <c r="B14" s="10"/>
      <c r="C14" s="11"/>
      <c r="D14" s="11"/>
      <c r="E14" s="15" t="s">
        <v>21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7" t="s">
        <v>27</v>
      </c>
      <c r="AL14" s="11"/>
      <c r="AM14" s="11"/>
      <c r="AN14" s="15"/>
      <c r="AO14" s="11"/>
      <c r="AP14" s="11"/>
      <c r="AQ14" s="12"/>
      <c r="BS14" s="6" t="s">
        <v>15</v>
      </c>
    </row>
    <row r="15" spans="1:256" s="2" customFormat="1" ht="7.5" customHeight="1" x14ac:dyDescent="0.3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2"/>
      <c r="BS15" s="6" t="s">
        <v>3</v>
      </c>
    </row>
    <row r="16" spans="1:256" s="2" customFormat="1" ht="15" customHeight="1" x14ac:dyDescent="0.3">
      <c r="B16" s="10"/>
      <c r="C16" s="11"/>
      <c r="D16" s="17" t="s">
        <v>29</v>
      </c>
      <c r="E16" s="11"/>
      <c r="F16" s="11"/>
      <c r="G16" s="11"/>
      <c r="H16" s="11"/>
      <c r="I16" s="11"/>
      <c r="J16" s="11"/>
      <c r="K16" s="11" t="s">
        <v>165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7" t="s">
        <v>26</v>
      </c>
      <c r="AL16" s="11"/>
      <c r="AM16" s="11"/>
      <c r="AN16" s="15"/>
      <c r="AO16" s="11"/>
      <c r="AP16" s="11"/>
      <c r="AQ16" s="12"/>
      <c r="BS16" s="6" t="s">
        <v>3</v>
      </c>
    </row>
    <row r="17" spans="2:71" s="2" customFormat="1" ht="19.5" customHeight="1" x14ac:dyDescent="0.3">
      <c r="B17" s="10"/>
      <c r="C17" s="11"/>
      <c r="D17" s="11"/>
      <c r="E17" s="15" t="s">
        <v>21</v>
      </c>
      <c r="F17" s="11"/>
      <c r="G17" s="11"/>
      <c r="H17" s="11"/>
      <c r="I17" s="11"/>
      <c r="J17" s="11"/>
      <c r="K17" s="11" t="s">
        <v>166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7" t="s">
        <v>27</v>
      </c>
      <c r="AL17" s="11"/>
      <c r="AM17" s="11"/>
      <c r="AN17" s="15"/>
      <c r="AO17" s="11"/>
      <c r="AP17" s="11"/>
      <c r="AQ17" s="12"/>
      <c r="BS17" s="6" t="s">
        <v>30</v>
      </c>
    </row>
    <row r="18" spans="2:71" s="2" customFormat="1" ht="7.5" customHeight="1" x14ac:dyDescent="0.3"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2"/>
      <c r="BS18" s="6" t="s">
        <v>6</v>
      </c>
    </row>
    <row r="19" spans="2:71" s="2" customFormat="1" ht="15" customHeight="1" x14ac:dyDescent="0.3">
      <c r="B19" s="10"/>
      <c r="C19" s="11"/>
      <c r="D19" s="17" t="s">
        <v>31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7" t="s">
        <v>26</v>
      </c>
      <c r="AL19" s="11"/>
      <c r="AM19" s="11"/>
      <c r="AN19" s="15"/>
      <c r="AO19" s="11"/>
      <c r="AP19" s="11"/>
      <c r="AQ19" s="12"/>
      <c r="BS19" s="6" t="s">
        <v>6</v>
      </c>
    </row>
    <row r="20" spans="2:71" s="2" customFormat="1" ht="19.5" customHeight="1" x14ac:dyDescent="0.3">
      <c r="B20" s="10"/>
      <c r="C20" s="11"/>
      <c r="D20" s="11"/>
      <c r="E20" s="15" t="s">
        <v>21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7" t="s">
        <v>27</v>
      </c>
      <c r="AL20" s="11"/>
      <c r="AM20" s="11"/>
      <c r="AN20" s="15"/>
      <c r="AO20" s="11"/>
      <c r="AP20" s="11"/>
      <c r="AQ20" s="12"/>
    </row>
    <row r="21" spans="2:71" s="2" customFormat="1" ht="7.5" customHeight="1" x14ac:dyDescent="0.3"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2"/>
    </row>
    <row r="22" spans="2:71" s="2" customFormat="1" ht="7.5" customHeight="1" x14ac:dyDescent="0.3">
      <c r="B22" s="10"/>
      <c r="C22" s="11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1"/>
      <c r="AQ22" s="12"/>
    </row>
    <row r="23" spans="2:71" s="2" customFormat="1" ht="15" customHeight="1" x14ac:dyDescent="0.3">
      <c r="B23" s="10"/>
      <c r="C23" s="11"/>
      <c r="D23" s="19" t="s">
        <v>32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45">
        <f>ROUND($AG$87,2)</f>
        <v>0</v>
      </c>
      <c r="AL23" s="142"/>
      <c r="AM23" s="142"/>
      <c r="AN23" s="142"/>
      <c r="AO23" s="142"/>
      <c r="AP23" s="11"/>
      <c r="AQ23" s="12"/>
    </row>
    <row r="24" spans="2:71" s="2" customFormat="1" ht="15" customHeight="1" x14ac:dyDescent="0.3">
      <c r="B24" s="10"/>
      <c r="C24" s="11"/>
      <c r="D24" s="19" t="s">
        <v>33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45">
        <f>ROUND($AG$90,2)</f>
        <v>0</v>
      </c>
      <c r="AL24" s="142"/>
      <c r="AM24" s="142"/>
      <c r="AN24" s="142"/>
      <c r="AO24" s="142"/>
      <c r="AP24" s="11"/>
      <c r="AQ24" s="12"/>
    </row>
    <row r="25" spans="2:71" s="6" customFormat="1" ht="7.5" customHeight="1" x14ac:dyDescent="0.3"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2"/>
    </row>
    <row r="26" spans="2:71" s="6" customFormat="1" ht="27" customHeight="1" x14ac:dyDescent="0.3">
      <c r="B26" s="20"/>
      <c r="C26" s="21"/>
      <c r="D26" s="23" t="s">
        <v>34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163">
        <f>ROUND($AK$23+$AK$24,2)</f>
        <v>0</v>
      </c>
      <c r="AL26" s="164"/>
      <c r="AM26" s="164"/>
      <c r="AN26" s="164"/>
      <c r="AO26" s="164"/>
      <c r="AP26" s="21"/>
      <c r="AQ26" s="22"/>
      <c r="BF26" s="134">
        <f>AK26</f>
        <v>0</v>
      </c>
    </row>
    <row r="27" spans="2:71" s="6" customFormat="1" ht="7.5" customHeight="1" x14ac:dyDescent="0.3"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2"/>
    </row>
    <row r="28" spans="2:71" s="6" customFormat="1" ht="15" customHeight="1" x14ac:dyDescent="0.3">
      <c r="B28" s="25"/>
      <c r="C28" s="26"/>
      <c r="D28" s="26" t="s">
        <v>35</v>
      </c>
      <c r="E28" s="26"/>
      <c r="F28" s="26" t="s">
        <v>36</v>
      </c>
      <c r="G28" s="26"/>
      <c r="H28" s="26"/>
      <c r="I28" s="26"/>
      <c r="J28" s="26"/>
      <c r="K28" s="26"/>
      <c r="L28" s="136">
        <v>0.21</v>
      </c>
      <c r="M28" s="137"/>
      <c r="N28" s="137"/>
      <c r="O28" s="137"/>
      <c r="P28" s="26"/>
      <c r="Q28" s="26"/>
      <c r="R28" s="26"/>
      <c r="S28" s="26"/>
      <c r="T28" s="28" t="s">
        <v>37</v>
      </c>
      <c r="U28" s="26"/>
      <c r="V28" s="26"/>
      <c r="W28" s="138">
        <f>ROUND($AZ$87+SUM($CD$91:$CD$91),2)</f>
        <v>0</v>
      </c>
      <c r="X28" s="137"/>
      <c r="Y28" s="137"/>
      <c r="Z28" s="137"/>
      <c r="AA28" s="137"/>
      <c r="AB28" s="137"/>
      <c r="AC28" s="137"/>
      <c r="AD28" s="137"/>
      <c r="AE28" s="137"/>
      <c r="AF28" s="26"/>
      <c r="AG28" s="26"/>
      <c r="AH28" s="26"/>
      <c r="AI28" s="26"/>
      <c r="AJ28" s="26"/>
      <c r="AK28" s="138">
        <f>ROUND($AV$87+SUM($BY$91:$BY$91),2)</f>
        <v>0</v>
      </c>
      <c r="AL28" s="137"/>
      <c r="AM28" s="137"/>
      <c r="AN28" s="137"/>
      <c r="AO28" s="137"/>
      <c r="AP28" s="26"/>
      <c r="AQ28" s="29"/>
    </row>
    <row r="29" spans="2:71" s="6" customFormat="1" ht="15" customHeight="1" x14ac:dyDescent="0.3">
      <c r="B29" s="25"/>
      <c r="C29" s="26"/>
      <c r="D29" s="26"/>
      <c r="E29" s="26"/>
      <c r="F29" s="26" t="s">
        <v>38</v>
      </c>
      <c r="G29" s="26"/>
      <c r="H29" s="26"/>
      <c r="I29" s="26"/>
      <c r="J29" s="26"/>
      <c r="K29" s="26"/>
      <c r="L29" s="136">
        <v>0.15</v>
      </c>
      <c r="M29" s="137"/>
      <c r="N29" s="137"/>
      <c r="O29" s="137"/>
      <c r="P29" s="26"/>
      <c r="Q29" s="26"/>
      <c r="R29" s="26"/>
      <c r="S29" s="26"/>
      <c r="T29" s="28" t="s">
        <v>37</v>
      </c>
      <c r="U29" s="26"/>
      <c r="V29" s="26"/>
      <c r="W29" s="138">
        <f>ROUND($BA$87+SUM($CE$91:$CE$91),2)</f>
        <v>0</v>
      </c>
      <c r="X29" s="137"/>
      <c r="Y29" s="137"/>
      <c r="Z29" s="137"/>
      <c r="AA29" s="137"/>
      <c r="AB29" s="137"/>
      <c r="AC29" s="137"/>
      <c r="AD29" s="137"/>
      <c r="AE29" s="137"/>
      <c r="AF29" s="26"/>
      <c r="AG29" s="26"/>
      <c r="AH29" s="26"/>
      <c r="AI29" s="26"/>
      <c r="AJ29" s="26"/>
      <c r="AK29" s="138">
        <f>ROUND($AW$87+SUM($BZ$91:$BZ$91),2)</f>
        <v>0</v>
      </c>
      <c r="AL29" s="137"/>
      <c r="AM29" s="137"/>
      <c r="AN29" s="137"/>
      <c r="AO29" s="137"/>
      <c r="AP29" s="26"/>
      <c r="AQ29" s="29"/>
    </row>
    <row r="30" spans="2:71" s="6" customFormat="1" ht="15" hidden="1" customHeight="1" x14ac:dyDescent="0.3">
      <c r="B30" s="25"/>
      <c r="C30" s="26"/>
      <c r="D30" s="26"/>
      <c r="E30" s="26"/>
      <c r="F30" s="26" t="s">
        <v>39</v>
      </c>
      <c r="G30" s="26"/>
      <c r="H30" s="26"/>
      <c r="I30" s="26"/>
      <c r="J30" s="26"/>
      <c r="K30" s="26"/>
      <c r="L30" s="136">
        <v>0.21</v>
      </c>
      <c r="M30" s="137"/>
      <c r="N30" s="137"/>
      <c r="O30" s="137"/>
      <c r="P30" s="26"/>
      <c r="Q30" s="26"/>
      <c r="R30" s="26"/>
      <c r="S30" s="26"/>
      <c r="T30" s="28" t="s">
        <v>37</v>
      </c>
      <c r="U30" s="26"/>
      <c r="V30" s="26"/>
      <c r="W30" s="138">
        <f>ROUND($BB$87+SUM($CF$91:$CF$91),2)</f>
        <v>0</v>
      </c>
      <c r="X30" s="137"/>
      <c r="Y30" s="137"/>
      <c r="Z30" s="137"/>
      <c r="AA30" s="137"/>
      <c r="AB30" s="137"/>
      <c r="AC30" s="137"/>
      <c r="AD30" s="137"/>
      <c r="AE30" s="137"/>
      <c r="AF30" s="26"/>
      <c r="AG30" s="26"/>
      <c r="AH30" s="26"/>
      <c r="AI30" s="26"/>
      <c r="AJ30" s="26"/>
      <c r="AK30" s="138">
        <v>0</v>
      </c>
      <c r="AL30" s="137"/>
      <c r="AM30" s="137"/>
      <c r="AN30" s="137"/>
      <c r="AO30" s="137"/>
      <c r="AP30" s="26"/>
      <c r="AQ30" s="29"/>
    </row>
    <row r="31" spans="2:71" s="6" customFormat="1" ht="15" hidden="1" customHeight="1" x14ac:dyDescent="0.3">
      <c r="B31" s="25"/>
      <c r="C31" s="26"/>
      <c r="D31" s="26"/>
      <c r="E31" s="26"/>
      <c r="F31" s="26" t="s">
        <v>40</v>
      </c>
      <c r="G31" s="26"/>
      <c r="H31" s="26"/>
      <c r="I31" s="26"/>
      <c r="J31" s="26"/>
      <c r="K31" s="26"/>
      <c r="L31" s="136">
        <v>0.15</v>
      </c>
      <c r="M31" s="137"/>
      <c r="N31" s="137"/>
      <c r="O31" s="137"/>
      <c r="P31" s="26"/>
      <c r="Q31" s="26"/>
      <c r="R31" s="26"/>
      <c r="S31" s="26"/>
      <c r="T31" s="28" t="s">
        <v>37</v>
      </c>
      <c r="U31" s="26"/>
      <c r="V31" s="26"/>
      <c r="W31" s="138">
        <f>ROUND($BC$87+SUM($CG$91:$CG$91),2)</f>
        <v>0</v>
      </c>
      <c r="X31" s="137"/>
      <c r="Y31" s="137"/>
      <c r="Z31" s="137"/>
      <c r="AA31" s="137"/>
      <c r="AB31" s="137"/>
      <c r="AC31" s="137"/>
      <c r="AD31" s="137"/>
      <c r="AE31" s="137"/>
      <c r="AF31" s="26"/>
      <c r="AG31" s="26"/>
      <c r="AH31" s="26"/>
      <c r="AI31" s="26"/>
      <c r="AJ31" s="26"/>
      <c r="AK31" s="138">
        <v>0</v>
      </c>
      <c r="AL31" s="137"/>
      <c r="AM31" s="137"/>
      <c r="AN31" s="137"/>
      <c r="AO31" s="137"/>
      <c r="AP31" s="26"/>
      <c r="AQ31" s="29"/>
    </row>
    <row r="32" spans="2:71" s="6" customFormat="1" ht="15" hidden="1" customHeight="1" x14ac:dyDescent="0.3">
      <c r="B32" s="25"/>
      <c r="C32" s="26"/>
      <c r="D32" s="26"/>
      <c r="E32" s="26"/>
      <c r="F32" s="26" t="s">
        <v>41</v>
      </c>
      <c r="G32" s="26"/>
      <c r="H32" s="26"/>
      <c r="I32" s="26"/>
      <c r="J32" s="26"/>
      <c r="K32" s="26"/>
      <c r="L32" s="136">
        <v>0</v>
      </c>
      <c r="M32" s="137"/>
      <c r="N32" s="137"/>
      <c r="O32" s="137"/>
      <c r="P32" s="26"/>
      <c r="Q32" s="26"/>
      <c r="R32" s="26"/>
      <c r="S32" s="26"/>
      <c r="T32" s="28" t="s">
        <v>37</v>
      </c>
      <c r="U32" s="26"/>
      <c r="V32" s="26"/>
      <c r="W32" s="138">
        <f>ROUND($BD$87+SUM($CH$91:$CH$91),2)</f>
        <v>0</v>
      </c>
      <c r="X32" s="137"/>
      <c r="Y32" s="137"/>
      <c r="Z32" s="137"/>
      <c r="AA32" s="137"/>
      <c r="AB32" s="137"/>
      <c r="AC32" s="137"/>
      <c r="AD32" s="137"/>
      <c r="AE32" s="137"/>
      <c r="AF32" s="26"/>
      <c r="AG32" s="26"/>
      <c r="AH32" s="26"/>
      <c r="AI32" s="26"/>
      <c r="AJ32" s="26"/>
      <c r="AK32" s="138">
        <v>0</v>
      </c>
      <c r="AL32" s="137"/>
      <c r="AM32" s="137"/>
      <c r="AN32" s="137"/>
      <c r="AO32" s="137"/>
      <c r="AP32" s="26"/>
      <c r="AQ32" s="29"/>
    </row>
    <row r="33" spans="2:43" s="6" customFormat="1" ht="7.5" customHeight="1" x14ac:dyDescent="0.3"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2"/>
    </row>
    <row r="34" spans="2:43" s="6" customFormat="1" ht="27" customHeight="1" x14ac:dyDescent="0.3">
      <c r="B34" s="20"/>
      <c r="C34" s="30"/>
      <c r="D34" s="31" t="s">
        <v>42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3" t="s">
        <v>43</v>
      </c>
      <c r="U34" s="32"/>
      <c r="V34" s="32"/>
      <c r="W34" s="32"/>
      <c r="X34" s="153" t="s">
        <v>44</v>
      </c>
      <c r="Y34" s="150"/>
      <c r="Z34" s="150"/>
      <c r="AA34" s="150"/>
      <c r="AB34" s="150"/>
      <c r="AC34" s="32"/>
      <c r="AD34" s="32"/>
      <c r="AE34" s="32"/>
      <c r="AF34" s="32"/>
      <c r="AG34" s="32"/>
      <c r="AH34" s="32"/>
      <c r="AI34" s="32"/>
      <c r="AJ34" s="32"/>
      <c r="AK34" s="154">
        <f>ROUND(SUM($AK$26:$AK$32),2)</f>
        <v>0</v>
      </c>
      <c r="AL34" s="150"/>
      <c r="AM34" s="150"/>
      <c r="AN34" s="150"/>
      <c r="AO34" s="152"/>
      <c r="AP34" s="30"/>
      <c r="AQ34" s="22"/>
    </row>
    <row r="35" spans="2:43" s="6" customFormat="1" ht="15" customHeight="1" x14ac:dyDescent="0.3">
      <c r="B35" s="20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2"/>
    </row>
    <row r="36" spans="2:43" s="2" customFormat="1" ht="14.25" customHeight="1" x14ac:dyDescent="0.3"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2"/>
    </row>
    <row r="37" spans="2:43" s="2" customFormat="1" ht="14.25" customHeight="1" x14ac:dyDescent="0.3"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2"/>
    </row>
    <row r="38" spans="2:43" s="2" customFormat="1" ht="14.25" customHeight="1" x14ac:dyDescent="0.3"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2"/>
    </row>
    <row r="39" spans="2:43" s="2" customFormat="1" ht="14.25" customHeight="1" x14ac:dyDescent="0.3"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2"/>
    </row>
    <row r="40" spans="2:43" s="2" customFormat="1" ht="14.25" customHeight="1" x14ac:dyDescent="0.3"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2"/>
    </row>
    <row r="41" spans="2:43" s="2" customFormat="1" ht="14.25" customHeight="1" x14ac:dyDescent="0.3"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2"/>
    </row>
    <row r="42" spans="2:43" s="2" customFormat="1" ht="14.25" customHeight="1" x14ac:dyDescent="0.3"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2"/>
    </row>
    <row r="43" spans="2:43" s="2" customFormat="1" ht="14.25" customHeight="1" x14ac:dyDescent="0.3"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2"/>
    </row>
    <row r="44" spans="2:43" s="2" customFormat="1" ht="14.25" customHeight="1" x14ac:dyDescent="0.3">
      <c r="B44" s="10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2"/>
    </row>
    <row r="45" spans="2:43" s="2" customFormat="1" ht="14.25" customHeight="1" x14ac:dyDescent="0.3">
      <c r="B45" s="10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2"/>
    </row>
    <row r="46" spans="2:43" s="2" customFormat="1" ht="14.25" customHeight="1" x14ac:dyDescent="0.3"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2"/>
    </row>
    <row r="47" spans="2:43" s="2" customFormat="1" ht="14.25" customHeight="1" x14ac:dyDescent="0.3"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2"/>
    </row>
    <row r="48" spans="2:43" s="2" customFormat="1" ht="14.25" customHeight="1" x14ac:dyDescent="0.3">
      <c r="B48" s="10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2"/>
    </row>
    <row r="49" spans="2:43" s="6" customFormat="1" ht="15.75" customHeight="1" x14ac:dyDescent="0.3">
      <c r="B49" s="20"/>
      <c r="C49" s="21"/>
      <c r="D49" s="34" t="s">
        <v>45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6"/>
      <c r="AA49" s="21"/>
      <c r="AB49" s="21"/>
      <c r="AC49" s="34" t="s">
        <v>46</v>
      </c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6"/>
      <c r="AP49" s="21"/>
      <c r="AQ49" s="22"/>
    </row>
    <row r="50" spans="2:43" s="2" customFormat="1" ht="14.25" customHeight="1" x14ac:dyDescent="0.3">
      <c r="B50" s="10"/>
      <c r="C50" s="11"/>
      <c r="D50" s="37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38"/>
      <c r="AA50" s="11"/>
      <c r="AB50" s="11"/>
      <c r="AC50" s="37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38"/>
      <c r="AP50" s="11"/>
      <c r="AQ50" s="12"/>
    </row>
    <row r="51" spans="2:43" s="2" customFormat="1" ht="14.25" customHeight="1" x14ac:dyDescent="0.3">
      <c r="B51" s="10"/>
      <c r="C51" s="11"/>
      <c r="D51" s="37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38"/>
      <c r="AA51" s="11"/>
      <c r="AB51" s="11"/>
      <c r="AC51" s="37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38"/>
      <c r="AP51" s="11"/>
      <c r="AQ51" s="12"/>
    </row>
    <row r="52" spans="2:43" s="2" customFormat="1" ht="14.25" customHeight="1" x14ac:dyDescent="0.3">
      <c r="B52" s="10"/>
      <c r="C52" s="11"/>
      <c r="D52" s="37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38"/>
      <c r="AA52" s="11"/>
      <c r="AB52" s="11"/>
      <c r="AC52" s="37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38"/>
      <c r="AP52" s="11"/>
      <c r="AQ52" s="12"/>
    </row>
    <row r="53" spans="2:43" s="2" customFormat="1" ht="14.25" customHeight="1" x14ac:dyDescent="0.3">
      <c r="B53" s="10"/>
      <c r="C53" s="11"/>
      <c r="D53" s="37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38"/>
      <c r="AA53" s="11"/>
      <c r="AB53" s="11"/>
      <c r="AC53" s="37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38"/>
      <c r="AP53" s="11"/>
      <c r="AQ53" s="12"/>
    </row>
    <row r="54" spans="2:43" s="2" customFormat="1" ht="14.25" customHeight="1" x14ac:dyDescent="0.3">
      <c r="B54" s="10"/>
      <c r="C54" s="11"/>
      <c r="D54" s="37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38"/>
      <c r="AA54" s="11"/>
      <c r="AB54" s="11"/>
      <c r="AC54" s="37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38"/>
      <c r="AP54" s="11"/>
      <c r="AQ54" s="12"/>
    </row>
    <row r="55" spans="2:43" s="2" customFormat="1" ht="14.25" customHeight="1" x14ac:dyDescent="0.3">
      <c r="B55" s="10"/>
      <c r="C55" s="11"/>
      <c r="D55" s="37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38"/>
      <c r="AA55" s="11"/>
      <c r="AB55" s="11"/>
      <c r="AC55" s="37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38"/>
      <c r="AP55" s="11"/>
      <c r="AQ55" s="12"/>
    </row>
    <row r="56" spans="2:43" s="2" customFormat="1" ht="14.25" customHeight="1" x14ac:dyDescent="0.3">
      <c r="B56" s="10"/>
      <c r="C56" s="11"/>
      <c r="D56" s="37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38"/>
      <c r="AA56" s="11"/>
      <c r="AB56" s="11"/>
      <c r="AC56" s="37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38"/>
      <c r="AP56" s="11"/>
      <c r="AQ56" s="12"/>
    </row>
    <row r="57" spans="2:43" s="2" customFormat="1" ht="14.25" customHeight="1" x14ac:dyDescent="0.3">
      <c r="B57" s="10"/>
      <c r="C57" s="11"/>
      <c r="D57" s="37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38"/>
      <c r="AA57" s="11"/>
      <c r="AB57" s="11"/>
      <c r="AC57" s="37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38"/>
      <c r="AP57" s="11"/>
      <c r="AQ57" s="12"/>
    </row>
    <row r="58" spans="2:43" s="6" customFormat="1" ht="15.75" customHeight="1" x14ac:dyDescent="0.3">
      <c r="B58" s="20"/>
      <c r="C58" s="21"/>
      <c r="D58" s="39" t="s">
        <v>47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1" t="s">
        <v>48</v>
      </c>
      <c r="S58" s="40"/>
      <c r="T58" s="40"/>
      <c r="U58" s="40"/>
      <c r="V58" s="40"/>
      <c r="W58" s="40"/>
      <c r="X58" s="40"/>
      <c r="Y58" s="40"/>
      <c r="Z58" s="42"/>
      <c r="AA58" s="21"/>
      <c r="AB58" s="21"/>
      <c r="AC58" s="39" t="s">
        <v>47</v>
      </c>
      <c r="AD58" s="40"/>
      <c r="AE58" s="40"/>
      <c r="AF58" s="40"/>
      <c r="AG58" s="40"/>
      <c r="AH58" s="40"/>
      <c r="AI58" s="40"/>
      <c r="AJ58" s="40"/>
      <c r="AK58" s="40"/>
      <c r="AL58" s="40"/>
      <c r="AM58" s="41" t="s">
        <v>48</v>
      </c>
      <c r="AN58" s="40"/>
      <c r="AO58" s="42"/>
      <c r="AP58" s="21"/>
      <c r="AQ58" s="22"/>
    </row>
    <row r="59" spans="2:43" s="2" customFormat="1" ht="14.25" customHeight="1" x14ac:dyDescent="0.3">
      <c r="B59" s="10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2"/>
    </row>
    <row r="60" spans="2:43" s="6" customFormat="1" ht="15.75" customHeight="1" x14ac:dyDescent="0.3">
      <c r="B60" s="20"/>
      <c r="C60" s="21"/>
      <c r="D60" s="34" t="s">
        <v>49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6"/>
      <c r="AA60" s="21"/>
      <c r="AB60" s="21"/>
      <c r="AC60" s="34" t="s">
        <v>50</v>
      </c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6"/>
      <c r="AP60" s="21"/>
      <c r="AQ60" s="22"/>
    </row>
    <row r="61" spans="2:43" s="2" customFormat="1" ht="14.25" customHeight="1" x14ac:dyDescent="0.3">
      <c r="B61" s="10"/>
      <c r="C61" s="11"/>
      <c r="D61" s="37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38"/>
      <c r="AA61" s="11"/>
      <c r="AB61" s="11"/>
      <c r="AC61" s="37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38"/>
      <c r="AP61" s="11"/>
      <c r="AQ61" s="12"/>
    </row>
    <row r="62" spans="2:43" s="2" customFormat="1" ht="14.25" customHeight="1" x14ac:dyDescent="0.3">
      <c r="B62" s="10"/>
      <c r="C62" s="11"/>
      <c r="D62" s="37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38"/>
      <c r="AA62" s="11"/>
      <c r="AB62" s="11"/>
      <c r="AC62" s="37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38"/>
      <c r="AP62" s="11"/>
      <c r="AQ62" s="12"/>
    </row>
    <row r="63" spans="2:43" s="2" customFormat="1" ht="14.25" customHeight="1" x14ac:dyDescent="0.3">
      <c r="B63" s="10"/>
      <c r="C63" s="11"/>
      <c r="D63" s="37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38"/>
      <c r="AA63" s="11"/>
      <c r="AB63" s="11"/>
      <c r="AC63" s="37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38"/>
      <c r="AP63" s="11"/>
      <c r="AQ63" s="12"/>
    </row>
    <row r="64" spans="2:43" s="2" customFormat="1" ht="14.25" customHeight="1" x14ac:dyDescent="0.3">
      <c r="B64" s="10"/>
      <c r="C64" s="11"/>
      <c r="D64" s="37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38"/>
      <c r="AA64" s="11"/>
      <c r="AB64" s="11"/>
      <c r="AC64" s="37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38"/>
      <c r="AP64" s="11"/>
      <c r="AQ64" s="12"/>
    </row>
    <row r="65" spans="2:43" s="2" customFormat="1" ht="14.25" customHeight="1" x14ac:dyDescent="0.3">
      <c r="B65" s="10"/>
      <c r="C65" s="11"/>
      <c r="D65" s="37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38"/>
      <c r="AA65" s="11"/>
      <c r="AB65" s="11"/>
      <c r="AC65" s="37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38"/>
      <c r="AP65" s="11"/>
      <c r="AQ65" s="12"/>
    </row>
    <row r="66" spans="2:43" s="2" customFormat="1" ht="14.25" customHeight="1" x14ac:dyDescent="0.3">
      <c r="B66" s="10"/>
      <c r="C66" s="11"/>
      <c r="D66" s="37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38"/>
      <c r="AA66" s="11"/>
      <c r="AB66" s="11"/>
      <c r="AC66" s="37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38"/>
      <c r="AP66" s="11"/>
      <c r="AQ66" s="12"/>
    </row>
    <row r="67" spans="2:43" s="2" customFormat="1" ht="14.25" customHeight="1" x14ac:dyDescent="0.3">
      <c r="B67" s="10"/>
      <c r="C67" s="11"/>
      <c r="D67" s="37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38"/>
      <c r="AA67" s="11"/>
      <c r="AB67" s="11"/>
      <c r="AC67" s="37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38"/>
      <c r="AP67" s="11"/>
      <c r="AQ67" s="12"/>
    </row>
    <row r="68" spans="2:43" s="2" customFormat="1" ht="14.25" customHeight="1" x14ac:dyDescent="0.3">
      <c r="B68" s="10"/>
      <c r="C68" s="11"/>
      <c r="D68" s="37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38"/>
      <c r="AA68" s="11"/>
      <c r="AB68" s="11"/>
      <c r="AC68" s="37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38"/>
      <c r="AP68" s="11"/>
      <c r="AQ68" s="12"/>
    </row>
    <row r="69" spans="2:43" s="6" customFormat="1" ht="15.75" customHeight="1" x14ac:dyDescent="0.3">
      <c r="B69" s="20"/>
      <c r="C69" s="21"/>
      <c r="D69" s="39" t="s">
        <v>47</v>
      </c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1" t="s">
        <v>48</v>
      </c>
      <c r="S69" s="40"/>
      <c r="T69" s="40"/>
      <c r="U69" s="40"/>
      <c r="V69" s="40"/>
      <c r="W69" s="40"/>
      <c r="X69" s="40"/>
      <c r="Y69" s="40"/>
      <c r="Z69" s="42"/>
      <c r="AA69" s="21"/>
      <c r="AB69" s="21"/>
      <c r="AC69" s="39" t="s">
        <v>47</v>
      </c>
      <c r="AD69" s="40"/>
      <c r="AE69" s="40"/>
      <c r="AF69" s="40"/>
      <c r="AG69" s="40"/>
      <c r="AH69" s="40"/>
      <c r="AI69" s="40"/>
      <c r="AJ69" s="40"/>
      <c r="AK69" s="40"/>
      <c r="AL69" s="40"/>
      <c r="AM69" s="41" t="s">
        <v>48</v>
      </c>
      <c r="AN69" s="40"/>
      <c r="AO69" s="42"/>
      <c r="AP69" s="21"/>
      <c r="AQ69" s="22"/>
    </row>
    <row r="70" spans="2:43" s="6" customFormat="1" ht="7.5" customHeight="1" x14ac:dyDescent="0.3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2"/>
    </row>
    <row r="71" spans="2:43" s="6" customFormat="1" ht="7.5" customHeight="1" x14ac:dyDescent="0.3">
      <c r="B71" s="43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5"/>
    </row>
    <row r="75" spans="2:43" s="6" customFormat="1" ht="7.5" customHeight="1" x14ac:dyDescent="0.3">
      <c r="B75" s="46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8"/>
    </row>
    <row r="76" spans="2:43" s="6" customFormat="1" ht="37.5" customHeight="1" x14ac:dyDescent="0.3">
      <c r="B76" s="20"/>
      <c r="C76" s="141" t="s">
        <v>51</v>
      </c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22"/>
    </row>
    <row r="77" spans="2:43" s="49" customFormat="1" ht="15" customHeight="1" x14ac:dyDescent="0.3">
      <c r="B77" s="50"/>
      <c r="C77" s="17" t="s">
        <v>12</v>
      </c>
      <c r="D77" s="15"/>
      <c r="E77" s="15"/>
      <c r="F77" s="15"/>
      <c r="G77" s="15"/>
      <c r="H77" s="15"/>
      <c r="I77" s="15"/>
      <c r="J77" s="15"/>
      <c r="K77" s="15"/>
      <c r="L77" s="15" t="str">
        <f>$K$5</f>
        <v>130a</v>
      </c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51"/>
    </row>
    <row r="78" spans="2:43" s="52" customFormat="1" ht="37.5" customHeight="1" x14ac:dyDescent="0.3">
      <c r="B78" s="53"/>
      <c r="C78" s="54" t="s">
        <v>14</v>
      </c>
      <c r="D78" s="54"/>
      <c r="E78" s="54"/>
      <c r="F78" s="54"/>
      <c r="G78" s="54"/>
      <c r="H78" s="54"/>
      <c r="I78" s="54"/>
      <c r="J78" s="54"/>
      <c r="K78" s="54"/>
      <c r="L78" s="169" t="str">
        <f>$K$6</f>
        <v>Rekonstrukce nemocnice Na Františku - 2.NP JIP</v>
      </c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170"/>
      <c r="AA78" s="170"/>
      <c r="AB78" s="170"/>
      <c r="AC78" s="170"/>
      <c r="AD78" s="170"/>
      <c r="AE78" s="170"/>
      <c r="AF78" s="170"/>
      <c r="AG78" s="170"/>
      <c r="AH78" s="170"/>
      <c r="AI78" s="170"/>
      <c r="AJ78" s="170"/>
      <c r="AK78" s="170"/>
      <c r="AL78" s="170"/>
      <c r="AM78" s="170"/>
      <c r="AN78" s="170"/>
      <c r="AO78" s="170"/>
      <c r="AP78" s="54"/>
      <c r="AQ78" s="55"/>
    </row>
    <row r="79" spans="2:43" s="6" customFormat="1" ht="7.5" customHeight="1" x14ac:dyDescent="0.3">
      <c r="B79" s="20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2"/>
    </row>
    <row r="80" spans="2:43" s="6" customFormat="1" ht="15.75" customHeight="1" x14ac:dyDescent="0.3">
      <c r="B80" s="20"/>
      <c r="C80" s="17" t="s">
        <v>20</v>
      </c>
      <c r="D80" s="21"/>
      <c r="E80" s="21"/>
      <c r="F80" s="21"/>
      <c r="G80" s="21"/>
      <c r="H80" s="21"/>
      <c r="I80" s="21"/>
      <c r="J80" s="21"/>
      <c r="K80" s="21"/>
      <c r="L80" s="56" t="str">
        <f>IF($K$8="","",$K$8)</f>
        <v xml:space="preserve"> </v>
      </c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17" t="s">
        <v>22</v>
      </c>
      <c r="AJ80" s="21"/>
      <c r="AK80" s="21"/>
      <c r="AL80" s="21"/>
      <c r="AM80" s="57">
        <f>IF($AN$8="","",$AN$8)</f>
        <v>41759</v>
      </c>
      <c r="AN80" s="21"/>
      <c r="AO80" s="21"/>
      <c r="AP80" s="21"/>
      <c r="AQ80" s="22"/>
    </row>
    <row r="81" spans="1:76" s="6" customFormat="1" ht="7.5" customHeight="1" x14ac:dyDescent="0.3">
      <c r="B81" s="20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2"/>
    </row>
    <row r="82" spans="1:76" s="6" customFormat="1" ht="18.75" customHeight="1" x14ac:dyDescent="0.3">
      <c r="B82" s="20"/>
      <c r="C82" s="17" t="s">
        <v>25</v>
      </c>
      <c r="D82" s="21"/>
      <c r="E82" s="21"/>
      <c r="F82" s="21"/>
      <c r="G82" s="21"/>
      <c r="H82" s="21"/>
      <c r="I82" s="21"/>
      <c r="J82" s="21"/>
      <c r="K82" s="21"/>
      <c r="L82" s="15" t="str">
        <f>IF($E$11="","",$E$11)</f>
        <v xml:space="preserve"> </v>
      </c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17" t="s">
        <v>29</v>
      </c>
      <c r="AJ82" s="21"/>
      <c r="AK82" s="21"/>
      <c r="AL82" s="21"/>
      <c r="AM82" s="143" t="str">
        <f>IF($E$17="","",$E$17)</f>
        <v xml:space="preserve"> </v>
      </c>
      <c r="AN82" s="148"/>
      <c r="AO82" s="148"/>
      <c r="AP82" s="148"/>
      <c r="AQ82" s="22"/>
      <c r="AS82" s="158" t="s">
        <v>52</v>
      </c>
      <c r="AT82" s="159"/>
      <c r="AU82" s="58"/>
      <c r="AV82" s="58"/>
      <c r="AW82" s="58"/>
      <c r="AX82" s="58"/>
      <c r="AY82" s="58"/>
      <c r="AZ82" s="58"/>
      <c r="BA82" s="58"/>
      <c r="BB82" s="58"/>
      <c r="BC82" s="58"/>
      <c r="BD82" s="59"/>
    </row>
    <row r="83" spans="1:76" s="6" customFormat="1" ht="15.75" customHeight="1" x14ac:dyDescent="0.3">
      <c r="B83" s="20"/>
      <c r="C83" s="17" t="s">
        <v>28</v>
      </c>
      <c r="D83" s="21"/>
      <c r="E83" s="21"/>
      <c r="F83" s="21"/>
      <c r="G83" s="21"/>
      <c r="H83" s="21"/>
      <c r="I83" s="21"/>
      <c r="J83" s="21"/>
      <c r="K83" s="21"/>
      <c r="L83" s="15" t="str">
        <f>IF($E$14="","",$E$14)</f>
        <v xml:space="preserve"> </v>
      </c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17" t="s">
        <v>31</v>
      </c>
      <c r="AJ83" s="21"/>
      <c r="AK83" s="21"/>
      <c r="AL83" s="21"/>
      <c r="AM83" s="143" t="str">
        <f>IF($E$20="","",$E$20)</f>
        <v xml:space="preserve"> </v>
      </c>
      <c r="AN83" s="148"/>
      <c r="AO83" s="148"/>
      <c r="AP83" s="148"/>
      <c r="AQ83" s="22"/>
      <c r="AS83" s="160"/>
      <c r="AT83" s="161"/>
      <c r="BD83" s="60"/>
    </row>
    <row r="84" spans="1:76" s="6" customFormat="1" ht="12" customHeight="1" x14ac:dyDescent="0.3">
      <c r="B84" s="20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2"/>
      <c r="AS84" s="162"/>
      <c r="AT84" s="148"/>
      <c r="AU84" s="21"/>
      <c r="AV84" s="21"/>
      <c r="AW84" s="21"/>
      <c r="AX84" s="21"/>
      <c r="AY84" s="21"/>
      <c r="AZ84" s="21"/>
      <c r="BA84" s="21"/>
      <c r="BB84" s="21"/>
      <c r="BC84" s="21"/>
      <c r="BD84" s="61"/>
    </row>
    <row r="85" spans="1:76" s="6" customFormat="1" ht="30" customHeight="1" x14ac:dyDescent="0.3">
      <c r="B85" s="20"/>
      <c r="C85" s="149" t="s">
        <v>53</v>
      </c>
      <c r="D85" s="150"/>
      <c r="E85" s="150"/>
      <c r="F85" s="150"/>
      <c r="G85" s="150"/>
      <c r="H85" s="32"/>
      <c r="I85" s="151" t="s">
        <v>54</v>
      </c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1" t="s">
        <v>55</v>
      </c>
      <c r="AH85" s="150"/>
      <c r="AI85" s="150"/>
      <c r="AJ85" s="150"/>
      <c r="AK85" s="150"/>
      <c r="AL85" s="150"/>
      <c r="AM85" s="150"/>
      <c r="AN85" s="151" t="s">
        <v>56</v>
      </c>
      <c r="AO85" s="150"/>
      <c r="AP85" s="152"/>
      <c r="AQ85" s="22"/>
      <c r="AS85" s="62" t="s">
        <v>57</v>
      </c>
      <c r="AT85" s="63" t="s">
        <v>58</v>
      </c>
      <c r="AU85" s="63" t="s">
        <v>59</v>
      </c>
      <c r="AV85" s="63" t="s">
        <v>60</v>
      </c>
      <c r="AW85" s="63" t="s">
        <v>61</v>
      </c>
      <c r="AX85" s="63" t="s">
        <v>62</v>
      </c>
      <c r="AY85" s="63" t="s">
        <v>63</v>
      </c>
      <c r="AZ85" s="63" t="s">
        <v>64</v>
      </c>
      <c r="BA85" s="63" t="s">
        <v>65</v>
      </c>
      <c r="BB85" s="63" t="s">
        <v>66</v>
      </c>
      <c r="BC85" s="63" t="s">
        <v>67</v>
      </c>
      <c r="BD85" s="64" t="s">
        <v>68</v>
      </c>
      <c r="BE85" s="65"/>
    </row>
    <row r="86" spans="1:76" s="6" customFormat="1" ht="12" customHeight="1" x14ac:dyDescent="0.3">
      <c r="B86" s="20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2"/>
      <c r="AS86" s="66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6"/>
    </row>
    <row r="87" spans="1:76" s="52" customFormat="1" ht="33" customHeight="1" x14ac:dyDescent="0.3">
      <c r="B87" s="53"/>
      <c r="C87" s="67" t="s">
        <v>69</v>
      </c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156">
        <f>ROUND(SUM($AG$88:$AG$88),2)</f>
        <v>0</v>
      </c>
      <c r="AH87" s="157"/>
      <c r="AI87" s="157"/>
      <c r="AJ87" s="157"/>
      <c r="AK87" s="157"/>
      <c r="AL87" s="157"/>
      <c r="AM87" s="157"/>
      <c r="AN87" s="156">
        <f>ROUND(SUM($AG$87,$AT$87),2)</f>
        <v>0</v>
      </c>
      <c r="AO87" s="157"/>
      <c r="AP87" s="157"/>
      <c r="AQ87" s="55"/>
      <c r="AS87" s="68" t="e">
        <f>ROUND(SUM($AS$88:$AS$88),2)</f>
        <v>#REF!</v>
      </c>
      <c r="AT87" s="69">
        <f>ROUND(SUM($AV$87:$AW$87),2)</f>
        <v>0</v>
      </c>
      <c r="AU87" s="70" t="e">
        <f>ROUND(SUM($AU$88:$AU$88),5)</f>
        <v>#REF!</v>
      </c>
      <c r="AV87" s="69">
        <f>ROUND($AZ$87*$L$28,2)</f>
        <v>0</v>
      </c>
      <c r="AW87" s="69">
        <f>ROUND($BA$87*$L$29,2)</f>
        <v>0</v>
      </c>
      <c r="AX87" s="69">
        <f>ROUND($BB$87*$L$28,2)</f>
        <v>0</v>
      </c>
      <c r="AY87" s="69">
        <f>ROUND($BC$87*$L$29,2)</f>
        <v>0</v>
      </c>
      <c r="AZ87" s="69">
        <f>ROUND(SUM($AZ$88:$AZ$88),2)</f>
        <v>0</v>
      </c>
      <c r="BA87" s="69">
        <f>ROUND(SUM($BA$88:$BA$88),2)</f>
        <v>0</v>
      </c>
      <c r="BB87" s="69">
        <f>ROUND(SUM($BB$88:$BB$88),2)</f>
        <v>0</v>
      </c>
      <c r="BC87" s="69">
        <f>ROUND(SUM($BC$88:$BC$88),2)</f>
        <v>0</v>
      </c>
      <c r="BD87" s="71">
        <f>ROUND(SUM($BD$88:$BD$88),2)</f>
        <v>0</v>
      </c>
      <c r="BS87" s="52" t="s">
        <v>70</v>
      </c>
      <c r="BT87" s="52" t="s">
        <v>71</v>
      </c>
      <c r="BU87" s="72" t="s">
        <v>72</v>
      </c>
      <c r="BV87" s="52" t="s">
        <v>73</v>
      </c>
      <c r="BW87" s="52" t="s">
        <v>74</v>
      </c>
      <c r="BX87" s="52" t="s">
        <v>75</v>
      </c>
    </row>
    <row r="88" spans="1:76" s="73" customFormat="1" ht="28.5" customHeight="1" x14ac:dyDescent="0.3">
      <c r="A88" s="127" t="s">
        <v>158</v>
      </c>
      <c r="B88" s="74"/>
      <c r="C88" s="75"/>
      <c r="D88" s="146" t="s">
        <v>76</v>
      </c>
      <c r="E88" s="147"/>
      <c r="F88" s="147"/>
      <c r="G88" s="147"/>
      <c r="H88" s="147"/>
      <c r="I88" s="75"/>
      <c r="J88" s="146" t="s">
        <v>77</v>
      </c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  <c r="AF88" s="147"/>
      <c r="AG88" s="167">
        <f>'130a - Rekonstrukce nemoc...'!$M$26</f>
        <v>0</v>
      </c>
      <c r="AH88" s="168"/>
      <c r="AI88" s="168"/>
      <c r="AJ88" s="168"/>
      <c r="AK88" s="168"/>
      <c r="AL88" s="168"/>
      <c r="AM88" s="168"/>
      <c r="AN88" s="167">
        <f>ROUND(SUM($AG$88,$AT$88),2)</f>
        <v>0</v>
      </c>
      <c r="AO88" s="168"/>
      <c r="AP88" s="168"/>
      <c r="AQ88" s="76"/>
      <c r="AS88" s="77" t="e">
        <f>'130a - Rekonstrukce nemoc...'!#REF!</f>
        <v>#REF!</v>
      </c>
      <c r="AT88" s="78">
        <f>ROUND(SUM($AV$88:$AW$88),2)</f>
        <v>0</v>
      </c>
      <c r="AU88" s="79" t="e">
        <f>'130a - Rekonstrukce nemoc...'!$W$110</f>
        <v>#REF!</v>
      </c>
      <c r="AV88" s="78">
        <f>'130a - Rekonstrukce nemoc...'!$M$28</f>
        <v>0</v>
      </c>
      <c r="AW88" s="78">
        <f>'130a - Rekonstrukce nemoc...'!$M$29</f>
        <v>0</v>
      </c>
      <c r="AX88" s="78">
        <f>'130a - Rekonstrukce nemoc...'!$M$30</f>
        <v>0</v>
      </c>
      <c r="AY88" s="78">
        <f>'130a - Rekonstrukce nemoc...'!$M$31</f>
        <v>0</v>
      </c>
      <c r="AZ88" s="78">
        <f>'130a - Rekonstrukce nemoc...'!$H$28</f>
        <v>0</v>
      </c>
      <c r="BA88" s="78">
        <f>'130a - Rekonstrukce nemoc...'!$H$29</f>
        <v>0</v>
      </c>
      <c r="BB88" s="78">
        <f>'130a - Rekonstrukce nemoc...'!$H$30</f>
        <v>0</v>
      </c>
      <c r="BC88" s="78">
        <f>'130a - Rekonstrukce nemoc...'!$H$31</f>
        <v>0</v>
      </c>
      <c r="BD88" s="80">
        <f>'130a - Rekonstrukce nemoc...'!$H$32</f>
        <v>0</v>
      </c>
      <c r="BT88" s="73" t="s">
        <v>19</v>
      </c>
      <c r="BV88" s="73" t="s">
        <v>73</v>
      </c>
      <c r="BW88" s="73" t="s">
        <v>78</v>
      </c>
      <c r="BX88" s="73" t="s">
        <v>74</v>
      </c>
    </row>
    <row r="89" spans="1:76" s="2" customFormat="1" ht="14.25" customHeight="1" x14ac:dyDescent="0.3">
      <c r="B89" s="10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2"/>
    </row>
    <row r="90" spans="1:76" s="6" customFormat="1" ht="30.75" customHeight="1" x14ac:dyDescent="0.3">
      <c r="B90" s="20"/>
      <c r="C90" s="67" t="s">
        <v>79</v>
      </c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156">
        <v>0</v>
      </c>
      <c r="AH90" s="148"/>
      <c r="AI90" s="148"/>
      <c r="AJ90" s="148"/>
      <c r="AK90" s="148"/>
      <c r="AL90" s="148"/>
      <c r="AM90" s="148"/>
      <c r="AN90" s="156">
        <v>0</v>
      </c>
      <c r="AO90" s="148"/>
      <c r="AP90" s="148"/>
      <c r="AQ90" s="22"/>
      <c r="AS90" s="62" t="s">
        <v>80</v>
      </c>
      <c r="AT90" s="63" t="s">
        <v>81</v>
      </c>
      <c r="AU90" s="63" t="s">
        <v>35</v>
      </c>
      <c r="AV90" s="64" t="s">
        <v>58</v>
      </c>
      <c r="AW90" s="65"/>
    </row>
    <row r="91" spans="1:76" s="6" customFormat="1" ht="12" customHeight="1" x14ac:dyDescent="0.3">
      <c r="B91" s="20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2"/>
      <c r="AS91" s="58"/>
      <c r="AT91" s="58"/>
      <c r="AU91" s="58"/>
      <c r="AV91" s="58"/>
    </row>
    <row r="92" spans="1:76" s="6" customFormat="1" ht="30.75" customHeight="1" x14ac:dyDescent="0.3">
      <c r="B92" s="20"/>
      <c r="C92" s="81" t="s">
        <v>82</v>
      </c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165">
        <f>ROUND($AG$87+$AG$90,2)</f>
        <v>0</v>
      </c>
      <c r="AH92" s="166"/>
      <c r="AI92" s="166"/>
      <c r="AJ92" s="166"/>
      <c r="AK92" s="166"/>
      <c r="AL92" s="166"/>
      <c r="AM92" s="166"/>
      <c r="AN92" s="165">
        <f>ROUND($AN$87+$AN$90,2)</f>
        <v>0</v>
      </c>
      <c r="AO92" s="166"/>
      <c r="AP92" s="166"/>
      <c r="AQ92" s="22"/>
    </row>
    <row r="93" spans="1:76" s="6" customFormat="1" ht="7.5" customHeight="1" x14ac:dyDescent="0.3">
      <c r="B93" s="43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5"/>
    </row>
  </sheetData>
  <sheetProtection formatColumns="0" formatRows="0" sort="0" autoFilter="0"/>
  <mergeCells count="44">
    <mergeCell ref="AG92:AM92"/>
    <mergeCell ref="AN92:AP92"/>
    <mergeCell ref="AN88:AP88"/>
    <mergeCell ref="AG88:AM88"/>
    <mergeCell ref="L78:AO78"/>
    <mergeCell ref="AR2:BE2"/>
    <mergeCell ref="AG87:AM87"/>
    <mergeCell ref="AN87:AP87"/>
    <mergeCell ref="AG90:AM90"/>
    <mergeCell ref="AN90:AP90"/>
    <mergeCell ref="AS82:AT84"/>
    <mergeCell ref="AM83:AP83"/>
    <mergeCell ref="AK24:AO24"/>
    <mergeCell ref="AK26:AO26"/>
    <mergeCell ref="D88:H88"/>
    <mergeCell ref="J88:AF88"/>
    <mergeCell ref="AM82:AP82"/>
    <mergeCell ref="L31:O31"/>
    <mergeCell ref="W31:AE31"/>
    <mergeCell ref="AK31:AO31"/>
    <mergeCell ref="L32:O32"/>
    <mergeCell ref="W32:AE32"/>
    <mergeCell ref="AK32:AO32"/>
    <mergeCell ref="C85:G85"/>
    <mergeCell ref="I85:AF85"/>
    <mergeCell ref="AG85:AM85"/>
    <mergeCell ref="AN85:AP85"/>
    <mergeCell ref="X34:AB34"/>
    <mergeCell ref="AK34:AO34"/>
    <mergeCell ref="C76:AP76"/>
    <mergeCell ref="L29:O29"/>
    <mergeCell ref="W29:AE29"/>
    <mergeCell ref="AK29:AO29"/>
    <mergeCell ref="L30:O30"/>
    <mergeCell ref="W30:AE30"/>
    <mergeCell ref="AK30:AO30"/>
    <mergeCell ref="L28:O28"/>
    <mergeCell ref="W28:AE28"/>
    <mergeCell ref="AK28:AO28"/>
    <mergeCell ref="C2:AP2"/>
    <mergeCell ref="C4:AP4"/>
    <mergeCell ref="K5:AO5"/>
    <mergeCell ref="K6:AO6"/>
    <mergeCell ref="AK23:AO23"/>
  </mergeCells>
  <hyperlinks>
    <hyperlink ref="K1:S1" location="C2" tooltip="Souhrnný list stavby" display="1) Souhrnný list stavby"/>
    <hyperlink ref="W1:AF1" location="C87" tooltip="Rekapitulace objektů" display="2) Rekapitulace objektů"/>
    <hyperlink ref="A88" location="'130a - Rekonstrukce nemoc...'!C2" tooltip="130a - Rekonstrukce nemoc..." display="/"/>
  </hyperlinks>
  <pageMargins left="0.59027779102325439" right="0.59027779102325439" top="0.59027779102325439" bottom="0.59027779102325439" header="0" footer="0"/>
  <pageSetup paperSize="9" scale="95" fitToHeight="100" orientation="portrait" blackAndWhite="1" r:id="rId1"/>
  <headerFooter alignWithMargins="0"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25"/>
  <sheetViews>
    <sheetView showGridLines="0" zoomScaleNormal="100" workbookViewId="0">
      <pane ySplit="1" topLeftCell="A2" activePane="bottomLeft" state="frozenSplit"/>
      <selection pane="bottomLeft" activeCell="M27" sqref="M27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7" width="11.1640625" style="2" customWidth="1"/>
    <col min="8" max="8" width="12.5" style="2" customWidth="1"/>
    <col min="9" max="9" width="7" style="2" customWidth="1"/>
    <col min="10" max="10" width="5.1640625" style="2" customWidth="1"/>
    <col min="11" max="11" width="11.5" style="2" customWidth="1"/>
    <col min="12" max="12" width="12" style="2" customWidth="1"/>
    <col min="13" max="14" width="6" style="2" customWidth="1"/>
    <col min="15" max="15" width="2" style="2" customWidth="1"/>
    <col min="16" max="16" width="12.5" style="2" customWidth="1"/>
    <col min="17" max="17" width="4.1640625" style="2" customWidth="1"/>
    <col min="18" max="18" width="1.6640625" style="2" customWidth="1"/>
    <col min="19" max="19" width="21" style="2" bestFit="1" customWidth="1"/>
    <col min="20" max="20" width="29.6640625" style="2" hidden="1" customWidth="1"/>
    <col min="21" max="21" width="16.33203125" style="2" hidden="1" customWidth="1"/>
    <col min="22" max="22" width="12.33203125" style="2" hidden="1" customWidth="1"/>
    <col min="23" max="23" width="16.33203125" style="2" hidden="1" customWidth="1"/>
    <col min="24" max="24" width="12.1640625" style="2" hidden="1" customWidth="1"/>
    <col min="25" max="25" width="15" style="2" hidden="1" customWidth="1"/>
    <col min="26" max="26" width="11" style="2" hidden="1" customWidth="1"/>
    <col min="27" max="27" width="15" style="2" hidden="1" customWidth="1"/>
    <col min="28" max="28" width="16.33203125" style="2" hidden="1" customWidth="1"/>
    <col min="29" max="29" width="22" style="2" customWidth="1"/>
    <col min="30" max="30" width="15" style="2" customWidth="1"/>
    <col min="31" max="31" width="16.33203125" style="2" customWidth="1"/>
    <col min="32" max="43" width="10.5" style="1" customWidth="1"/>
    <col min="44" max="64" width="10.5" style="2" hidden="1" customWidth="1"/>
    <col min="65" max="16384" width="10.5" style="1"/>
  </cols>
  <sheetData>
    <row r="1" spans="1:256" s="3" customFormat="1" ht="22.5" customHeight="1" x14ac:dyDescent="0.3">
      <c r="A1" s="132"/>
      <c r="B1" s="129"/>
      <c r="C1" s="129"/>
      <c r="D1" s="130" t="s">
        <v>1</v>
      </c>
      <c r="E1" s="129"/>
      <c r="F1" s="131" t="s">
        <v>159</v>
      </c>
      <c r="G1" s="131"/>
      <c r="H1" s="193" t="s">
        <v>160</v>
      </c>
      <c r="I1" s="193"/>
      <c r="J1" s="193"/>
      <c r="K1" s="193"/>
      <c r="L1" s="131" t="s">
        <v>161</v>
      </c>
      <c r="M1" s="129"/>
      <c r="N1" s="129"/>
      <c r="O1" s="130" t="s">
        <v>83</v>
      </c>
      <c r="P1" s="129"/>
      <c r="Q1" s="129"/>
      <c r="R1" s="129"/>
      <c r="S1" s="131" t="s">
        <v>162</v>
      </c>
      <c r="T1" s="131"/>
      <c r="U1" s="132"/>
      <c r="V1" s="132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C2" s="139" t="s">
        <v>4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S2" s="155" t="s">
        <v>5</v>
      </c>
      <c r="T2" s="155"/>
      <c r="U2" s="155"/>
      <c r="V2" s="155"/>
      <c r="W2" s="155"/>
      <c r="X2" s="155"/>
      <c r="Y2" s="155"/>
      <c r="Z2" s="155"/>
      <c r="AA2" s="155"/>
      <c r="AB2" s="155"/>
      <c r="AC2" s="155"/>
      <c r="AT2" s="2" t="s">
        <v>78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AT3" s="2" t="s">
        <v>84</v>
      </c>
    </row>
    <row r="4" spans="1:256" s="2" customFormat="1" ht="37.5" customHeight="1" x14ac:dyDescent="0.3">
      <c r="B4" s="10"/>
      <c r="C4" s="141" t="s">
        <v>85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2"/>
      <c r="T4" s="13" t="s">
        <v>10</v>
      </c>
      <c r="AT4" s="2" t="s">
        <v>3</v>
      </c>
    </row>
    <row r="5" spans="1:256" s="2" customFormat="1" ht="7.5" customHeight="1" x14ac:dyDescent="0.3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/>
    </row>
    <row r="6" spans="1:256" s="2" customFormat="1" ht="26.25" customHeight="1" x14ac:dyDescent="0.3">
      <c r="B6" s="10"/>
      <c r="C6" s="11"/>
      <c r="D6" s="17" t="s">
        <v>14</v>
      </c>
      <c r="E6" s="11"/>
      <c r="F6" s="171" t="str">
        <f>'Rekapitulace stavby'!$K$6</f>
        <v>Rekonstrukce nemocnice Na Františku - 2.NP JIP</v>
      </c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1"/>
      <c r="R6" s="12"/>
    </row>
    <row r="7" spans="1:256" s="6" customFormat="1" ht="33.75" customHeight="1" x14ac:dyDescent="0.3">
      <c r="B7" s="20"/>
      <c r="C7" s="21"/>
      <c r="D7" s="16" t="s">
        <v>86</v>
      </c>
      <c r="E7" s="21"/>
      <c r="F7" s="144" t="s">
        <v>87</v>
      </c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21"/>
      <c r="R7" s="22"/>
    </row>
    <row r="8" spans="1:256" s="6" customFormat="1" ht="15" customHeight="1" x14ac:dyDescent="0.3">
      <c r="B8" s="20"/>
      <c r="C8" s="21"/>
      <c r="D8" s="17" t="s">
        <v>16</v>
      </c>
      <c r="E8" s="21"/>
      <c r="F8" s="15"/>
      <c r="G8" s="21"/>
      <c r="H8" s="21"/>
      <c r="I8" s="21"/>
      <c r="J8" s="21"/>
      <c r="K8" s="21"/>
      <c r="L8" s="21"/>
      <c r="M8" s="17" t="s">
        <v>18</v>
      </c>
      <c r="N8" s="21"/>
      <c r="O8" s="15"/>
      <c r="P8" s="21"/>
      <c r="Q8" s="21"/>
      <c r="R8" s="22"/>
    </row>
    <row r="9" spans="1:256" s="6" customFormat="1" ht="15" customHeight="1" x14ac:dyDescent="0.3">
      <c r="B9" s="20"/>
      <c r="C9" s="21"/>
      <c r="D9" s="17" t="s">
        <v>20</v>
      </c>
      <c r="E9" s="21"/>
      <c r="F9" s="15" t="s">
        <v>21</v>
      </c>
      <c r="G9" s="21"/>
      <c r="H9" s="21"/>
      <c r="I9" s="21"/>
      <c r="J9" s="21"/>
      <c r="K9" s="21"/>
      <c r="L9" s="21"/>
      <c r="M9" s="17" t="s">
        <v>22</v>
      </c>
      <c r="N9" s="21"/>
      <c r="O9" s="172">
        <f>'Rekapitulace stavby'!$AN$8</f>
        <v>41759</v>
      </c>
      <c r="P9" s="148"/>
      <c r="Q9" s="21"/>
      <c r="R9" s="22"/>
    </row>
    <row r="10" spans="1:256" s="6" customFormat="1" ht="12" customHeight="1" x14ac:dyDescent="0.3"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2"/>
    </row>
    <row r="11" spans="1:256" s="6" customFormat="1" ht="15" customHeight="1" x14ac:dyDescent="0.3">
      <c r="B11" s="20"/>
      <c r="C11" s="21"/>
      <c r="D11" s="17" t="s">
        <v>25</v>
      </c>
      <c r="E11" s="21"/>
      <c r="F11" s="21" t="s">
        <v>163</v>
      </c>
      <c r="G11" s="21"/>
      <c r="H11" s="21"/>
      <c r="I11" s="21"/>
      <c r="J11" s="21"/>
      <c r="K11" s="21"/>
      <c r="L11" s="21"/>
      <c r="M11" s="17" t="s">
        <v>26</v>
      </c>
      <c r="N11" s="21"/>
      <c r="O11" s="143" t="str">
        <f>IF('Rekapitulace stavby'!$AN$10="","",'Rekapitulace stavby'!$AN$10)</f>
        <v/>
      </c>
      <c r="P11" s="148"/>
      <c r="Q11" s="21"/>
      <c r="R11" s="22"/>
    </row>
    <row r="12" spans="1:256" s="6" customFormat="1" ht="18.75" customHeight="1" x14ac:dyDescent="0.3">
      <c r="B12" s="20"/>
      <c r="C12" s="21"/>
      <c r="D12" s="21"/>
      <c r="E12" s="15" t="str">
        <f>IF('Rekapitulace stavby'!$E$11="","",'Rekapitulace stavby'!$E$11)</f>
        <v xml:space="preserve"> </v>
      </c>
      <c r="F12" s="21" t="s">
        <v>164</v>
      </c>
      <c r="G12" s="21"/>
      <c r="H12" s="21"/>
      <c r="I12" s="21"/>
      <c r="J12" s="21"/>
      <c r="K12" s="21"/>
      <c r="L12" s="21"/>
      <c r="M12" s="17" t="s">
        <v>27</v>
      </c>
      <c r="N12" s="21"/>
      <c r="O12" s="143" t="str">
        <f>IF('Rekapitulace stavby'!$AN$11="","",'Rekapitulace stavby'!$AN$11)</f>
        <v/>
      </c>
      <c r="P12" s="148"/>
      <c r="Q12" s="21"/>
      <c r="R12" s="22"/>
    </row>
    <row r="13" spans="1:256" s="6" customFormat="1" ht="7.5" customHeight="1" x14ac:dyDescent="0.3"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</row>
    <row r="14" spans="1:256" s="6" customFormat="1" ht="15" customHeight="1" x14ac:dyDescent="0.3">
      <c r="B14" s="20"/>
      <c r="C14" s="21"/>
      <c r="D14" s="17" t="s">
        <v>28</v>
      </c>
      <c r="E14" s="21"/>
      <c r="F14" s="21"/>
      <c r="G14" s="21"/>
      <c r="H14" s="21"/>
      <c r="I14" s="21"/>
      <c r="J14" s="21"/>
      <c r="K14" s="21"/>
      <c r="L14" s="21"/>
      <c r="M14" s="17" t="s">
        <v>26</v>
      </c>
      <c r="N14" s="21"/>
      <c r="O14" s="143" t="str">
        <f>IF('Rekapitulace stavby'!$AN$13="","",'Rekapitulace stavby'!$AN$13)</f>
        <v/>
      </c>
      <c r="P14" s="148"/>
      <c r="Q14" s="21"/>
      <c r="R14" s="22"/>
    </row>
    <row r="15" spans="1:256" s="6" customFormat="1" ht="18.75" customHeight="1" x14ac:dyDescent="0.3">
      <c r="B15" s="20"/>
      <c r="C15" s="21"/>
      <c r="D15" s="21"/>
      <c r="E15" s="15" t="str">
        <f>IF('Rekapitulace stavby'!$E$14="","",'Rekapitulace stavby'!$E$14)</f>
        <v xml:space="preserve"> </v>
      </c>
      <c r="F15" s="21"/>
      <c r="G15" s="21"/>
      <c r="H15" s="21"/>
      <c r="I15" s="21"/>
      <c r="J15" s="21"/>
      <c r="K15" s="21"/>
      <c r="L15" s="21"/>
      <c r="M15" s="17" t="s">
        <v>27</v>
      </c>
      <c r="N15" s="21"/>
      <c r="O15" s="143" t="str">
        <f>IF('Rekapitulace stavby'!$AN$14="","",'Rekapitulace stavby'!$AN$14)</f>
        <v/>
      </c>
      <c r="P15" s="148"/>
      <c r="Q15" s="21"/>
      <c r="R15" s="22"/>
    </row>
    <row r="16" spans="1:256" s="6" customFormat="1" ht="7.5" customHeight="1" x14ac:dyDescent="0.3"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2"/>
    </row>
    <row r="17" spans="2:18" s="6" customFormat="1" ht="15" customHeight="1" x14ac:dyDescent="0.3">
      <c r="B17" s="20"/>
      <c r="C17" s="21"/>
      <c r="D17" s="17" t="s">
        <v>29</v>
      </c>
      <c r="E17" s="21"/>
      <c r="F17" s="21" t="s">
        <v>165</v>
      </c>
      <c r="G17" s="21"/>
      <c r="H17" s="21"/>
      <c r="I17" s="21"/>
      <c r="J17" s="21"/>
      <c r="K17" s="21"/>
      <c r="L17" s="21"/>
      <c r="M17" s="17" t="s">
        <v>26</v>
      </c>
      <c r="N17" s="21"/>
      <c r="O17" s="143" t="str">
        <f>IF('Rekapitulace stavby'!$AN$16="","",'Rekapitulace stavby'!$AN$16)</f>
        <v/>
      </c>
      <c r="P17" s="148"/>
      <c r="Q17" s="21"/>
      <c r="R17" s="22"/>
    </row>
    <row r="18" spans="2:18" s="6" customFormat="1" ht="18.75" customHeight="1" x14ac:dyDescent="0.3">
      <c r="B18" s="20"/>
      <c r="C18" s="21"/>
      <c r="D18" s="21"/>
      <c r="E18" s="15" t="str">
        <f>IF('Rekapitulace stavby'!$E$17="","",'Rekapitulace stavby'!$E$17)</f>
        <v xml:space="preserve"> </v>
      </c>
      <c r="F18" s="21" t="s">
        <v>166</v>
      </c>
      <c r="G18" s="21"/>
      <c r="H18" s="21"/>
      <c r="I18" s="21"/>
      <c r="J18" s="21"/>
      <c r="K18" s="21"/>
      <c r="L18" s="21"/>
      <c r="M18" s="17" t="s">
        <v>27</v>
      </c>
      <c r="N18" s="21"/>
      <c r="O18" s="143" t="str">
        <f>IF('Rekapitulace stavby'!$AN$17="","",'Rekapitulace stavby'!$AN$17)</f>
        <v/>
      </c>
      <c r="P18" s="148"/>
      <c r="Q18" s="21"/>
      <c r="R18" s="22"/>
    </row>
    <row r="19" spans="2:18" s="6" customFormat="1" ht="7.5" customHeight="1" x14ac:dyDescent="0.3"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2"/>
    </row>
    <row r="20" spans="2:18" s="6" customFormat="1" ht="15" customHeight="1" x14ac:dyDescent="0.3">
      <c r="B20" s="20"/>
      <c r="C20" s="21"/>
      <c r="D20" s="17" t="s">
        <v>31</v>
      </c>
      <c r="E20" s="21"/>
      <c r="F20" s="21"/>
      <c r="G20" s="21"/>
      <c r="H20" s="21"/>
      <c r="I20" s="21"/>
      <c r="J20" s="21"/>
      <c r="K20" s="21"/>
      <c r="L20" s="21"/>
      <c r="M20" s="17" t="s">
        <v>26</v>
      </c>
      <c r="N20" s="21"/>
      <c r="O20" s="143" t="str">
        <f>IF('Rekapitulace stavby'!$AN$19="","",'Rekapitulace stavby'!$AN$19)</f>
        <v/>
      </c>
      <c r="P20" s="148"/>
      <c r="Q20" s="21"/>
      <c r="R20" s="22"/>
    </row>
    <row r="21" spans="2:18" s="6" customFormat="1" ht="18.75" customHeight="1" x14ac:dyDescent="0.3">
      <c r="B21" s="20"/>
      <c r="C21" s="21"/>
      <c r="D21" s="21"/>
      <c r="E21" s="15" t="str">
        <f>IF('Rekapitulace stavby'!$E$20="","",'Rekapitulace stavby'!$E$20)</f>
        <v xml:space="preserve"> </v>
      </c>
      <c r="F21" s="21"/>
      <c r="G21" s="21"/>
      <c r="H21" s="21"/>
      <c r="I21" s="21"/>
      <c r="J21" s="21"/>
      <c r="K21" s="21"/>
      <c r="L21" s="21"/>
      <c r="M21" s="17" t="s">
        <v>27</v>
      </c>
      <c r="N21" s="21"/>
      <c r="O21" s="143" t="str">
        <f>IF('Rekapitulace stavby'!$AN$20="","",'Rekapitulace stavby'!$AN$20)</f>
        <v/>
      </c>
      <c r="P21" s="148"/>
      <c r="Q21" s="21"/>
      <c r="R21" s="22"/>
    </row>
    <row r="22" spans="2:18" s="6" customFormat="1" ht="7.5" customHeight="1" x14ac:dyDescent="0.3"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2"/>
    </row>
    <row r="23" spans="2:18" s="6" customFormat="1" ht="7.5" customHeight="1" x14ac:dyDescent="0.3">
      <c r="B23" s="20"/>
      <c r="C23" s="21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21"/>
      <c r="R23" s="22"/>
    </row>
    <row r="24" spans="2:18" s="6" customFormat="1" ht="15" customHeight="1" x14ac:dyDescent="0.3">
      <c r="B24" s="20"/>
      <c r="C24" s="21"/>
      <c r="D24" s="82" t="s">
        <v>88</v>
      </c>
      <c r="E24" s="21"/>
      <c r="F24" s="21"/>
      <c r="G24" s="21"/>
      <c r="H24" s="21"/>
      <c r="I24" s="21"/>
      <c r="J24" s="21"/>
      <c r="K24" s="21"/>
      <c r="L24" s="21"/>
      <c r="M24" s="145">
        <f>$N$87</f>
        <v>0</v>
      </c>
      <c r="N24" s="148"/>
      <c r="O24" s="148"/>
      <c r="P24" s="148"/>
      <c r="Q24" s="21"/>
      <c r="R24" s="22"/>
    </row>
    <row r="25" spans="2:18" s="6" customFormat="1" ht="7.5" customHeight="1" x14ac:dyDescent="0.3"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2"/>
    </row>
    <row r="26" spans="2:18" s="6" customFormat="1" ht="26.25" customHeight="1" x14ac:dyDescent="0.3">
      <c r="B26" s="20"/>
      <c r="C26" s="21"/>
      <c r="D26" s="83" t="s">
        <v>34</v>
      </c>
      <c r="E26" s="21"/>
      <c r="F26" s="21"/>
      <c r="G26" s="21"/>
      <c r="H26" s="21"/>
      <c r="I26" s="21"/>
      <c r="J26" s="21"/>
      <c r="K26" s="21"/>
      <c r="L26" s="21"/>
      <c r="M26" s="173">
        <f>M24</f>
        <v>0</v>
      </c>
      <c r="N26" s="148"/>
      <c r="O26" s="148"/>
      <c r="P26" s="148"/>
      <c r="Q26" s="21"/>
      <c r="R26" s="22"/>
    </row>
    <row r="27" spans="2:18" s="6" customFormat="1" ht="7.5" customHeight="1" x14ac:dyDescent="0.3">
      <c r="B27" s="20"/>
      <c r="C27" s="21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21"/>
      <c r="R27" s="22"/>
    </row>
    <row r="28" spans="2:18" s="6" customFormat="1" ht="15" customHeight="1" x14ac:dyDescent="0.3">
      <c r="B28" s="20"/>
      <c r="C28" s="21"/>
      <c r="D28" s="26" t="s">
        <v>35</v>
      </c>
      <c r="E28" s="26" t="s">
        <v>36</v>
      </c>
      <c r="F28" s="27">
        <v>0.21</v>
      </c>
      <c r="G28" s="84" t="s">
        <v>37</v>
      </c>
      <c r="H28" s="174">
        <f>ROUND((SUM($BE$92:$BE$92)+SUM($BE$110:$BE$125)),2)</f>
        <v>0</v>
      </c>
      <c r="I28" s="148"/>
      <c r="J28" s="148"/>
      <c r="K28" s="21"/>
      <c r="L28" s="21"/>
      <c r="M28" s="174">
        <f>ROUND((SUM($BE$92:$BE$92)+SUM($BE$110:$BE$125))*$F$28,2)</f>
        <v>0</v>
      </c>
      <c r="N28" s="148"/>
      <c r="O28" s="148"/>
      <c r="P28" s="148"/>
      <c r="Q28" s="21"/>
      <c r="R28" s="22"/>
    </row>
    <row r="29" spans="2:18" s="6" customFormat="1" ht="15" customHeight="1" x14ac:dyDescent="0.3">
      <c r="B29" s="20"/>
      <c r="C29" s="21"/>
      <c r="D29" s="21"/>
      <c r="E29" s="26" t="s">
        <v>38</v>
      </c>
      <c r="F29" s="27">
        <v>0.15</v>
      </c>
      <c r="G29" s="84" t="s">
        <v>37</v>
      </c>
      <c r="H29" s="174">
        <f>ROUND((SUM($BF$92:$BF$92)+SUM($BF$110:$BF$125)),2)</f>
        <v>0</v>
      </c>
      <c r="I29" s="148"/>
      <c r="J29" s="148"/>
      <c r="K29" s="21"/>
      <c r="L29" s="21"/>
      <c r="M29" s="174">
        <f>ROUND((SUM($BF$92:$BF$92)+SUM($BF$110:$BF$125))*$F$29,2)</f>
        <v>0</v>
      </c>
      <c r="N29" s="148"/>
      <c r="O29" s="148"/>
      <c r="P29" s="148"/>
      <c r="Q29" s="21"/>
      <c r="R29" s="22"/>
    </row>
    <row r="30" spans="2:18" s="6" customFormat="1" ht="15" hidden="1" customHeight="1" x14ac:dyDescent="0.3">
      <c r="B30" s="20"/>
      <c r="C30" s="21"/>
      <c r="D30" s="21"/>
      <c r="E30" s="26" t="s">
        <v>39</v>
      </c>
      <c r="F30" s="27">
        <v>0.21</v>
      </c>
      <c r="G30" s="84" t="s">
        <v>37</v>
      </c>
      <c r="H30" s="174">
        <f>ROUND((SUM($BG$92:$BG$92)+SUM($BG$110:$BG$125)),2)</f>
        <v>0</v>
      </c>
      <c r="I30" s="148"/>
      <c r="J30" s="148"/>
      <c r="K30" s="21"/>
      <c r="L30" s="21"/>
      <c r="M30" s="174">
        <v>0</v>
      </c>
      <c r="N30" s="148"/>
      <c r="O30" s="148"/>
      <c r="P30" s="148"/>
      <c r="Q30" s="21"/>
      <c r="R30" s="22"/>
    </row>
    <row r="31" spans="2:18" s="6" customFormat="1" ht="15" hidden="1" customHeight="1" x14ac:dyDescent="0.3">
      <c r="B31" s="20"/>
      <c r="C31" s="21"/>
      <c r="D31" s="21"/>
      <c r="E31" s="26" t="s">
        <v>40</v>
      </c>
      <c r="F31" s="27">
        <v>0.15</v>
      </c>
      <c r="G31" s="84" t="s">
        <v>37</v>
      </c>
      <c r="H31" s="174">
        <f>ROUND((SUM($BH$92:$BH$92)+SUM($BH$110:$BH$125)),2)</f>
        <v>0</v>
      </c>
      <c r="I31" s="148"/>
      <c r="J31" s="148"/>
      <c r="K31" s="21"/>
      <c r="L31" s="21"/>
      <c r="M31" s="174">
        <v>0</v>
      </c>
      <c r="N31" s="148"/>
      <c r="O31" s="148"/>
      <c r="P31" s="148"/>
      <c r="Q31" s="21"/>
      <c r="R31" s="22"/>
    </row>
    <row r="32" spans="2:18" s="6" customFormat="1" ht="15" hidden="1" customHeight="1" x14ac:dyDescent="0.3">
      <c r="B32" s="20"/>
      <c r="C32" s="21"/>
      <c r="D32" s="21"/>
      <c r="E32" s="26" t="s">
        <v>41</v>
      </c>
      <c r="F32" s="27">
        <v>0</v>
      </c>
      <c r="G32" s="84" t="s">
        <v>37</v>
      </c>
      <c r="H32" s="174">
        <f>ROUND((SUM($BI$92:$BI$92)+SUM($BI$110:$BI$125)),2)</f>
        <v>0</v>
      </c>
      <c r="I32" s="148"/>
      <c r="J32" s="148"/>
      <c r="K32" s="21"/>
      <c r="L32" s="21"/>
      <c r="M32" s="174">
        <v>0</v>
      </c>
      <c r="N32" s="148"/>
      <c r="O32" s="148"/>
      <c r="P32" s="148"/>
      <c r="Q32" s="21"/>
      <c r="R32" s="22"/>
    </row>
    <row r="33" spans="2:18" s="6" customFormat="1" ht="7.5" customHeight="1" x14ac:dyDescent="0.3"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2"/>
    </row>
    <row r="34" spans="2:18" s="6" customFormat="1" ht="26.25" customHeight="1" x14ac:dyDescent="0.3">
      <c r="B34" s="20"/>
      <c r="C34" s="30"/>
      <c r="D34" s="31" t="s">
        <v>42</v>
      </c>
      <c r="E34" s="32"/>
      <c r="F34" s="32"/>
      <c r="G34" s="85" t="s">
        <v>43</v>
      </c>
      <c r="H34" s="33" t="s">
        <v>44</v>
      </c>
      <c r="I34" s="32"/>
      <c r="J34" s="32"/>
      <c r="K34" s="32"/>
      <c r="L34" s="154">
        <f>ROUND(SUM($M$26:$M$32),2)</f>
        <v>0</v>
      </c>
      <c r="M34" s="150"/>
      <c r="N34" s="150"/>
      <c r="O34" s="150"/>
      <c r="P34" s="152"/>
      <c r="Q34" s="30"/>
      <c r="R34" s="22"/>
    </row>
    <row r="35" spans="2:18" s="6" customFormat="1" ht="15" customHeight="1" x14ac:dyDescent="0.3">
      <c r="B35" s="20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2"/>
    </row>
    <row r="36" spans="2:18" s="6" customFormat="1" ht="15" customHeight="1" x14ac:dyDescent="0.3"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2"/>
    </row>
    <row r="37" spans="2:18" s="2" customFormat="1" ht="14.25" customHeight="1" x14ac:dyDescent="0.3"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2"/>
    </row>
    <row r="38" spans="2:18" s="2" customFormat="1" ht="14.25" customHeight="1" x14ac:dyDescent="0.3"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2"/>
    </row>
    <row r="39" spans="2:18" s="2" customFormat="1" ht="14.25" customHeight="1" x14ac:dyDescent="0.3"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2"/>
    </row>
    <row r="40" spans="2:18" s="2" customFormat="1" ht="14.25" customHeight="1" x14ac:dyDescent="0.3"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2"/>
    </row>
    <row r="41" spans="2:18" s="2" customFormat="1" ht="14.25" customHeight="1" x14ac:dyDescent="0.3"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2"/>
    </row>
    <row r="42" spans="2:18" s="2" customFormat="1" ht="14.25" customHeight="1" x14ac:dyDescent="0.3"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2"/>
    </row>
    <row r="43" spans="2:18" s="2" customFormat="1" ht="14.25" customHeight="1" x14ac:dyDescent="0.3"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2"/>
    </row>
    <row r="44" spans="2:18" s="2" customFormat="1" ht="14.25" customHeight="1" x14ac:dyDescent="0.3">
      <c r="B44" s="10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2"/>
    </row>
    <row r="45" spans="2:18" s="2" customFormat="1" ht="14.25" customHeight="1" x14ac:dyDescent="0.3">
      <c r="B45" s="10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2"/>
    </row>
    <row r="46" spans="2:18" s="2" customFormat="1" ht="14.25" customHeight="1" x14ac:dyDescent="0.3"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2"/>
    </row>
    <row r="47" spans="2:18" s="2" customFormat="1" ht="14.25" customHeight="1" x14ac:dyDescent="0.3"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2"/>
    </row>
    <row r="48" spans="2:18" s="2" customFormat="1" ht="14.25" customHeight="1" x14ac:dyDescent="0.3">
      <c r="B48" s="10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2"/>
    </row>
    <row r="49" spans="2:18" s="6" customFormat="1" ht="15.75" customHeight="1" x14ac:dyDescent="0.3">
      <c r="B49" s="20"/>
      <c r="C49" s="21"/>
      <c r="D49" s="34" t="s">
        <v>45</v>
      </c>
      <c r="E49" s="35"/>
      <c r="F49" s="35"/>
      <c r="G49" s="35"/>
      <c r="H49" s="36"/>
      <c r="I49" s="21"/>
      <c r="J49" s="34" t="s">
        <v>46</v>
      </c>
      <c r="K49" s="35"/>
      <c r="L49" s="35"/>
      <c r="M49" s="35"/>
      <c r="N49" s="35"/>
      <c r="O49" s="35"/>
      <c r="P49" s="36"/>
      <c r="Q49" s="21"/>
      <c r="R49" s="22"/>
    </row>
    <row r="50" spans="2:18" s="2" customFormat="1" ht="14.25" customHeight="1" x14ac:dyDescent="0.3">
      <c r="B50" s="10"/>
      <c r="C50" s="11"/>
      <c r="D50" s="37"/>
      <c r="E50" s="11"/>
      <c r="F50" s="11"/>
      <c r="G50" s="11"/>
      <c r="H50" s="38"/>
      <c r="I50" s="11"/>
      <c r="J50" s="37"/>
      <c r="K50" s="11"/>
      <c r="L50" s="11"/>
      <c r="M50" s="11"/>
      <c r="N50" s="11"/>
      <c r="O50" s="11"/>
      <c r="P50" s="38"/>
      <c r="Q50" s="11"/>
      <c r="R50" s="12"/>
    </row>
    <row r="51" spans="2:18" s="2" customFormat="1" ht="14.25" customHeight="1" x14ac:dyDescent="0.3">
      <c r="B51" s="10"/>
      <c r="C51" s="11"/>
      <c r="D51" s="37"/>
      <c r="E51" s="11"/>
      <c r="F51" s="11"/>
      <c r="G51" s="11"/>
      <c r="H51" s="38"/>
      <c r="I51" s="11"/>
      <c r="J51" s="37"/>
      <c r="K51" s="11"/>
      <c r="L51" s="11"/>
      <c r="M51" s="11"/>
      <c r="N51" s="11"/>
      <c r="O51" s="11"/>
      <c r="P51" s="38"/>
      <c r="Q51" s="11"/>
      <c r="R51" s="12"/>
    </row>
    <row r="52" spans="2:18" s="2" customFormat="1" ht="14.25" customHeight="1" x14ac:dyDescent="0.3">
      <c r="B52" s="10"/>
      <c r="C52" s="11"/>
      <c r="D52" s="37"/>
      <c r="E52" s="11"/>
      <c r="F52" s="11"/>
      <c r="G52" s="11"/>
      <c r="H52" s="38"/>
      <c r="I52" s="11"/>
      <c r="J52" s="37"/>
      <c r="K52" s="11"/>
      <c r="L52" s="11"/>
      <c r="M52" s="11"/>
      <c r="N52" s="11"/>
      <c r="O52" s="11"/>
      <c r="P52" s="38"/>
      <c r="Q52" s="11"/>
      <c r="R52" s="12"/>
    </row>
    <row r="53" spans="2:18" s="2" customFormat="1" ht="14.25" customHeight="1" x14ac:dyDescent="0.3">
      <c r="B53" s="10"/>
      <c r="C53" s="11"/>
      <c r="D53" s="37"/>
      <c r="E53" s="11"/>
      <c r="F53" s="11"/>
      <c r="G53" s="11"/>
      <c r="H53" s="38"/>
      <c r="I53" s="11"/>
      <c r="J53" s="37"/>
      <c r="K53" s="11"/>
      <c r="L53" s="11"/>
      <c r="M53" s="11"/>
      <c r="N53" s="11"/>
      <c r="O53" s="11"/>
      <c r="P53" s="38"/>
      <c r="Q53" s="11"/>
      <c r="R53" s="12"/>
    </row>
    <row r="54" spans="2:18" s="2" customFormat="1" ht="14.25" customHeight="1" x14ac:dyDescent="0.3">
      <c r="B54" s="10"/>
      <c r="C54" s="11"/>
      <c r="D54" s="37"/>
      <c r="E54" s="11"/>
      <c r="F54" s="11"/>
      <c r="G54" s="11"/>
      <c r="H54" s="38"/>
      <c r="I54" s="11"/>
      <c r="J54" s="37"/>
      <c r="K54" s="11"/>
      <c r="L54" s="11"/>
      <c r="M54" s="11"/>
      <c r="N54" s="11"/>
      <c r="O54" s="11"/>
      <c r="P54" s="38"/>
      <c r="Q54" s="11"/>
      <c r="R54" s="12"/>
    </row>
    <row r="55" spans="2:18" s="2" customFormat="1" ht="14.25" customHeight="1" x14ac:dyDescent="0.3">
      <c r="B55" s="10"/>
      <c r="C55" s="11"/>
      <c r="D55" s="37"/>
      <c r="E55" s="11"/>
      <c r="F55" s="11"/>
      <c r="G55" s="11"/>
      <c r="H55" s="38"/>
      <c r="I55" s="11"/>
      <c r="J55" s="37"/>
      <c r="K55" s="11"/>
      <c r="L55" s="11"/>
      <c r="M55" s="11"/>
      <c r="N55" s="11"/>
      <c r="O55" s="11"/>
      <c r="P55" s="38"/>
      <c r="Q55" s="11"/>
      <c r="R55" s="12"/>
    </row>
    <row r="56" spans="2:18" s="2" customFormat="1" ht="14.25" customHeight="1" x14ac:dyDescent="0.3">
      <c r="B56" s="10"/>
      <c r="C56" s="11"/>
      <c r="D56" s="37"/>
      <c r="E56" s="11"/>
      <c r="F56" s="11"/>
      <c r="G56" s="11"/>
      <c r="H56" s="38"/>
      <c r="I56" s="11"/>
      <c r="J56" s="37"/>
      <c r="K56" s="11"/>
      <c r="L56" s="11"/>
      <c r="M56" s="11"/>
      <c r="N56" s="11"/>
      <c r="O56" s="11"/>
      <c r="P56" s="38"/>
      <c r="Q56" s="11"/>
      <c r="R56" s="12"/>
    </row>
    <row r="57" spans="2:18" s="2" customFormat="1" ht="14.25" customHeight="1" x14ac:dyDescent="0.3">
      <c r="B57" s="10"/>
      <c r="C57" s="11"/>
      <c r="D57" s="37"/>
      <c r="E57" s="11"/>
      <c r="F57" s="11"/>
      <c r="G57" s="11"/>
      <c r="H57" s="38"/>
      <c r="I57" s="11"/>
      <c r="J57" s="37"/>
      <c r="K57" s="11"/>
      <c r="L57" s="11"/>
      <c r="M57" s="11"/>
      <c r="N57" s="11"/>
      <c r="O57" s="11"/>
      <c r="P57" s="38"/>
      <c r="Q57" s="11"/>
      <c r="R57" s="12"/>
    </row>
    <row r="58" spans="2:18" s="6" customFormat="1" ht="15.75" customHeight="1" x14ac:dyDescent="0.3">
      <c r="B58" s="20"/>
      <c r="C58" s="21"/>
      <c r="D58" s="39" t="s">
        <v>47</v>
      </c>
      <c r="E58" s="40"/>
      <c r="F58" s="40"/>
      <c r="G58" s="41" t="s">
        <v>48</v>
      </c>
      <c r="H58" s="42"/>
      <c r="I58" s="21"/>
      <c r="J58" s="39" t="s">
        <v>47</v>
      </c>
      <c r="K58" s="40"/>
      <c r="L58" s="40"/>
      <c r="M58" s="40"/>
      <c r="N58" s="41" t="s">
        <v>48</v>
      </c>
      <c r="O58" s="40"/>
      <c r="P58" s="42"/>
      <c r="Q58" s="21"/>
      <c r="R58" s="22"/>
    </row>
    <row r="59" spans="2:18" s="2" customFormat="1" ht="14.25" customHeight="1" x14ac:dyDescent="0.3">
      <c r="B59" s="10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2"/>
    </row>
    <row r="60" spans="2:18" s="6" customFormat="1" ht="15.75" customHeight="1" x14ac:dyDescent="0.3">
      <c r="B60" s="20"/>
      <c r="C60" s="21"/>
      <c r="D60" s="34" t="s">
        <v>49</v>
      </c>
      <c r="E60" s="35"/>
      <c r="F60" s="35"/>
      <c r="G60" s="35"/>
      <c r="H60" s="36"/>
      <c r="I60" s="21"/>
      <c r="J60" s="34" t="s">
        <v>50</v>
      </c>
      <c r="K60" s="35"/>
      <c r="L60" s="35"/>
      <c r="M60" s="35"/>
      <c r="N60" s="35"/>
      <c r="O60" s="35"/>
      <c r="P60" s="36"/>
      <c r="Q60" s="21"/>
      <c r="R60" s="22"/>
    </row>
    <row r="61" spans="2:18" s="2" customFormat="1" ht="14.25" customHeight="1" x14ac:dyDescent="0.3">
      <c r="B61" s="10"/>
      <c r="C61" s="11"/>
      <c r="D61" s="37"/>
      <c r="E61" s="11"/>
      <c r="F61" s="11"/>
      <c r="G61" s="11"/>
      <c r="H61" s="38"/>
      <c r="I61" s="11"/>
      <c r="J61" s="37"/>
      <c r="K61" s="11"/>
      <c r="L61" s="11"/>
      <c r="M61" s="11"/>
      <c r="N61" s="11"/>
      <c r="O61" s="11"/>
      <c r="P61" s="38"/>
      <c r="Q61" s="11"/>
      <c r="R61" s="12"/>
    </row>
    <row r="62" spans="2:18" s="2" customFormat="1" ht="14.25" customHeight="1" x14ac:dyDescent="0.3">
      <c r="B62" s="10"/>
      <c r="C62" s="11"/>
      <c r="D62" s="37"/>
      <c r="E62" s="11"/>
      <c r="F62" s="11"/>
      <c r="G62" s="11"/>
      <c r="H62" s="38"/>
      <c r="I62" s="11"/>
      <c r="J62" s="37"/>
      <c r="K62" s="11"/>
      <c r="L62" s="11"/>
      <c r="M62" s="11"/>
      <c r="N62" s="11"/>
      <c r="O62" s="11"/>
      <c r="P62" s="38"/>
      <c r="Q62" s="11"/>
      <c r="R62" s="12"/>
    </row>
    <row r="63" spans="2:18" s="2" customFormat="1" ht="14.25" customHeight="1" x14ac:dyDescent="0.3">
      <c r="B63" s="10"/>
      <c r="C63" s="11"/>
      <c r="D63" s="37"/>
      <c r="E63" s="11"/>
      <c r="F63" s="11"/>
      <c r="G63" s="11"/>
      <c r="H63" s="38"/>
      <c r="I63" s="11"/>
      <c r="J63" s="37"/>
      <c r="K63" s="11"/>
      <c r="L63" s="11"/>
      <c r="M63" s="11"/>
      <c r="N63" s="11"/>
      <c r="O63" s="11"/>
      <c r="P63" s="38"/>
      <c r="Q63" s="11"/>
      <c r="R63" s="12"/>
    </row>
    <row r="64" spans="2:18" s="2" customFormat="1" ht="14.25" customHeight="1" x14ac:dyDescent="0.3">
      <c r="B64" s="10"/>
      <c r="C64" s="11"/>
      <c r="D64" s="37"/>
      <c r="E64" s="11"/>
      <c r="F64" s="11"/>
      <c r="G64" s="11"/>
      <c r="H64" s="38"/>
      <c r="I64" s="11"/>
      <c r="J64" s="37"/>
      <c r="K64" s="11"/>
      <c r="L64" s="11"/>
      <c r="M64" s="11"/>
      <c r="N64" s="11"/>
      <c r="O64" s="11"/>
      <c r="P64" s="38"/>
      <c r="Q64" s="11"/>
      <c r="R64" s="12"/>
    </row>
    <row r="65" spans="2:21" s="2" customFormat="1" ht="14.25" customHeight="1" x14ac:dyDescent="0.3">
      <c r="B65" s="10"/>
      <c r="C65" s="11"/>
      <c r="D65" s="37"/>
      <c r="E65" s="11"/>
      <c r="F65" s="11"/>
      <c r="G65" s="11"/>
      <c r="H65" s="38"/>
      <c r="I65" s="11"/>
      <c r="J65" s="37"/>
      <c r="K65" s="11"/>
      <c r="L65" s="11"/>
      <c r="M65" s="11"/>
      <c r="N65" s="11"/>
      <c r="O65" s="11"/>
      <c r="P65" s="38"/>
      <c r="Q65" s="11"/>
      <c r="R65" s="12"/>
    </row>
    <row r="66" spans="2:21" s="2" customFormat="1" ht="14.25" customHeight="1" x14ac:dyDescent="0.3">
      <c r="B66" s="10"/>
      <c r="C66" s="11"/>
      <c r="D66" s="37"/>
      <c r="E66" s="11"/>
      <c r="F66" s="11"/>
      <c r="G66" s="11"/>
      <c r="H66" s="38"/>
      <c r="I66" s="11"/>
      <c r="J66" s="37"/>
      <c r="K66" s="11"/>
      <c r="L66" s="11"/>
      <c r="M66" s="11"/>
      <c r="N66" s="11"/>
      <c r="O66" s="11"/>
      <c r="P66" s="38"/>
      <c r="Q66" s="11"/>
      <c r="R66" s="12"/>
    </row>
    <row r="67" spans="2:21" s="2" customFormat="1" ht="14.25" customHeight="1" x14ac:dyDescent="0.3">
      <c r="B67" s="10"/>
      <c r="C67" s="11"/>
      <c r="D67" s="37"/>
      <c r="E67" s="11"/>
      <c r="F67" s="11"/>
      <c r="G67" s="11"/>
      <c r="H67" s="38"/>
      <c r="I67" s="11"/>
      <c r="J67" s="37"/>
      <c r="K67" s="11"/>
      <c r="L67" s="11"/>
      <c r="M67" s="11"/>
      <c r="N67" s="11"/>
      <c r="O67" s="11"/>
      <c r="P67" s="38"/>
      <c r="Q67" s="11"/>
      <c r="R67" s="12"/>
    </row>
    <row r="68" spans="2:21" s="2" customFormat="1" ht="14.25" customHeight="1" x14ac:dyDescent="0.3">
      <c r="B68" s="10"/>
      <c r="C68" s="11"/>
      <c r="D68" s="37"/>
      <c r="E68" s="11"/>
      <c r="F68" s="11"/>
      <c r="G68" s="11"/>
      <c r="H68" s="38"/>
      <c r="I68" s="11"/>
      <c r="J68" s="37"/>
      <c r="K68" s="11"/>
      <c r="L68" s="11"/>
      <c r="M68" s="11"/>
      <c r="N68" s="11"/>
      <c r="O68" s="11"/>
      <c r="P68" s="38"/>
      <c r="Q68" s="11"/>
      <c r="R68" s="12"/>
    </row>
    <row r="69" spans="2:21" s="6" customFormat="1" ht="15.75" customHeight="1" x14ac:dyDescent="0.3">
      <c r="B69" s="20"/>
      <c r="C69" s="21"/>
      <c r="D69" s="39" t="s">
        <v>47</v>
      </c>
      <c r="E69" s="40"/>
      <c r="F69" s="40"/>
      <c r="G69" s="41" t="s">
        <v>48</v>
      </c>
      <c r="H69" s="42"/>
      <c r="I69" s="21"/>
      <c r="J69" s="39" t="s">
        <v>47</v>
      </c>
      <c r="K69" s="40"/>
      <c r="L69" s="40"/>
      <c r="M69" s="40"/>
      <c r="N69" s="41" t="s">
        <v>48</v>
      </c>
      <c r="O69" s="40"/>
      <c r="P69" s="42"/>
      <c r="Q69" s="21"/>
      <c r="R69" s="22"/>
    </row>
    <row r="70" spans="2:21" s="6" customFormat="1" ht="15" customHeight="1" x14ac:dyDescent="0.3">
      <c r="B70" s="43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5"/>
    </row>
    <row r="74" spans="2:21" s="6" customFormat="1" ht="7.5" customHeight="1" x14ac:dyDescent="0.3">
      <c r="B74" s="86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8"/>
    </row>
    <row r="75" spans="2:21" s="6" customFormat="1" ht="37.5" customHeight="1" x14ac:dyDescent="0.3">
      <c r="B75" s="20"/>
      <c r="C75" s="141" t="s">
        <v>89</v>
      </c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22"/>
      <c r="T75" s="21"/>
      <c r="U75" s="21"/>
    </row>
    <row r="76" spans="2:21" s="6" customFormat="1" ht="7.5" customHeight="1" x14ac:dyDescent="0.3">
      <c r="B76" s="20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2"/>
      <c r="T76" s="21"/>
      <c r="U76" s="21"/>
    </row>
    <row r="77" spans="2:21" s="6" customFormat="1" ht="30.75" customHeight="1" x14ac:dyDescent="0.3">
      <c r="B77" s="20"/>
      <c r="C77" s="17" t="s">
        <v>14</v>
      </c>
      <c r="D77" s="21"/>
      <c r="E77" s="21"/>
      <c r="F77" s="171" t="str">
        <f>$F$6</f>
        <v>Rekonstrukce nemocnice Na Františku - 2.NP JIP</v>
      </c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21"/>
      <c r="R77" s="22"/>
      <c r="T77" s="21"/>
      <c r="U77" s="21"/>
    </row>
    <row r="78" spans="2:21" s="6" customFormat="1" ht="37.5" customHeight="1" x14ac:dyDescent="0.3">
      <c r="B78" s="20"/>
      <c r="C78" s="54" t="s">
        <v>86</v>
      </c>
      <c r="D78" s="21"/>
      <c r="E78" s="21"/>
      <c r="F78" s="169" t="str">
        <f>$F$7</f>
        <v>130a - Rekonstrukce nemocnice Na Františku - 2.NP JIP</v>
      </c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21"/>
      <c r="R78" s="22"/>
      <c r="T78" s="21"/>
      <c r="U78" s="21"/>
    </row>
    <row r="79" spans="2:21" s="6" customFormat="1" ht="7.5" customHeight="1" x14ac:dyDescent="0.3">
      <c r="B79" s="20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2"/>
      <c r="T79" s="21"/>
      <c r="U79" s="21"/>
    </row>
    <row r="80" spans="2:21" s="6" customFormat="1" ht="18.75" customHeight="1" x14ac:dyDescent="0.3">
      <c r="B80" s="20"/>
      <c r="C80" s="17" t="s">
        <v>20</v>
      </c>
      <c r="D80" s="21"/>
      <c r="E80" s="21"/>
      <c r="F80" s="15" t="str">
        <f>$F$9</f>
        <v xml:space="preserve"> </v>
      </c>
      <c r="G80" s="21"/>
      <c r="H80" s="21"/>
      <c r="I80" s="21"/>
      <c r="J80" s="21"/>
      <c r="K80" s="17" t="s">
        <v>22</v>
      </c>
      <c r="L80" s="21"/>
      <c r="M80" s="172">
        <f>IF($O$9="","",$O$9)</f>
        <v>41759</v>
      </c>
      <c r="N80" s="148"/>
      <c r="O80" s="148"/>
      <c r="P80" s="148"/>
      <c r="Q80" s="21"/>
      <c r="R80" s="22"/>
      <c r="T80" s="21"/>
      <c r="U80" s="21"/>
    </row>
    <row r="81" spans="2:47" s="6" customFormat="1" ht="7.5" customHeight="1" x14ac:dyDescent="0.3">
      <c r="B81" s="20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2"/>
      <c r="T81" s="21"/>
      <c r="U81" s="21"/>
    </row>
    <row r="82" spans="2:47" s="6" customFormat="1" ht="15.75" customHeight="1" x14ac:dyDescent="0.3">
      <c r="B82" s="20"/>
      <c r="C82" s="17" t="s">
        <v>25</v>
      </c>
      <c r="D82" s="21"/>
      <c r="E82" s="21"/>
      <c r="F82" s="15" t="str">
        <f>$E$12</f>
        <v xml:space="preserve"> </v>
      </c>
      <c r="G82" s="21"/>
      <c r="H82" s="21"/>
      <c r="I82" s="21"/>
      <c r="J82" s="21"/>
      <c r="K82" s="17" t="s">
        <v>29</v>
      </c>
      <c r="L82" s="21"/>
      <c r="M82" s="143" t="str">
        <f>$E$18</f>
        <v xml:space="preserve"> </v>
      </c>
      <c r="N82" s="148"/>
      <c r="O82" s="148"/>
      <c r="P82" s="148"/>
      <c r="Q82" s="148"/>
      <c r="R82" s="22"/>
      <c r="T82" s="21"/>
      <c r="U82" s="21"/>
    </row>
    <row r="83" spans="2:47" s="6" customFormat="1" ht="15" customHeight="1" x14ac:dyDescent="0.3">
      <c r="B83" s="20"/>
      <c r="C83" s="17" t="s">
        <v>28</v>
      </c>
      <c r="D83" s="21"/>
      <c r="E83" s="21"/>
      <c r="F83" s="15" t="str">
        <f>IF($E$15="","",$E$15)</f>
        <v xml:space="preserve"> </v>
      </c>
      <c r="G83" s="21"/>
      <c r="H83" s="21"/>
      <c r="I83" s="21"/>
      <c r="J83" s="21"/>
      <c r="K83" s="17" t="s">
        <v>31</v>
      </c>
      <c r="L83" s="21"/>
      <c r="M83" s="143" t="str">
        <f>$E$21</f>
        <v xml:space="preserve"> </v>
      </c>
      <c r="N83" s="148"/>
      <c r="O83" s="148"/>
      <c r="P83" s="148"/>
      <c r="Q83" s="148"/>
      <c r="R83" s="22"/>
      <c r="T83" s="21"/>
      <c r="U83" s="21"/>
    </row>
    <row r="84" spans="2:47" s="6" customFormat="1" ht="11.25" customHeight="1" x14ac:dyDescent="0.3">
      <c r="B84" s="20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T84" s="21"/>
      <c r="U84" s="21"/>
    </row>
    <row r="85" spans="2:47" s="6" customFormat="1" ht="30" customHeight="1" x14ac:dyDescent="0.3">
      <c r="B85" s="20"/>
      <c r="C85" s="175" t="s">
        <v>90</v>
      </c>
      <c r="D85" s="166"/>
      <c r="E85" s="166"/>
      <c r="F85" s="166"/>
      <c r="G85" s="166"/>
      <c r="H85" s="30"/>
      <c r="I85" s="30"/>
      <c r="J85" s="30"/>
      <c r="K85" s="30"/>
      <c r="L85" s="30"/>
      <c r="M85" s="30"/>
      <c r="N85" s="175" t="s">
        <v>91</v>
      </c>
      <c r="O85" s="148"/>
      <c r="P85" s="148"/>
      <c r="Q85" s="148"/>
      <c r="R85" s="22"/>
      <c r="T85" s="21"/>
      <c r="U85" s="21"/>
    </row>
    <row r="86" spans="2:47" s="6" customFormat="1" ht="11.25" customHeight="1" x14ac:dyDescent="0.3">
      <c r="B86" s="20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T86" s="21"/>
      <c r="U86" s="21"/>
    </row>
    <row r="87" spans="2:47" s="6" customFormat="1" ht="30" customHeight="1" x14ac:dyDescent="0.3">
      <c r="B87" s="20"/>
      <c r="C87" s="67" t="s">
        <v>92</v>
      </c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156">
        <f>ROUND($N$110,2)</f>
        <v>0</v>
      </c>
      <c r="O87" s="148"/>
      <c r="P87" s="148"/>
      <c r="Q87" s="148"/>
      <c r="R87" s="22"/>
      <c r="T87" s="21"/>
      <c r="U87" s="21"/>
      <c r="AU87" s="6" t="s">
        <v>93</v>
      </c>
    </row>
    <row r="88" spans="2:47" s="72" customFormat="1" ht="25.5" customHeight="1" x14ac:dyDescent="0.3">
      <c r="B88" s="89"/>
      <c r="C88" s="90"/>
      <c r="D88" s="90" t="s">
        <v>94</v>
      </c>
      <c r="E88" s="90"/>
      <c r="F88" s="90"/>
      <c r="G88" s="90"/>
      <c r="H88" s="90"/>
      <c r="I88" s="90"/>
      <c r="J88" s="90"/>
      <c r="K88" s="90"/>
      <c r="L88" s="90"/>
      <c r="M88" s="90"/>
      <c r="N88" s="176">
        <f>ROUND($N$111,2)</f>
        <v>0</v>
      </c>
      <c r="O88" s="177"/>
      <c r="P88" s="177"/>
      <c r="Q88" s="177"/>
      <c r="R88" s="91"/>
      <c r="T88" s="90"/>
      <c r="U88" s="90"/>
    </row>
    <row r="89" spans="2:47" s="72" customFormat="1" ht="25.5" customHeight="1" x14ac:dyDescent="0.3">
      <c r="B89" s="89"/>
      <c r="C89" s="90"/>
      <c r="D89" s="90" t="s">
        <v>95</v>
      </c>
      <c r="E89" s="90"/>
      <c r="F89" s="90"/>
      <c r="G89" s="90"/>
      <c r="H89" s="90"/>
      <c r="I89" s="90"/>
      <c r="J89" s="90"/>
      <c r="K89" s="90"/>
      <c r="L89" s="90"/>
      <c r="M89" s="90"/>
      <c r="N89" s="176">
        <f>N90</f>
        <v>0</v>
      </c>
      <c r="O89" s="177"/>
      <c r="P89" s="177"/>
      <c r="Q89" s="177"/>
      <c r="R89" s="91"/>
      <c r="T89" s="90"/>
      <c r="U89" s="90"/>
    </row>
    <row r="90" spans="2:47" s="92" customFormat="1" ht="21" customHeight="1" x14ac:dyDescent="0.3">
      <c r="B90" s="93"/>
      <c r="C90" s="94"/>
      <c r="D90" s="94" t="s">
        <v>96</v>
      </c>
      <c r="E90" s="94"/>
      <c r="F90" s="94"/>
      <c r="G90" s="94"/>
      <c r="H90" s="94"/>
      <c r="I90" s="94"/>
      <c r="J90" s="94"/>
      <c r="K90" s="94"/>
      <c r="L90" s="94"/>
      <c r="M90" s="94"/>
      <c r="N90" s="178">
        <f>ROUND($N$112,2)</f>
        <v>0</v>
      </c>
      <c r="O90" s="179"/>
      <c r="P90" s="179"/>
      <c r="Q90" s="179"/>
      <c r="R90" s="95"/>
      <c r="T90" s="94"/>
      <c r="U90" s="94"/>
    </row>
    <row r="91" spans="2:47" s="6" customFormat="1" ht="22.5" customHeight="1" x14ac:dyDescent="0.3">
      <c r="B91" s="20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2"/>
      <c r="T91" s="21"/>
      <c r="U91" s="21"/>
    </row>
    <row r="92" spans="2:47" s="6" customFormat="1" ht="14.25" customHeight="1" x14ac:dyDescent="0.3">
      <c r="B92" s="20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2"/>
      <c r="T92" s="21"/>
      <c r="U92" s="21"/>
    </row>
    <row r="93" spans="2:47" s="6" customFormat="1" ht="30" customHeight="1" x14ac:dyDescent="0.3">
      <c r="B93" s="20"/>
      <c r="C93" s="81" t="s">
        <v>168</v>
      </c>
      <c r="D93" s="30"/>
      <c r="E93" s="30"/>
      <c r="F93" s="30"/>
      <c r="G93" s="30"/>
      <c r="H93" s="30"/>
      <c r="I93" s="30"/>
      <c r="J93" s="30"/>
      <c r="K93" s="30"/>
      <c r="L93" s="165">
        <f>N87</f>
        <v>0</v>
      </c>
      <c r="M93" s="166"/>
      <c r="N93" s="166"/>
      <c r="O93" s="166"/>
      <c r="P93" s="166"/>
      <c r="Q93" s="166"/>
      <c r="R93" s="22"/>
      <c r="T93" s="21"/>
      <c r="U93" s="21"/>
      <c r="AC93" s="134"/>
      <c r="AD93" s="135"/>
    </row>
    <row r="94" spans="2:47" s="6" customFormat="1" ht="7.5" customHeight="1" x14ac:dyDescent="0.3">
      <c r="B94" s="43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5"/>
      <c r="T94" s="21"/>
      <c r="U94" s="21"/>
    </row>
    <row r="98" spans="2:63" s="6" customFormat="1" ht="7.5" customHeight="1" x14ac:dyDescent="0.3">
      <c r="B98" s="46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8"/>
    </row>
    <row r="99" spans="2:63" s="6" customFormat="1" ht="37.5" customHeight="1" x14ac:dyDescent="0.3">
      <c r="B99" s="20"/>
      <c r="C99" s="141" t="s">
        <v>97</v>
      </c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22"/>
    </row>
    <row r="100" spans="2:63" s="6" customFormat="1" ht="7.5" customHeight="1" x14ac:dyDescent="0.3">
      <c r="B100" s="20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2"/>
    </row>
    <row r="101" spans="2:63" s="6" customFormat="1" ht="30.75" customHeight="1" x14ac:dyDescent="0.3">
      <c r="B101" s="20"/>
      <c r="C101" s="17" t="s">
        <v>14</v>
      </c>
      <c r="D101" s="21"/>
      <c r="E101" s="21"/>
      <c r="F101" s="171" t="str">
        <f>$F$6</f>
        <v>Rekonstrukce nemocnice Na Františku - 2.NP JIP</v>
      </c>
      <c r="G101" s="148"/>
      <c r="H101" s="148"/>
      <c r="I101" s="148"/>
      <c r="J101" s="148"/>
      <c r="K101" s="148"/>
      <c r="L101" s="148"/>
      <c r="M101" s="148"/>
      <c r="N101" s="148"/>
      <c r="O101" s="148"/>
      <c r="P101" s="148"/>
      <c r="Q101" s="21"/>
      <c r="R101" s="22"/>
    </row>
    <row r="102" spans="2:63" s="6" customFormat="1" ht="37.5" customHeight="1" x14ac:dyDescent="0.3">
      <c r="B102" s="20"/>
      <c r="C102" s="54" t="s">
        <v>86</v>
      </c>
      <c r="D102" s="21"/>
      <c r="E102" s="21"/>
      <c r="F102" s="169" t="str">
        <f>$F$7</f>
        <v>130a - Rekonstrukce nemocnice Na Františku - 2.NP JIP</v>
      </c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21"/>
      <c r="R102" s="22"/>
    </row>
    <row r="103" spans="2:63" s="6" customFormat="1" ht="7.5" customHeight="1" x14ac:dyDescent="0.3">
      <c r="B103" s="20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2"/>
    </row>
    <row r="104" spans="2:63" s="6" customFormat="1" ht="18.75" customHeight="1" x14ac:dyDescent="0.3">
      <c r="B104" s="20"/>
      <c r="C104" s="17" t="s">
        <v>20</v>
      </c>
      <c r="D104" s="21"/>
      <c r="E104" s="21"/>
      <c r="F104" s="15" t="str">
        <f>$F$9</f>
        <v xml:space="preserve"> </v>
      </c>
      <c r="G104" s="21"/>
      <c r="H104" s="21"/>
      <c r="I104" s="21"/>
      <c r="J104" s="21"/>
      <c r="K104" s="17" t="s">
        <v>22</v>
      </c>
      <c r="L104" s="21"/>
      <c r="M104" s="172">
        <f>IF($O$9="","",$O$9)</f>
        <v>41759</v>
      </c>
      <c r="N104" s="148"/>
      <c r="O104" s="148"/>
      <c r="P104" s="148"/>
      <c r="Q104" s="21"/>
      <c r="R104" s="22"/>
    </row>
    <row r="105" spans="2:63" s="6" customFormat="1" ht="7.5" customHeight="1" x14ac:dyDescent="0.3">
      <c r="B105" s="20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2"/>
    </row>
    <row r="106" spans="2:63" s="6" customFormat="1" ht="15.75" customHeight="1" x14ac:dyDescent="0.3">
      <c r="B106" s="20"/>
      <c r="C106" s="17" t="s">
        <v>25</v>
      </c>
      <c r="D106" s="21"/>
      <c r="E106" s="21"/>
      <c r="F106" s="15" t="str">
        <f>$E$12</f>
        <v xml:space="preserve"> </v>
      </c>
      <c r="G106" s="21"/>
      <c r="H106" s="21"/>
      <c r="I106" s="21"/>
      <c r="J106" s="21"/>
      <c r="K106" s="17" t="s">
        <v>29</v>
      </c>
      <c r="L106" s="21"/>
      <c r="M106" s="143" t="str">
        <f>$E$18</f>
        <v xml:space="preserve"> </v>
      </c>
      <c r="N106" s="148"/>
      <c r="O106" s="148"/>
      <c r="P106" s="148"/>
      <c r="Q106" s="148"/>
      <c r="R106" s="22"/>
    </row>
    <row r="107" spans="2:63" s="6" customFormat="1" ht="15" customHeight="1" x14ac:dyDescent="0.3">
      <c r="B107" s="20"/>
      <c r="C107" s="17" t="s">
        <v>28</v>
      </c>
      <c r="D107" s="21"/>
      <c r="E107" s="21"/>
      <c r="F107" s="15" t="str">
        <f>IF($E$15="","",$E$15)</f>
        <v xml:space="preserve"> </v>
      </c>
      <c r="G107" s="21"/>
      <c r="H107" s="21"/>
      <c r="I107" s="21"/>
      <c r="J107" s="21"/>
      <c r="K107" s="17" t="s">
        <v>31</v>
      </c>
      <c r="L107" s="21"/>
      <c r="M107" s="143" t="str">
        <f>$E$21</f>
        <v xml:space="preserve"> </v>
      </c>
      <c r="N107" s="148"/>
      <c r="O107" s="148"/>
      <c r="P107" s="148"/>
      <c r="Q107" s="148"/>
      <c r="R107" s="22"/>
    </row>
    <row r="108" spans="2:63" s="6" customFormat="1" ht="11.25" customHeight="1" x14ac:dyDescent="0.3">
      <c r="B108" s="20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2"/>
    </row>
    <row r="109" spans="2:63" s="97" customFormat="1" ht="30" customHeight="1" x14ac:dyDescent="0.3">
      <c r="B109" s="98"/>
      <c r="C109" s="99" t="s">
        <v>98</v>
      </c>
      <c r="D109" s="100" t="s">
        <v>99</v>
      </c>
      <c r="E109" s="100" t="s">
        <v>53</v>
      </c>
      <c r="F109" s="180" t="s">
        <v>100</v>
      </c>
      <c r="G109" s="181"/>
      <c r="H109" s="181"/>
      <c r="I109" s="181"/>
      <c r="J109" s="100" t="s">
        <v>101</v>
      </c>
      <c r="K109" s="100" t="s">
        <v>102</v>
      </c>
      <c r="L109" s="180" t="s">
        <v>103</v>
      </c>
      <c r="M109" s="181"/>
      <c r="N109" s="180" t="s">
        <v>104</v>
      </c>
      <c r="O109" s="181"/>
      <c r="P109" s="181"/>
      <c r="Q109" s="182"/>
      <c r="R109" s="101"/>
      <c r="T109" s="62" t="s">
        <v>105</v>
      </c>
      <c r="U109" s="63" t="s">
        <v>35</v>
      </c>
      <c r="V109" s="63" t="s">
        <v>106</v>
      </c>
      <c r="W109" s="63" t="s">
        <v>107</v>
      </c>
      <c r="X109" s="63" t="s">
        <v>108</v>
      </c>
      <c r="Y109" s="63" t="s">
        <v>109</v>
      </c>
      <c r="Z109" s="63" t="s">
        <v>110</v>
      </c>
      <c r="AA109" s="64" t="s">
        <v>111</v>
      </c>
    </row>
    <row r="110" spans="2:63" s="6" customFormat="1" ht="30" customHeight="1" x14ac:dyDescent="0.35">
      <c r="B110" s="20"/>
      <c r="C110" s="67" t="s">
        <v>88</v>
      </c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186">
        <f>N111</f>
        <v>0</v>
      </c>
      <c r="O110" s="148"/>
      <c r="P110" s="148"/>
      <c r="Q110" s="148"/>
      <c r="R110" s="22"/>
      <c r="T110" s="66"/>
      <c r="U110" s="35"/>
      <c r="V110" s="35"/>
      <c r="W110" s="102" t="e">
        <f>$W$111+#REF!</f>
        <v>#REF!</v>
      </c>
      <c r="X110" s="35"/>
      <c r="Y110" s="102" t="e">
        <f>$Y$111+#REF!</f>
        <v>#REF!</v>
      </c>
      <c r="Z110" s="35"/>
      <c r="AA110" s="103" t="e">
        <f>$AA$111+#REF!</f>
        <v>#REF!</v>
      </c>
      <c r="AT110" s="6" t="s">
        <v>70</v>
      </c>
      <c r="AU110" s="6" t="s">
        <v>93</v>
      </c>
      <c r="BK110" s="104" t="e">
        <f>$BK$111+#REF!</f>
        <v>#REF!</v>
      </c>
    </row>
    <row r="111" spans="2:63" s="105" customFormat="1" ht="37.5" customHeight="1" x14ac:dyDescent="0.35">
      <c r="B111" s="106"/>
      <c r="C111" s="107"/>
      <c r="D111" s="108" t="s">
        <v>94</v>
      </c>
      <c r="E111" s="107"/>
      <c r="F111" s="107"/>
      <c r="G111" s="107"/>
      <c r="H111" s="107"/>
      <c r="I111" s="107"/>
      <c r="J111" s="107"/>
      <c r="K111" s="107"/>
      <c r="L111" s="107"/>
      <c r="M111" s="107"/>
      <c r="N111" s="187">
        <f>N112</f>
        <v>0</v>
      </c>
      <c r="O111" s="188"/>
      <c r="P111" s="188"/>
      <c r="Q111" s="188"/>
      <c r="R111" s="109"/>
      <c r="T111" s="110"/>
      <c r="U111" s="107"/>
      <c r="V111" s="107"/>
      <c r="W111" s="111" t="e">
        <f>#REF!+#REF!+#REF!</f>
        <v>#REF!</v>
      </c>
      <c r="X111" s="107"/>
      <c r="Y111" s="111" t="e">
        <f>#REF!+#REF!+#REF!</f>
        <v>#REF!</v>
      </c>
      <c r="Z111" s="107"/>
      <c r="AA111" s="112" t="e">
        <f>#REF!+#REF!+#REF!</f>
        <v>#REF!</v>
      </c>
      <c r="AR111" s="113" t="s">
        <v>19</v>
      </c>
      <c r="AT111" s="113" t="s">
        <v>70</v>
      </c>
      <c r="AU111" s="113" t="s">
        <v>71</v>
      </c>
      <c r="AY111" s="113" t="s">
        <v>112</v>
      </c>
      <c r="BK111" s="114" t="e">
        <f>#REF!+#REF!+#REF!</f>
        <v>#REF!</v>
      </c>
    </row>
    <row r="112" spans="2:63" s="105" customFormat="1" ht="30.75" customHeight="1" x14ac:dyDescent="0.3">
      <c r="B112" s="106"/>
      <c r="C112" s="107"/>
      <c r="D112" s="115" t="s">
        <v>96</v>
      </c>
      <c r="E112" s="107"/>
      <c r="F112" s="107"/>
      <c r="G112" s="107"/>
      <c r="H112" s="107"/>
      <c r="I112" s="107"/>
      <c r="J112" s="107"/>
      <c r="K112" s="107"/>
      <c r="L112" s="107"/>
      <c r="M112" s="107"/>
      <c r="N112" s="189">
        <f>$BK$112</f>
        <v>0</v>
      </c>
      <c r="O112" s="188"/>
      <c r="P112" s="188"/>
      <c r="Q112" s="188"/>
      <c r="R112" s="109"/>
      <c r="T112" s="110"/>
      <c r="U112" s="107"/>
      <c r="V112" s="107"/>
      <c r="W112" s="111">
        <f>SUM($W$113:$W$125)</f>
        <v>173.14343900000003</v>
      </c>
      <c r="X112" s="107"/>
      <c r="Y112" s="111">
        <f>SUM($Y$113:$Y$125)</f>
        <v>2.4189618230440004</v>
      </c>
      <c r="Z112" s="107"/>
      <c r="AA112" s="112">
        <f>SUM($AA$113:$AA$125)</f>
        <v>0.25790000000000002</v>
      </c>
      <c r="AR112" s="113" t="s">
        <v>84</v>
      </c>
      <c r="AT112" s="113" t="s">
        <v>70</v>
      </c>
      <c r="AU112" s="113" t="s">
        <v>19</v>
      </c>
      <c r="AY112" s="113" t="s">
        <v>112</v>
      </c>
      <c r="BK112" s="114">
        <f>SUM($BK$113:$BK$125)</f>
        <v>0</v>
      </c>
    </row>
    <row r="113" spans="2:64" s="6" customFormat="1" ht="27" customHeight="1" x14ac:dyDescent="0.3">
      <c r="B113" s="20"/>
      <c r="C113" s="116" t="s">
        <v>120</v>
      </c>
      <c r="D113" s="116" t="s">
        <v>113</v>
      </c>
      <c r="E113" s="117" t="s">
        <v>121</v>
      </c>
      <c r="F113" s="183" t="s">
        <v>122</v>
      </c>
      <c r="G113" s="184"/>
      <c r="H113" s="184"/>
      <c r="I113" s="184"/>
      <c r="J113" s="118" t="s">
        <v>119</v>
      </c>
      <c r="K113" s="119">
        <v>107.8</v>
      </c>
      <c r="L113" s="185"/>
      <c r="M113" s="184"/>
      <c r="N113" s="185">
        <f>ROUND($L$113*$K$113,2)</f>
        <v>0</v>
      </c>
      <c r="O113" s="184"/>
      <c r="P113" s="184"/>
      <c r="Q113" s="184"/>
      <c r="R113" s="22"/>
      <c r="T113" s="120"/>
      <c r="U113" s="28" t="s">
        <v>36</v>
      </c>
      <c r="V113" s="121">
        <v>3.5000000000000003E-2</v>
      </c>
      <c r="W113" s="121">
        <f>$V$113*$K$113</f>
        <v>3.7730000000000001</v>
      </c>
      <c r="X113" s="121">
        <v>0</v>
      </c>
      <c r="Y113" s="121">
        <f>$X$113*$K$113</f>
        <v>0</v>
      </c>
      <c r="Z113" s="121">
        <v>0</v>
      </c>
      <c r="AA113" s="122">
        <f>$Z$113*$K$113</f>
        <v>0</v>
      </c>
      <c r="AR113" s="6" t="s">
        <v>117</v>
      </c>
      <c r="AT113" s="6" t="s">
        <v>113</v>
      </c>
      <c r="AU113" s="6" t="s">
        <v>84</v>
      </c>
      <c r="AY113" s="6" t="s">
        <v>112</v>
      </c>
      <c r="BE113" s="96">
        <f>IF($U$113="základní",$N$113,0)</f>
        <v>0</v>
      </c>
      <c r="BF113" s="96">
        <f>IF($U$113="snížená",$N$113,0)</f>
        <v>0</v>
      </c>
      <c r="BG113" s="96">
        <f>IF($U$113="zákl. přenesená",$N$113,0)</f>
        <v>0</v>
      </c>
      <c r="BH113" s="96">
        <f>IF($U$113="sníž. přenesená",$N$113,0)</f>
        <v>0</v>
      </c>
      <c r="BI113" s="96">
        <f>IF($U$113="nulová",$N$113,0)</f>
        <v>0</v>
      </c>
      <c r="BJ113" s="6" t="s">
        <v>19</v>
      </c>
      <c r="BK113" s="96">
        <f>ROUND($L$113*$K$113,2)</f>
        <v>0</v>
      </c>
      <c r="BL113" s="6" t="s">
        <v>117</v>
      </c>
    </row>
    <row r="114" spans="2:64" s="6" customFormat="1" ht="27" customHeight="1" x14ac:dyDescent="0.3">
      <c r="B114" s="20"/>
      <c r="C114" s="116" t="s">
        <v>123</v>
      </c>
      <c r="D114" s="116" t="s">
        <v>113</v>
      </c>
      <c r="E114" s="117" t="s">
        <v>124</v>
      </c>
      <c r="F114" s="183" t="s">
        <v>125</v>
      </c>
      <c r="G114" s="184"/>
      <c r="H114" s="184"/>
      <c r="I114" s="184"/>
      <c r="J114" s="118" t="s">
        <v>119</v>
      </c>
      <c r="K114" s="119">
        <v>130.55000000000001</v>
      </c>
      <c r="L114" s="185"/>
      <c r="M114" s="184"/>
      <c r="N114" s="185">
        <f>ROUND($L$114*$K$114,2)</f>
        <v>0</v>
      </c>
      <c r="O114" s="184"/>
      <c r="P114" s="184"/>
      <c r="Q114" s="184"/>
      <c r="R114" s="22"/>
      <c r="T114" s="120"/>
      <c r="U114" s="28" t="s">
        <v>36</v>
      </c>
      <c r="V114" s="121">
        <v>5.8000000000000003E-2</v>
      </c>
      <c r="W114" s="121">
        <f>$V$114*$K$114</f>
        <v>7.5719000000000012</v>
      </c>
      <c r="X114" s="121">
        <v>1.9769999999999999E-5</v>
      </c>
      <c r="Y114" s="121">
        <f>$X$114*$K$114</f>
        <v>2.5809735E-3</v>
      </c>
      <c r="Z114" s="121">
        <v>0</v>
      </c>
      <c r="AA114" s="122">
        <f>$Z$114*$K$114</f>
        <v>0</v>
      </c>
      <c r="AR114" s="6" t="s">
        <v>117</v>
      </c>
      <c r="AT114" s="6" t="s">
        <v>113</v>
      </c>
      <c r="AU114" s="6" t="s">
        <v>84</v>
      </c>
      <c r="AY114" s="6" t="s">
        <v>112</v>
      </c>
      <c r="BE114" s="96">
        <f>IF($U$114="základní",$N$114,0)</f>
        <v>0</v>
      </c>
      <c r="BF114" s="96">
        <f>IF($U$114="snížená",$N$114,0)</f>
        <v>0</v>
      </c>
      <c r="BG114" s="96">
        <f>IF($U$114="zákl. přenesená",$N$114,0)</f>
        <v>0</v>
      </c>
      <c r="BH114" s="96">
        <f>IF($U$114="sníž. přenesená",$N$114,0)</f>
        <v>0</v>
      </c>
      <c r="BI114" s="96">
        <f>IF($U$114="nulová",$N$114,0)</f>
        <v>0</v>
      </c>
      <c r="BJ114" s="6" t="s">
        <v>19</v>
      </c>
      <c r="BK114" s="96">
        <f>ROUND($L$114*$K$114,2)</f>
        <v>0</v>
      </c>
      <c r="BL114" s="6" t="s">
        <v>117</v>
      </c>
    </row>
    <row r="115" spans="2:64" s="6" customFormat="1" ht="27" customHeight="1" x14ac:dyDescent="0.3">
      <c r="B115" s="20"/>
      <c r="C115" s="123" t="s">
        <v>126</v>
      </c>
      <c r="D115" s="123" t="s">
        <v>114</v>
      </c>
      <c r="E115" s="124" t="s">
        <v>127</v>
      </c>
      <c r="F115" s="190" t="s">
        <v>128</v>
      </c>
      <c r="G115" s="191"/>
      <c r="H115" s="191"/>
      <c r="I115" s="191"/>
      <c r="J115" s="125" t="s">
        <v>116</v>
      </c>
      <c r="K115" s="126">
        <v>22.52</v>
      </c>
      <c r="L115" s="192"/>
      <c r="M115" s="191"/>
      <c r="N115" s="192">
        <f>ROUND($L$115*$K$115,2)</f>
        <v>0</v>
      </c>
      <c r="O115" s="184"/>
      <c r="P115" s="184"/>
      <c r="Q115" s="184"/>
      <c r="R115" s="22"/>
      <c r="T115" s="120"/>
      <c r="U115" s="28" t="s">
        <v>36</v>
      </c>
      <c r="V115" s="121">
        <v>0</v>
      </c>
      <c r="W115" s="121">
        <f>$V$115*$K$115</f>
        <v>0</v>
      </c>
      <c r="X115" s="121">
        <v>2.0999999999999999E-3</v>
      </c>
      <c r="Y115" s="121">
        <f>$X$115*$K$115</f>
        <v>4.7291999999999994E-2</v>
      </c>
      <c r="Z115" s="121">
        <v>0</v>
      </c>
      <c r="AA115" s="122">
        <f>$Z$115*$K$115</f>
        <v>0</v>
      </c>
      <c r="AR115" s="6" t="s">
        <v>118</v>
      </c>
      <c r="AT115" s="6" t="s">
        <v>114</v>
      </c>
      <c r="AU115" s="6" t="s">
        <v>84</v>
      </c>
      <c r="AY115" s="6" t="s">
        <v>112</v>
      </c>
      <c r="BE115" s="96">
        <f>IF($U$115="základní",$N$115,0)</f>
        <v>0</v>
      </c>
      <c r="BF115" s="96">
        <f>IF($U$115="snížená",$N$115,0)</f>
        <v>0</v>
      </c>
      <c r="BG115" s="96">
        <f>IF($U$115="zákl. přenesená",$N$115,0)</f>
        <v>0</v>
      </c>
      <c r="BH115" s="96">
        <f>IF($U$115="sníž. přenesená",$N$115,0)</f>
        <v>0</v>
      </c>
      <c r="BI115" s="96">
        <f>IF($U$115="nulová",$N$115,0)</f>
        <v>0</v>
      </c>
      <c r="BJ115" s="6" t="s">
        <v>19</v>
      </c>
      <c r="BK115" s="96">
        <f>ROUND($L$115*$K$115,2)</f>
        <v>0</v>
      </c>
      <c r="BL115" s="6" t="s">
        <v>117</v>
      </c>
    </row>
    <row r="116" spans="2:64" s="6" customFormat="1" ht="27" customHeight="1" x14ac:dyDescent="0.3">
      <c r="B116" s="20"/>
      <c r="C116" s="116" t="s">
        <v>129</v>
      </c>
      <c r="D116" s="116" t="s">
        <v>113</v>
      </c>
      <c r="E116" s="117" t="s">
        <v>130</v>
      </c>
      <c r="F116" s="183" t="s">
        <v>131</v>
      </c>
      <c r="G116" s="184"/>
      <c r="H116" s="184"/>
      <c r="I116" s="184"/>
      <c r="J116" s="118" t="s">
        <v>116</v>
      </c>
      <c r="K116" s="119">
        <v>103.16</v>
      </c>
      <c r="L116" s="185"/>
      <c r="M116" s="184"/>
      <c r="N116" s="185">
        <f>ROUND($L$116*$K$116,2)</f>
        <v>0</v>
      </c>
      <c r="O116" s="184"/>
      <c r="P116" s="184"/>
      <c r="Q116" s="184"/>
      <c r="R116" s="22"/>
      <c r="T116" s="120"/>
      <c r="U116" s="28" t="s">
        <v>36</v>
      </c>
      <c r="V116" s="121">
        <v>0.105</v>
      </c>
      <c r="W116" s="121">
        <f>$V$116*$K$116</f>
        <v>10.831799999999999</v>
      </c>
      <c r="X116" s="121">
        <v>0</v>
      </c>
      <c r="Y116" s="121">
        <f>$X$116*$K$116</f>
        <v>0</v>
      </c>
      <c r="Z116" s="121">
        <v>2.5000000000000001E-3</v>
      </c>
      <c r="AA116" s="122">
        <f>$Z$116*$K$116</f>
        <v>0.25790000000000002</v>
      </c>
      <c r="AR116" s="6" t="s">
        <v>117</v>
      </c>
      <c r="AT116" s="6" t="s">
        <v>113</v>
      </c>
      <c r="AU116" s="6" t="s">
        <v>84</v>
      </c>
      <c r="AY116" s="6" t="s">
        <v>112</v>
      </c>
      <c r="BE116" s="96">
        <f>IF($U$116="základní",$N$116,0)</f>
        <v>0</v>
      </c>
      <c r="BF116" s="96">
        <f>IF($U$116="snížená",$N$116,0)</f>
        <v>0</v>
      </c>
      <c r="BG116" s="96">
        <f>IF($U$116="zákl. přenesená",$N$116,0)</f>
        <v>0</v>
      </c>
      <c r="BH116" s="96">
        <f>IF($U$116="sníž. přenesená",$N$116,0)</f>
        <v>0</v>
      </c>
      <c r="BI116" s="96">
        <f>IF($U$116="nulová",$N$116,0)</f>
        <v>0</v>
      </c>
      <c r="BJ116" s="6" t="s">
        <v>19</v>
      </c>
      <c r="BK116" s="96">
        <f>ROUND($L$116*$K$116,2)</f>
        <v>0</v>
      </c>
      <c r="BL116" s="6" t="s">
        <v>117</v>
      </c>
    </row>
    <row r="117" spans="2:64" s="6" customFormat="1" ht="15.75" customHeight="1" x14ac:dyDescent="0.3">
      <c r="B117" s="20"/>
      <c r="C117" s="116" t="s">
        <v>132</v>
      </c>
      <c r="D117" s="116" t="s">
        <v>113</v>
      </c>
      <c r="E117" s="117" t="s">
        <v>133</v>
      </c>
      <c r="F117" s="183" t="s">
        <v>134</v>
      </c>
      <c r="G117" s="184"/>
      <c r="H117" s="184"/>
      <c r="I117" s="184"/>
      <c r="J117" s="118" t="s">
        <v>116</v>
      </c>
      <c r="K117" s="119">
        <v>189.06</v>
      </c>
      <c r="L117" s="185"/>
      <c r="M117" s="184"/>
      <c r="N117" s="185">
        <f>ROUND($L$117*$K$117,2)</f>
        <v>0</v>
      </c>
      <c r="O117" s="184"/>
      <c r="P117" s="184"/>
      <c r="Q117" s="184"/>
      <c r="R117" s="22"/>
      <c r="T117" s="120"/>
      <c r="U117" s="28" t="s">
        <v>36</v>
      </c>
      <c r="V117" s="121">
        <v>0.2</v>
      </c>
      <c r="W117" s="121">
        <f>$V$117*$K$117</f>
        <v>37.812000000000005</v>
      </c>
      <c r="X117" s="121">
        <v>2.7481000000000001E-4</v>
      </c>
      <c r="Y117" s="121">
        <f>$X$117*$K$117</f>
        <v>5.1955578600000003E-2</v>
      </c>
      <c r="Z117" s="121">
        <v>0</v>
      </c>
      <c r="AA117" s="122">
        <f>$Z$117*$K$117</f>
        <v>0</v>
      </c>
      <c r="AR117" s="6" t="s">
        <v>117</v>
      </c>
      <c r="AT117" s="6" t="s">
        <v>113</v>
      </c>
      <c r="AU117" s="6" t="s">
        <v>84</v>
      </c>
      <c r="AY117" s="6" t="s">
        <v>112</v>
      </c>
      <c r="BE117" s="96">
        <f>IF($U$117="základní",$N$117,0)</f>
        <v>0</v>
      </c>
      <c r="BF117" s="96">
        <f>IF($U$117="snížená",$N$117,0)</f>
        <v>0</v>
      </c>
      <c r="BG117" s="96">
        <f>IF($U$117="zákl. přenesená",$N$117,0)</f>
        <v>0</v>
      </c>
      <c r="BH117" s="96">
        <f>IF($U$117="sníž. přenesená",$N$117,0)</f>
        <v>0</v>
      </c>
      <c r="BI117" s="96">
        <f>IF($U$117="nulová",$N$117,0)</f>
        <v>0</v>
      </c>
      <c r="BJ117" s="6" t="s">
        <v>19</v>
      </c>
      <c r="BK117" s="96">
        <f>ROUND($L$117*$K$117,2)</f>
        <v>0</v>
      </c>
      <c r="BL117" s="6" t="s">
        <v>117</v>
      </c>
    </row>
    <row r="118" spans="2:64" s="6" customFormat="1" ht="27" customHeight="1" x14ac:dyDescent="0.3">
      <c r="B118" s="20"/>
      <c r="C118" s="123" t="s">
        <v>13</v>
      </c>
      <c r="D118" s="123" t="s">
        <v>114</v>
      </c>
      <c r="E118" s="124" t="s">
        <v>127</v>
      </c>
      <c r="F118" s="190" t="s">
        <v>128</v>
      </c>
      <c r="G118" s="191"/>
      <c r="H118" s="191"/>
      <c r="I118" s="191"/>
      <c r="J118" s="125" t="s">
        <v>116</v>
      </c>
      <c r="K118" s="126">
        <v>207.96600000000001</v>
      </c>
      <c r="L118" s="192"/>
      <c r="M118" s="191"/>
      <c r="N118" s="192">
        <f>ROUND($L$118*$K$118,2)</f>
        <v>0</v>
      </c>
      <c r="O118" s="184"/>
      <c r="P118" s="184"/>
      <c r="Q118" s="184"/>
      <c r="R118" s="22"/>
      <c r="S118" s="6" t="s">
        <v>167</v>
      </c>
      <c r="T118" s="120"/>
      <c r="U118" s="28" t="s">
        <v>36</v>
      </c>
      <c r="V118" s="121">
        <v>0</v>
      </c>
      <c r="W118" s="121">
        <f>$V$118*$K$118</f>
        <v>0</v>
      </c>
      <c r="X118" s="121">
        <v>2.0999999999999999E-3</v>
      </c>
      <c r="Y118" s="121">
        <f>$X$118*$K$118</f>
        <v>0.43672859999999997</v>
      </c>
      <c r="Z118" s="121">
        <v>0</v>
      </c>
      <c r="AA118" s="122">
        <f>$Z$118*$K$118</f>
        <v>0</v>
      </c>
      <c r="AR118" s="6" t="s">
        <v>118</v>
      </c>
      <c r="AT118" s="6" t="s">
        <v>114</v>
      </c>
      <c r="AU118" s="6" t="s">
        <v>84</v>
      </c>
      <c r="AY118" s="6" t="s">
        <v>112</v>
      </c>
      <c r="BE118" s="96">
        <f>IF($U$118="základní",$N$118,0)</f>
        <v>0</v>
      </c>
      <c r="BF118" s="96">
        <f>IF($U$118="snížená",$N$118,0)</f>
        <v>0</v>
      </c>
      <c r="BG118" s="96">
        <f>IF($U$118="zákl. přenesená",$N$118,0)</f>
        <v>0</v>
      </c>
      <c r="BH118" s="96">
        <f>IF($U$118="sníž. přenesená",$N$118,0)</f>
        <v>0</v>
      </c>
      <c r="BI118" s="96">
        <f>IF($U$118="nulová",$N$118,0)</f>
        <v>0</v>
      </c>
      <c r="BJ118" s="6" t="s">
        <v>19</v>
      </c>
      <c r="BK118" s="96">
        <f>ROUND($L$118*$K$118,2)</f>
        <v>0</v>
      </c>
      <c r="BL118" s="6" t="s">
        <v>117</v>
      </c>
    </row>
    <row r="119" spans="2:64" s="6" customFormat="1" ht="15.75" customHeight="1" x14ac:dyDescent="0.3">
      <c r="B119" s="20"/>
      <c r="C119" s="116" t="s">
        <v>135</v>
      </c>
      <c r="D119" s="116" t="s">
        <v>113</v>
      </c>
      <c r="E119" s="117" t="s">
        <v>136</v>
      </c>
      <c r="F119" s="183" t="s">
        <v>137</v>
      </c>
      <c r="G119" s="184"/>
      <c r="H119" s="184"/>
      <c r="I119" s="184"/>
      <c r="J119" s="118" t="s">
        <v>119</v>
      </c>
      <c r="K119" s="119">
        <v>351.57100000000003</v>
      </c>
      <c r="L119" s="185"/>
      <c r="M119" s="184"/>
      <c r="N119" s="185">
        <f>ROUND($L$119*$K$119,2)</f>
        <v>0</v>
      </c>
      <c r="O119" s="184"/>
      <c r="P119" s="184"/>
      <c r="Q119" s="184"/>
      <c r="R119" s="22"/>
      <c r="T119" s="120"/>
      <c r="U119" s="28" t="s">
        <v>36</v>
      </c>
      <c r="V119" s="121">
        <v>0.11</v>
      </c>
      <c r="W119" s="121">
        <f>$V$119*$K$119</f>
        <v>38.672810000000005</v>
      </c>
      <c r="X119" s="121">
        <v>2.464E-6</v>
      </c>
      <c r="Y119" s="121">
        <f>$X$119*$K$119</f>
        <v>8.6627094400000006E-4</v>
      </c>
      <c r="Z119" s="121">
        <v>0</v>
      </c>
      <c r="AA119" s="122">
        <f>$Z$119*$K$119</f>
        <v>0</v>
      </c>
      <c r="AR119" s="6" t="s">
        <v>117</v>
      </c>
      <c r="AT119" s="6" t="s">
        <v>113</v>
      </c>
      <c r="AU119" s="6" t="s">
        <v>84</v>
      </c>
      <c r="AY119" s="6" t="s">
        <v>112</v>
      </c>
      <c r="BE119" s="96">
        <f>IF($U$119="základní",$N$119,0)</f>
        <v>0</v>
      </c>
      <c r="BF119" s="96">
        <f>IF($U$119="snížená",$N$119,0)</f>
        <v>0</v>
      </c>
      <c r="BG119" s="96">
        <f>IF($U$119="zákl. přenesená",$N$119,0)</f>
        <v>0</v>
      </c>
      <c r="BH119" s="96">
        <f>IF($U$119="sníž. přenesená",$N$119,0)</f>
        <v>0</v>
      </c>
      <c r="BI119" s="96">
        <f>IF($U$119="nulová",$N$119,0)</f>
        <v>0</v>
      </c>
      <c r="BJ119" s="6" t="s">
        <v>19</v>
      </c>
      <c r="BK119" s="96">
        <f>ROUND($L$119*$K$119,2)</f>
        <v>0</v>
      </c>
      <c r="BL119" s="6" t="s">
        <v>117</v>
      </c>
    </row>
    <row r="120" spans="2:64" s="6" customFormat="1" ht="15.75" customHeight="1" x14ac:dyDescent="0.3">
      <c r="B120" s="20"/>
      <c r="C120" s="116" t="s">
        <v>138</v>
      </c>
      <c r="D120" s="116" t="s">
        <v>113</v>
      </c>
      <c r="E120" s="117" t="s">
        <v>139</v>
      </c>
      <c r="F120" s="183" t="s">
        <v>140</v>
      </c>
      <c r="G120" s="184"/>
      <c r="H120" s="184"/>
      <c r="I120" s="184"/>
      <c r="J120" s="118" t="s">
        <v>116</v>
      </c>
      <c r="K120" s="119">
        <v>189.06</v>
      </c>
      <c r="L120" s="185"/>
      <c r="M120" s="184"/>
      <c r="N120" s="185">
        <f>ROUND($L$120*$K$120,2)</f>
        <v>0</v>
      </c>
      <c r="O120" s="184"/>
      <c r="P120" s="184"/>
      <c r="Q120" s="184"/>
      <c r="R120" s="22"/>
      <c r="T120" s="120"/>
      <c r="U120" s="28" t="s">
        <v>36</v>
      </c>
      <c r="V120" s="121">
        <v>0.06</v>
      </c>
      <c r="W120" s="121">
        <f>$V$120*$K$120</f>
        <v>11.3436</v>
      </c>
      <c r="X120" s="121">
        <v>0</v>
      </c>
      <c r="Y120" s="121">
        <f>$X$120*$K$120</f>
        <v>0</v>
      </c>
      <c r="Z120" s="121">
        <v>0</v>
      </c>
      <c r="AA120" s="122">
        <f>$Z$120*$K$120</f>
        <v>0</v>
      </c>
      <c r="AR120" s="6" t="s">
        <v>117</v>
      </c>
      <c r="AT120" s="6" t="s">
        <v>113</v>
      </c>
      <c r="AU120" s="6" t="s">
        <v>84</v>
      </c>
      <c r="AY120" s="6" t="s">
        <v>112</v>
      </c>
      <c r="BE120" s="96">
        <f>IF($U$120="základní",$N$120,0)</f>
        <v>0</v>
      </c>
      <c r="BF120" s="96">
        <f>IF($U$120="snížená",$N$120,0)</f>
        <v>0</v>
      </c>
      <c r="BG120" s="96">
        <f>IF($U$120="zákl. přenesená",$N$120,0)</f>
        <v>0</v>
      </c>
      <c r="BH120" s="96">
        <f>IF($U$120="sníž. přenesená",$N$120,0)</f>
        <v>0</v>
      </c>
      <c r="BI120" s="96">
        <f>IF($U$120="nulová",$N$120,0)</f>
        <v>0</v>
      </c>
      <c r="BJ120" s="6" t="s">
        <v>19</v>
      </c>
      <c r="BK120" s="96">
        <f>ROUND($L$120*$K$120,2)</f>
        <v>0</v>
      </c>
      <c r="BL120" s="6" t="s">
        <v>117</v>
      </c>
    </row>
    <row r="121" spans="2:64" s="6" customFormat="1" ht="15.75" customHeight="1" x14ac:dyDescent="0.3">
      <c r="B121" s="20"/>
      <c r="C121" s="123" t="s">
        <v>141</v>
      </c>
      <c r="D121" s="123" t="s">
        <v>114</v>
      </c>
      <c r="E121" s="124" t="s">
        <v>142</v>
      </c>
      <c r="F121" s="190" t="s">
        <v>143</v>
      </c>
      <c r="G121" s="191"/>
      <c r="H121" s="191"/>
      <c r="I121" s="191"/>
      <c r="J121" s="125" t="s">
        <v>115</v>
      </c>
      <c r="K121" s="126">
        <v>5.7000000000000002E-2</v>
      </c>
      <c r="L121" s="192"/>
      <c r="M121" s="191"/>
      <c r="N121" s="192">
        <f>ROUND($L$121*$K$121,2)</f>
        <v>0</v>
      </c>
      <c r="O121" s="184"/>
      <c r="P121" s="184"/>
      <c r="Q121" s="184"/>
      <c r="R121" s="22"/>
      <c r="T121" s="120"/>
      <c r="U121" s="28" t="s">
        <v>36</v>
      </c>
      <c r="V121" s="121">
        <v>0</v>
      </c>
      <c r="W121" s="121">
        <f>$V$121*$K$121</f>
        <v>0</v>
      </c>
      <c r="X121" s="121">
        <v>1</v>
      </c>
      <c r="Y121" s="121">
        <f>$X$121*$K$121</f>
        <v>5.7000000000000002E-2</v>
      </c>
      <c r="Z121" s="121">
        <v>0</v>
      </c>
      <c r="AA121" s="122">
        <f>$Z$121*$K$121</f>
        <v>0</v>
      </c>
      <c r="AR121" s="6" t="s">
        <v>118</v>
      </c>
      <c r="AT121" s="6" t="s">
        <v>114</v>
      </c>
      <c r="AU121" s="6" t="s">
        <v>84</v>
      </c>
      <c r="AY121" s="6" t="s">
        <v>112</v>
      </c>
      <c r="BE121" s="96">
        <f>IF($U$121="základní",$N$121,0)</f>
        <v>0</v>
      </c>
      <c r="BF121" s="96">
        <f>IF($U$121="snížená",$N$121,0)</f>
        <v>0</v>
      </c>
      <c r="BG121" s="96">
        <f>IF($U$121="zákl. přenesená",$N$121,0)</f>
        <v>0</v>
      </c>
      <c r="BH121" s="96">
        <f>IF($U$121="sníž. přenesená",$N$121,0)</f>
        <v>0</v>
      </c>
      <c r="BI121" s="96">
        <f>IF($U$121="nulová",$N$121,0)</f>
        <v>0</v>
      </c>
      <c r="BJ121" s="6" t="s">
        <v>19</v>
      </c>
      <c r="BK121" s="96">
        <f>ROUND($L$121*$K$121,2)</f>
        <v>0</v>
      </c>
      <c r="BL121" s="6" t="s">
        <v>117</v>
      </c>
    </row>
    <row r="122" spans="2:64" s="6" customFormat="1" ht="27" customHeight="1" x14ac:dyDescent="0.3">
      <c r="B122" s="20"/>
      <c r="C122" s="116" t="s">
        <v>144</v>
      </c>
      <c r="D122" s="116" t="s">
        <v>113</v>
      </c>
      <c r="E122" s="117" t="s">
        <v>145</v>
      </c>
      <c r="F122" s="183" t="s">
        <v>146</v>
      </c>
      <c r="G122" s="184"/>
      <c r="H122" s="184"/>
      <c r="I122" s="184"/>
      <c r="J122" s="118" t="s">
        <v>116</v>
      </c>
      <c r="K122" s="119">
        <v>189.06</v>
      </c>
      <c r="L122" s="185"/>
      <c r="M122" s="184"/>
      <c r="N122" s="185">
        <f>ROUND($L$122*$K$122,2)</f>
        <v>0</v>
      </c>
      <c r="O122" s="184"/>
      <c r="P122" s="184"/>
      <c r="Q122" s="184"/>
      <c r="R122" s="22"/>
      <c r="T122" s="120"/>
      <c r="U122" s="28" t="s">
        <v>36</v>
      </c>
      <c r="V122" s="121">
        <v>0.25</v>
      </c>
      <c r="W122" s="121">
        <f>$V$122*$K$122</f>
        <v>47.265000000000001</v>
      </c>
      <c r="X122" s="121">
        <v>5.7800000000000004E-3</v>
      </c>
      <c r="Y122" s="121">
        <f>$X$122*$K$122</f>
        <v>1.0927668000000001</v>
      </c>
      <c r="Z122" s="121">
        <v>0</v>
      </c>
      <c r="AA122" s="122">
        <f>$Z$122*$K$122</f>
        <v>0</v>
      </c>
      <c r="AR122" s="6" t="s">
        <v>117</v>
      </c>
      <c r="AT122" s="6" t="s">
        <v>113</v>
      </c>
      <c r="AU122" s="6" t="s">
        <v>84</v>
      </c>
      <c r="AY122" s="6" t="s">
        <v>112</v>
      </c>
      <c r="BE122" s="96">
        <f>IF($U$122="základní",$N$122,0)</f>
        <v>0</v>
      </c>
      <c r="BF122" s="96">
        <f>IF($U$122="snížená",$N$122,0)</f>
        <v>0</v>
      </c>
      <c r="BG122" s="96">
        <f>IF($U$122="zákl. přenesená",$N$122,0)</f>
        <v>0</v>
      </c>
      <c r="BH122" s="96">
        <f>IF($U$122="sníž. přenesená",$N$122,0)</f>
        <v>0</v>
      </c>
      <c r="BI122" s="96">
        <f>IF($U$122="nulová",$N$122,0)</f>
        <v>0</v>
      </c>
      <c r="BJ122" s="6" t="s">
        <v>19</v>
      </c>
      <c r="BK122" s="96">
        <f>ROUND($L$122*$K$122,2)</f>
        <v>0</v>
      </c>
      <c r="BL122" s="6" t="s">
        <v>117</v>
      </c>
    </row>
    <row r="123" spans="2:64" s="6" customFormat="1" ht="39" customHeight="1" x14ac:dyDescent="0.3">
      <c r="B123" s="20"/>
      <c r="C123" s="116" t="s">
        <v>147</v>
      </c>
      <c r="D123" s="116" t="s">
        <v>113</v>
      </c>
      <c r="E123" s="117" t="s">
        <v>148</v>
      </c>
      <c r="F123" s="183" t="s">
        <v>149</v>
      </c>
      <c r="G123" s="184"/>
      <c r="H123" s="184"/>
      <c r="I123" s="184"/>
      <c r="J123" s="118" t="s">
        <v>116</v>
      </c>
      <c r="K123" s="119">
        <v>378.12</v>
      </c>
      <c r="L123" s="185"/>
      <c r="M123" s="184"/>
      <c r="N123" s="185">
        <f>ROUND($L$123*$K$123,2)</f>
        <v>0</v>
      </c>
      <c r="O123" s="184"/>
      <c r="P123" s="184"/>
      <c r="Q123" s="184"/>
      <c r="R123" s="22"/>
      <c r="T123" s="120"/>
      <c r="U123" s="28" t="s">
        <v>36</v>
      </c>
      <c r="V123" s="121">
        <v>3.5000000000000003E-2</v>
      </c>
      <c r="W123" s="121">
        <f>$V$123*$K$123</f>
        <v>13.234200000000001</v>
      </c>
      <c r="X123" s="121">
        <v>1.9300000000000001E-3</v>
      </c>
      <c r="Y123" s="121">
        <f>$X$123*$K$123</f>
        <v>0.72977160000000008</v>
      </c>
      <c r="Z123" s="121">
        <v>0</v>
      </c>
      <c r="AA123" s="122">
        <f>$Z$123*$K$123</f>
        <v>0</v>
      </c>
      <c r="AR123" s="6" t="s">
        <v>117</v>
      </c>
      <c r="AT123" s="6" t="s">
        <v>113</v>
      </c>
      <c r="AU123" s="6" t="s">
        <v>84</v>
      </c>
      <c r="AY123" s="6" t="s">
        <v>112</v>
      </c>
      <c r="BE123" s="96">
        <f>IF($U$123="základní",$N$123,0)</f>
        <v>0</v>
      </c>
      <c r="BF123" s="96">
        <f>IF($U$123="snížená",$N$123,0)</f>
        <v>0</v>
      </c>
      <c r="BG123" s="96">
        <f>IF($U$123="zákl. přenesená",$N$123,0)</f>
        <v>0</v>
      </c>
      <c r="BH123" s="96">
        <f>IF($U$123="sníž. přenesená",$N$123,0)</f>
        <v>0</v>
      </c>
      <c r="BI123" s="96">
        <f>IF($U$123="nulová",$N$123,0)</f>
        <v>0</v>
      </c>
      <c r="BJ123" s="6" t="s">
        <v>19</v>
      </c>
      <c r="BK123" s="96">
        <f>ROUND($L$123*$K$123,2)</f>
        <v>0</v>
      </c>
      <c r="BL123" s="6" t="s">
        <v>117</v>
      </c>
    </row>
    <row r="124" spans="2:64" s="6" customFormat="1" ht="27" customHeight="1" x14ac:dyDescent="0.3">
      <c r="B124" s="20"/>
      <c r="C124" s="116" t="s">
        <v>150</v>
      </c>
      <c r="D124" s="116" t="s">
        <v>113</v>
      </c>
      <c r="E124" s="117" t="s">
        <v>151</v>
      </c>
      <c r="F124" s="183" t="s">
        <v>152</v>
      </c>
      <c r="G124" s="184"/>
      <c r="H124" s="184"/>
      <c r="I124" s="184"/>
      <c r="J124" s="118" t="s">
        <v>119</v>
      </c>
      <c r="K124" s="119">
        <v>130.55000000000001</v>
      </c>
      <c r="L124" s="185"/>
      <c r="M124" s="184"/>
      <c r="N124" s="185">
        <f>ROUND($L$124*$K$124,2)</f>
        <v>0</v>
      </c>
      <c r="O124" s="184"/>
      <c r="P124" s="184"/>
      <c r="Q124" s="184"/>
      <c r="R124" s="22"/>
      <c r="T124" s="120"/>
      <c r="U124" s="28" t="s">
        <v>36</v>
      </c>
      <c r="V124" s="121">
        <v>0</v>
      </c>
      <c r="W124" s="121">
        <f>$V$124*$K$124</f>
        <v>0</v>
      </c>
      <c r="X124" s="121">
        <v>0</v>
      </c>
      <c r="Y124" s="121">
        <f>$X$124*$K$124</f>
        <v>0</v>
      </c>
      <c r="Z124" s="121">
        <v>0</v>
      </c>
      <c r="AA124" s="122">
        <f>$Z$124*$K$124</f>
        <v>0</v>
      </c>
      <c r="AR124" s="6" t="s">
        <v>117</v>
      </c>
      <c r="AT124" s="6" t="s">
        <v>113</v>
      </c>
      <c r="AU124" s="6" t="s">
        <v>84</v>
      </c>
      <c r="AY124" s="6" t="s">
        <v>112</v>
      </c>
      <c r="BE124" s="96">
        <f>IF($U$124="základní",$N$124,0)</f>
        <v>0</v>
      </c>
      <c r="BF124" s="96">
        <f>IF($U$124="snížená",$N$124,0)</f>
        <v>0</v>
      </c>
      <c r="BG124" s="96">
        <f>IF($U$124="zákl. přenesená",$N$124,0)</f>
        <v>0</v>
      </c>
      <c r="BH124" s="96">
        <f>IF($U$124="sníž. přenesená",$N$124,0)</f>
        <v>0</v>
      </c>
      <c r="BI124" s="96">
        <f>IF($U$124="nulová",$N$124,0)</f>
        <v>0</v>
      </c>
      <c r="BJ124" s="6" t="s">
        <v>19</v>
      </c>
      <c r="BK124" s="96">
        <f>ROUND($L$124*$K$124,2)</f>
        <v>0</v>
      </c>
      <c r="BL124" s="6" t="s">
        <v>117</v>
      </c>
    </row>
    <row r="125" spans="2:64" s="6" customFormat="1" ht="27" customHeight="1" x14ac:dyDescent="0.3">
      <c r="B125" s="20"/>
      <c r="C125" s="116" t="s">
        <v>153</v>
      </c>
      <c r="D125" s="116" t="s">
        <v>113</v>
      </c>
      <c r="E125" s="117" t="s">
        <v>154</v>
      </c>
      <c r="F125" s="183" t="s">
        <v>155</v>
      </c>
      <c r="G125" s="184"/>
      <c r="H125" s="184"/>
      <c r="I125" s="184"/>
      <c r="J125" s="118" t="s">
        <v>115</v>
      </c>
      <c r="K125" s="119">
        <v>2.419</v>
      </c>
      <c r="L125" s="185"/>
      <c r="M125" s="184"/>
      <c r="N125" s="185">
        <f>ROUND($L$125*$K$125,2)</f>
        <v>0</v>
      </c>
      <c r="O125" s="184"/>
      <c r="P125" s="184"/>
      <c r="Q125" s="184"/>
      <c r="R125" s="22"/>
      <c r="T125" s="120"/>
      <c r="U125" s="28" t="s">
        <v>36</v>
      </c>
      <c r="V125" s="121">
        <v>1.091</v>
      </c>
      <c r="W125" s="121">
        <f>$V$125*$K$125</f>
        <v>2.6391290000000001</v>
      </c>
      <c r="X125" s="121">
        <v>0</v>
      </c>
      <c r="Y125" s="121">
        <f>$X$125*$K$125</f>
        <v>0</v>
      </c>
      <c r="Z125" s="121">
        <v>0</v>
      </c>
      <c r="AA125" s="122">
        <f>$Z$125*$K$125</f>
        <v>0</v>
      </c>
      <c r="AR125" s="6" t="s">
        <v>117</v>
      </c>
      <c r="AT125" s="6" t="s">
        <v>113</v>
      </c>
      <c r="AU125" s="6" t="s">
        <v>84</v>
      </c>
      <c r="AY125" s="6" t="s">
        <v>112</v>
      </c>
      <c r="BE125" s="96">
        <f>IF($U$125="základní",$N$125,0)</f>
        <v>0</v>
      </c>
      <c r="BF125" s="96">
        <f>IF($U$125="snížená",$N$125,0)</f>
        <v>0</v>
      </c>
      <c r="BG125" s="96">
        <f>IF($U$125="zákl. přenesená",$N$125,0)</f>
        <v>0</v>
      </c>
      <c r="BH125" s="96">
        <f>IF($U$125="sníž. přenesená",$N$125,0)</f>
        <v>0</v>
      </c>
      <c r="BI125" s="96">
        <f>IF($U$125="nulová",$N$125,0)</f>
        <v>0</v>
      </c>
      <c r="BJ125" s="6" t="s">
        <v>19</v>
      </c>
      <c r="BK125" s="96">
        <f>ROUND($L$125*$K$125,2)</f>
        <v>0</v>
      </c>
      <c r="BL125" s="6" t="s">
        <v>117</v>
      </c>
    </row>
  </sheetData>
  <sheetProtection formatColumns="0" formatRows="0" sort="0" autoFilter="0"/>
  <mergeCells count="92">
    <mergeCell ref="H1:K1"/>
    <mergeCell ref="F125:I125"/>
    <mergeCell ref="L125:M125"/>
    <mergeCell ref="N125:Q125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16:I116"/>
    <mergeCell ref="L116:M116"/>
    <mergeCell ref="N116:Q116"/>
    <mergeCell ref="F117:I117"/>
    <mergeCell ref="L117:M117"/>
    <mergeCell ref="N117:Q117"/>
    <mergeCell ref="F118:I118"/>
    <mergeCell ref="L118:M118"/>
    <mergeCell ref="N118:Q118"/>
    <mergeCell ref="F113:I113"/>
    <mergeCell ref="L113:M113"/>
    <mergeCell ref="N113:Q113"/>
    <mergeCell ref="N112:Q112"/>
    <mergeCell ref="F114:I114"/>
    <mergeCell ref="L114:M114"/>
    <mergeCell ref="N114:Q114"/>
    <mergeCell ref="F115:I115"/>
    <mergeCell ref="L115:M115"/>
    <mergeCell ref="N115:Q115"/>
    <mergeCell ref="M104:P104"/>
    <mergeCell ref="M106:Q106"/>
    <mergeCell ref="M107:Q107"/>
    <mergeCell ref="F109:I109"/>
    <mergeCell ref="L109:M109"/>
    <mergeCell ref="N109:Q109"/>
    <mergeCell ref="N110:Q110"/>
    <mergeCell ref="N111:Q111"/>
    <mergeCell ref="L93:Q93"/>
    <mergeCell ref="C99:Q99"/>
    <mergeCell ref="F101:P101"/>
    <mergeCell ref="F102:P102"/>
    <mergeCell ref="N90:Q90"/>
    <mergeCell ref="N88:Q88"/>
    <mergeCell ref="N89:Q89"/>
    <mergeCell ref="C75:Q75"/>
    <mergeCell ref="F77:P77"/>
    <mergeCell ref="F78:P78"/>
    <mergeCell ref="M80:P80"/>
    <mergeCell ref="M82:Q82"/>
    <mergeCell ref="M83:Q83"/>
    <mergeCell ref="C85:G85"/>
    <mergeCell ref="N85:Q85"/>
    <mergeCell ref="N87:Q87"/>
    <mergeCell ref="H29:J29"/>
    <mergeCell ref="M29:P29"/>
    <mergeCell ref="H30:J30"/>
    <mergeCell ref="M30:P30"/>
    <mergeCell ref="H31:J31"/>
    <mergeCell ref="M31:P31"/>
    <mergeCell ref="H32:J32"/>
    <mergeCell ref="M32:P32"/>
    <mergeCell ref="L34:P34"/>
    <mergeCell ref="O15:P15"/>
    <mergeCell ref="O17:P17"/>
    <mergeCell ref="O18:P18"/>
    <mergeCell ref="O20:P20"/>
    <mergeCell ref="O21:P21"/>
    <mergeCell ref="M24:P24"/>
    <mergeCell ref="M26:P26"/>
    <mergeCell ref="H28:J28"/>
    <mergeCell ref="M28:P28"/>
    <mergeCell ref="S2:AC2"/>
    <mergeCell ref="C2:Q2"/>
    <mergeCell ref="C4:Q4"/>
    <mergeCell ref="F6:P6"/>
    <mergeCell ref="F7:P7"/>
    <mergeCell ref="O9:P9"/>
    <mergeCell ref="O11:P11"/>
    <mergeCell ref="O12:P12"/>
    <mergeCell ref="O14:P14"/>
  </mergeCells>
  <hyperlinks>
    <hyperlink ref="F1:G1" location="C2" tooltip="Krycí list rozpočtu" display="1) Krycí list rozpočtu"/>
    <hyperlink ref="H1:K1" location="C86" tooltip="Rekapitulace rozpočtu" display="2) Rekapitulace rozpočtu"/>
    <hyperlink ref="L1" location="C128" tooltip="Rozpočet" display="3) Rozpočet"/>
    <hyperlink ref="S1:T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95" fitToHeight="100" orientation="portrait" blackAndWhite="1" r:id="rId1"/>
  <headerFooter alignWithMargins="0"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Rekapitulace stavby</vt:lpstr>
      <vt:lpstr>130a - Rekonstrukce nemoc...</vt:lpstr>
      <vt:lpstr>List1</vt:lpstr>
      <vt:lpstr>'130a - Rekonstrukce nemoc...'!Názvy_tisku</vt:lpstr>
      <vt:lpstr>'Rekapitulace stavby'!Názvy_tisku</vt:lpstr>
      <vt:lpstr>'130a - Rekonstrukce nemoc...'!Oblast_tisku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Bonka</cp:lastModifiedBy>
  <cp:lastPrinted>2014-10-03T12:54:33Z</cp:lastPrinted>
  <dcterms:created xsi:type="dcterms:W3CDTF">2014-09-02T09:03:01Z</dcterms:created>
  <dcterms:modified xsi:type="dcterms:W3CDTF">2015-01-21T10:48:55Z</dcterms:modified>
</cp:coreProperties>
</file>