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3035" windowHeight="8955" activeTab="2"/>
  </bookViews>
  <sheets>
    <sheet name="Krycí list" sheetId="1" r:id="rId1"/>
    <sheet name="Rekapitulácia" sheetId="2" r:id="rId2"/>
    <sheet name="Rozpocet" sheetId="3" r:id="rId3"/>
  </sheets>
  <calcPr calcId="124519"/>
</workbook>
</file>

<file path=xl/calcChain.xml><?xml version="1.0" encoding="utf-8"?>
<calcChain xmlns="http://schemas.openxmlformats.org/spreadsheetml/2006/main">
  <c r="R45" i="1"/>
  <c r="R43"/>
  <c r="R44" s="1"/>
  <c r="E45"/>
  <c r="E43"/>
  <c r="E42"/>
  <c r="B8" i="2"/>
  <c r="B7"/>
  <c r="B5"/>
  <c r="B4"/>
  <c r="B3"/>
  <c r="B2"/>
  <c r="C5" i="3"/>
  <c r="C4"/>
  <c r="C3"/>
  <c r="C2"/>
  <c r="E35" i="1"/>
  <c r="J35"/>
  <c r="R35"/>
  <c r="P38"/>
  <c r="P39"/>
  <c r="P40"/>
  <c r="P41"/>
  <c r="P42"/>
  <c r="J44"/>
  <c r="K45"/>
  <c r="A14" i="2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I16" i="3"/>
  <c r="K16"/>
  <c r="K15" s="1"/>
  <c r="M16"/>
  <c r="I17"/>
  <c r="K17"/>
  <c r="M17"/>
  <c r="M15" s="1"/>
  <c r="I18"/>
  <c r="K18"/>
  <c r="M18"/>
  <c r="I19"/>
  <c r="K19"/>
  <c r="M19"/>
  <c r="I20"/>
  <c r="K20"/>
  <c r="M20"/>
  <c r="I21"/>
  <c r="K21"/>
  <c r="M21"/>
  <c r="I22"/>
  <c r="K22"/>
  <c r="M22"/>
  <c r="I23"/>
  <c r="K23"/>
  <c r="M23"/>
  <c r="I25"/>
  <c r="K25"/>
  <c r="M25"/>
  <c r="I26"/>
  <c r="K26"/>
  <c r="M26"/>
  <c r="I27"/>
  <c r="K27"/>
  <c r="K24" s="1"/>
  <c r="D16" i="2" s="1"/>
  <c r="M27" i="3"/>
  <c r="I28"/>
  <c r="K28"/>
  <c r="M28"/>
  <c r="M24" s="1"/>
  <c r="E16" i="2" s="1"/>
  <c r="I30" i="3"/>
  <c r="K30"/>
  <c r="M30"/>
  <c r="M29" s="1"/>
  <c r="E17" i="2" s="1"/>
  <c r="I31" i="3"/>
  <c r="K31"/>
  <c r="K29" s="1"/>
  <c r="D17" i="2" s="1"/>
  <c r="M31" i="3"/>
  <c r="I32"/>
  <c r="K32"/>
  <c r="M32"/>
  <c r="I33"/>
  <c r="K33"/>
  <c r="M33"/>
  <c r="I34"/>
  <c r="K34"/>
  <c r="M34"/>
  <c r="I35"/>
  <c r="K35"/>
  <c r="M35"/>
  <c r="I36"/>
  <c r="K36"/>
  <c r="M36"/>
  <c r="I37"/>
  <c r="K37"/>
  <c r="M37"/>
  <c r="I38"/>
  <c r="K38"/>
  <c r="M38"/>
  <c r="I39"/>
  <c r="K39"/>
  <c r="M39"/>
  <c r="I40"/>
  <c r="K40"/>
  <c r="M40"/>
  <c r="I41"/>
  <c r="K41"/>
  <c r="M41"/>
  <c r="I42"/>
  <c r="K42"/>
  <c r="M42"/>
  <c r="I43"/>
  <c r="K43"/>
  <c r="M43"/>
  <c r="I44"/>
  <c r="K44"/>
  <c r="M44"/>
  <c r="I45"/>
  <c r="K45"/>
  <c r="M45"/>
  <c r="I46"/>
  <c r="K46"/>
  <c r="M46"/>
  <c r="I47"/>
  <c r="K47"/>
  <c r="M47"/>
  <c r="I48"/>
  <c r="K48"/>
  <c r="M48"/>
  <c r="I49"/>
  <c r="K49"/>
  <c r="M49"/>
  <c r="I51"/>
  <c r="K51"/>
  <c r="M51"/>
  <c r="I52"/>
  <c r="K52"/>
  <c r="M52"/>
  <c r="I53"/>
  <c r="K53"/>
  <c r="K50" s="1"/>
  <c r="D18" i="2" s="1"/>
  <c r="M53" i="3"/>
  <c r="I54"/>
  <c r="K54"/>
  <c r="M54"/>
  <c r="M50" s="1"/>
  <c r="E18" i="2" s="1"/>
  <c r="I55" i="3"/>
  <c r="K55"/>
  <c r="M55"/>
  <c r="I56"/>
  <c r="K56"/>
  <c r="M56"/>
  <c r="I57"/>
  <c r="K57"/>
  <c r="M57"/>
  <c r="I58"/>
  <c r="K58"/>
  <c r="M58"/>
  <c r="I59"/>
  <c r="K59"/>
  <c r="M59"/>
  <c r="I60"/>
  <c r="K60"/>
  <c r="M60"/>
  <c r="I61"/>
  <c r="K61"/>
  <c r="M61"/>
  <c r="I62"/>
  <c r="K62"/>
  <c r="M62"/>
  <c r="I63"/>
  <c r="K63"/>
  <c r="M63"/>
  <c r="I64"/>
  <c r="K64"/>
  <c r="M64"/>
  <c r="I66"/>
  <c r="K66"/>
  <c r="K65" s="1"/>
  <c r="D19" i="2" s="1"/>
  <c r="M66" i="3"/>
  <c r="I67"/>
  <c r="K67"/>
  <c r="M67"/>
  <c r="M65" s="1"/>
  <c r="E19" i="2" s="1"/>
  <c r="I68" i="3"/>
  <c r="K68"/>
  <c r="M68"/>
  <c r="I69"/>
  <c r="K69"/>
  <c r="M69"/>
  <c r="I70"/>
  <c r="K70"/>
  <c r="M70"/>
  <c r="I72"/>
  <c r="I71" s="1"/>
  <c r="C20" i="2" s="1"/>
  <c r="K72" i="3"/>
  <c r="K71" s="1"/>
  <c r="D20" i="2" s="1"/>
  <c r="M72" i="3"/>
  <c r="M71" s="1"/>
  <c r="E20" i="2" s="1"/>
  <c r="I75" i="3"/>
  <c r="K75"/>
  <c r="M75"/>
  <c r="I76"/>
  <c r="K76"/>
  <c r="M76"/>
  <c r="I77"/>
  <c r="K77"/>
  <c r="M77"/>
  <c r="I78"/>
  <c r="K78"/>
  <c r="M78"/>
  <c r="I79"/>
  <c r="K79"/>
  <c r="M79"/>
  <c r="M74" s="1"/>
  <c r="E22" i="2" s="1"/>
  <c r="I80" i="3"/>
  <c r="K80"/>
  <c r="M80"/>
  <c r="I82"/>
  <c r="K82"/>
  <c r="M82"/>
  <c r="I83"/>
  <c r="K83"/>
  <c r="M83"/>
  <c r="M81" s="1"/>
  <c r="E23" i="2" s="1"/>
  <c r="I84" i="3"/>
  <c r="K84"/>
  <c r="M84"/>
  <c r="I85"/>
  <c r="K85"/>
  <c r="M85"/>
  <c r="I86"/>
  <c r="K86"/>
  <c r="M86"/>
  <c r="I87"/>
  <c r="E40" i="1" s="1"/>
  <c r="K87" i="3"/>
  <c r="M87"/>
  <c r="I88"/>
  <c r="K88"/>
  <c r="M88"/>
  <c r="I89"/>
  <c r="K89"/>
  <c r="M89"/>
  <c r="I90"/>
  <c r="K90"/>
  <c r="M90"/>
  <c r="I91"/>
  <c r="K91"/>
  <c r="M91"/>
  <c r="I92"/>
  <c r="K92"/>
  <c r="M92"/>
  <c r="I93"/>
  <c r="K93"/>
  <c r="M93"/>
  <c r="I94"/>
  <c r="K94"/>
  <c r="M94"/>
  <c r="I96"/>
  <c r="I95" s="1"/>
  <c r="C24" i="2" s="1"/>
  <c r="K96" i="3"/>
  <c r="M96"/>
  <c r="I97"/>
  <c r="K97"/>
  <c r="M97"/>
  <c r="M95" s="1"/>
  <c r="E24" i="2" s="1"/>
  <c r="I98" i="3"/>
  <c r="K98"/>
  <c r="M98"/>
  <c r="I99"/>
  <c r="K99"/>
  <c r="M99"/>
  <c r="I101"/>
  <c r="K101"/>
  <c r="M101"/>
  <c r="M100"/>
  <c r="E25" i="2" s="1"/>
  <c r="I102" i="3"/>
  <c r="K102"/>
  <c r="M102"/>
  <c r="I103"/>
  <c r="K103"/>
  <c r="K100" s="1"/>
  <c r="D25" i="2" s="1"/>
  <c r="M103" i="3"/>
  <c r="I105"/>
  <c r="I104" s="1"/>
  <c r="C26" i="2" s="1"/>
  <c r="K105" i="3"/>
  <c r="K104" s="1"/>
  <c r="D26" i="2" s="1"/>
  <c r="M105" i="3"/>
  <c r="M104"/>
  <c r="E26" i="2" s="1"/>
  <c r="M14" i="3" l="1"/>
  <c r="E14" i="2" s="1"/>
  <c r="E15"/>
  <c r="D15"/>
  <c r="K14" i="3"/>
  <c r="D14" i="2" s="1"/>
  <c r="K81" i="3"/>
  <c r="D23" i="2" s="1"/>
  <c r="K74" i="3"/>
  <c r="D22" i="2" s="1"/>
  <c r="K95" i="3"/>
  <c r="D24" i="2" s="1"/>
  <c r="I24" i="3"/>
  <c r="C16" i="2" s="1"/>
  <c r="I100" i="3"/>
  <c r="C25" i="2" s="1"/>
  <c r="M73" i="3"/>
  <c r="E21" i="2" s="1"/>
  <c r="I81" i="3"/>
  <c r="C23" i="2" s="1"/>
  <c r="M106" i="3"/>
  <c r="E27" i="2" s="1"/>
  <c r="E41" i="1"/>
  <c r="I74" i="3"/>
  <c r="I65"/>
  <c r="C19" i="2" s="1"/>
  <c r="I50" i="3"/>
  <c r="C18" i="2" s="1"/>
  <c r="E38" i="1"/>
  <c r="I29" i="3"/>
  <c r="C17" i="2" s="1"/>
  <c r="E39" i="1"/>
  <c r="I15" i="3"/>
  <c r="O49" i="1"/>
  <c r="R49" s="1"/>
  <c r="K73" i="3" l="1"/>
  <c r="K106" s="1"/>
  <c r="D27" i="2" s="1"/>
  <c r="C22"/>
  <c r="I73" i="3"/>
  <c r="C21" i="2" s="1"/>
  <c r="E44" i="1"/>
  <c r="R47" s="1"/>
  <c r="O48" s="1"/>
  <c r="R48" s="1"/>
  <c r="R50" s="1"/>
  <c r="I14" i="3"/>
  <c r="C15" i="2"/>
  <c r="D21" l="1"/>
  <c r="I106" i="3"/>
  <c r="C27" i="2" s="1"/>
  <c r="C14"/>
</calcChain>
</file>

<file path=xl/sharedStrings.xml><?xml version="1.0" encoding="utf-8"?>
<sst xmlns="http://schemas.openxmlformats.org/spreadsheetml/2006/main" count="756" uniqueCount="375">
  <si>
    <t>KRYCÍ LIST ROZPOČTU</t>
  </si>
  <si>
    <t>Názov stavby</t>
  </si>
  <si>
    <t>Rodinný dom - hrubá stavba</t>
  </si>
  <si>
    <t>JKSO</t>
  </si>
  <si>
    <t xml:space="preserve"> </t>
  </si>
  <si>
    <t>Kód stavby</t>
  </si>
  <si>
    <t>RD</t>
  </si>
  <si>
    <t>Názov objektu</t>
  </si>
  <si>
    <t>EČO</t>
  </si>
  <si>
    <t>Kód objektu</t>
  </si>
  <si>
    <t>Názov časti</t>
  </si>
  <si>
    <t>Miesto</t>
  </si>
  <si>
    <t>Kód časti</t>
  </si>
  <si>
    <t>Názov podčasti</t>
  </si>
  <si>
    <t>Kód podčasti</t>
  </si>
  <si>
    <t>IČO</t>
  </si>
  <si>
    <t>DIČ</t>
  </si>
  <si>
    <t>Objednávateľ</t>
  </si>
  <si>
    <t>JUDr.Martin Magda, Ing.Andrea Magdova</t>
  </si>
  <si>
    <t>Projektant</t>
  </si>
  <si>
    <t>Zhotoviteľ</t>
  </si>
  <si>
    <t>Peter Strobl</t>
  </si>
  <si>
    <t>Rozpočet číslo</t>
  </si>
  <si>
    <t>Spracoval</t>
  </si>
  <si>
    <t>Dňa</t>
  </si>
  <si>
    <t>13.04.2010</t>
  </si>
  <si>
    <t xml:space="preserve">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</si>
  <si>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</si>
  <si>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</si>
  <si>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</si>
  <si>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</si>
  <si>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</si>
  <si>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</si>
  <si>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</si>
  <si>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</si>
  <si>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</si>
  <si>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</si>
  <si>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</si>
  <si>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</si>
  <si>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</si>
  <si>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</si>
  <si>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HSV</t>
  </si>
  <si>
    <t>Dodávky</t>
  </si>
  <si>
    <t>Práca nadčas</t>
  </si>
  <si>
    <t>Zariadenie staveniska</t>
  </si>
  <si>
    <t>%</t>
  </si>
  <si>
    <t>Montáž</t>
  </si>
  <si>
    <t>Bez pevnej podl.</t>
  </si>
  <si>
    <t>Mimostav. doprava</t>
  </si>
  <si>
    <t>PSV</t>
  </si>
  <si>
    <t>Kultúrna pamiatka</t>
  </si>
  <si>
    <t>Územné vplyvy</t>
  </si>
  <si>
    <t>Prevádzkové vplyvy</t>
  </si>
  <si>
    <t>"M"</t>
  </si>
  <si>
    <t>Ostatné</t>
  </si>
  <si>
    <t>VRN z rozpočtu</t>
  </si>
  <si>
    <t>ZRN (r. 1-6)</t>
  </si>
  <si>
    <t>DN (r. 8-11)</t>
  </si>
  <si>
    <t>VRN (r. 13-18)</t>
  </si>
  <si>
    <t>HZS</t>
  </si>
  <si>
    <t>Kompl. činnosť</t>
  </si>
  <si>
    <t>Ostatné náklady</t>
  </si>
  <si>
    <t>D</t>
  </si>
  <si>
    <t>Celkové náklady</t>
  </si>
  <si>
    <t>Súčet 7, 12, 19-22</t>
  </si>
  <si>
    <t>Dátum a podpis</t>
  </si>
  <si>
    <t>Pečiatka</t>
  </si>
  <si>
    <t>DPH</t>
  </si>
  <si>
    <t>Cena s DPH (r. 23-25)</t>
  </si>
  <si>
    <t>Dátum a popis</t>
  </si>
  <si>
    <t>E</t>
  </si>
  <si>
    <t>Prípočty a odpočty</t>
  </si>
  <si>
    <t>Dodávky objednávateľa</t>
  </si>
  <si>
    <t>Kĺzavá doložka</t>
  </si>
  <si>
    <t>Zvýhodnenie + -</t>
  </si>
  <si>
    <t>REKAPITULÁCIA ROZPOČTU</t>
  </si>
  <si>
    <t>Stavba:</t>
  </si>
  <si>
    <t>Objekt:</t>
  </si>
  <si>
    <t>Časť:</t>
  </si>
  <si>
    <t xml:space="preserve">JKSO: </t>
  </si>
  <si>
    <t>Objednávateľ:</t>
  </si>
  <si>
    <t>Zhotoviteľ:</t>
  </si>
  <si>
    <t>Dátum:</t>
  </si>
  <si>
    <t>13. 4. 2010</t>
  </si>
  <si>
    <t>Kód</t>
  </si>
  <si>
    <t>Popis</t>
  </si>
  <si>
    <t>Cena celkom</t>
  </si>
  <si>
    <t>Hmotnosť celkom</t>
  </si>
  <si>
    <t>Suť celkom</t>
  </si>
  <si>
    <t>Celkom</t>
  </si>
  <si>
    <t>ROZPOČET</t>
  </si>
  <si>
    <t>JKSO:</t>
  </si>
  <si>
    <t>P.Č.</t>
  </si>
  <si>
    <t>TV</t>
  </si>
  <si>
    <t>KCN</t>
  </si>
  <si>
    <t>Kód položky</t>
  </si>
  <si>
    <t>MJ</t>
  </si>
  <si>
    <t>Množstvo celkom</t>
  </si>
  <si>
    <t>Cena jednotková</t>
  </si>
  <si>
    <t>Hmotnosť</t>
  </si>
  <si>
    <t>Hmotnosť sute</t>
  </si>
  <si>
    <t>Hmotnosť sute celkom</t>
  </si>
  <si>
    <t>Typ položky</t>
  </si>
  <si>
    <t>Úroveň</t>
  </si>
  <si>
    <t>Práce a dodávky HSV</t>
  </si>
  <si>
    <t>0</t>
  </si>
  <si>
    <t>1</t>
  </si>
  <si>
    <t>Zemné práce</t>
  </si>
  <si>
    <t>K</t>
  </si>
  <si>
    <t>001</t>
  </si>
  <si>
    <t>121101111</t>
  </si>
  <si>
    <t>Odstránenie ornice s vodor. premiestn. na hromady, so zložením na vzdialenosť do 100 m a do 100m3</t>
  </si>
  <si>
    <t>m3</t>
  </si>
  <si>
    <t>2</t>
  </si>
  <si>
    <t>122201101</t>
  </si>
  <si>
    <t>Odkopávka a prekopávka nezapažená v hornine 3, nad  100 m3</t>
  </si>
  <si>
    <t>3</t>
  </si>
  <si>
    <t>131201101</t>
  </si>
  <si>
    <t>Výkop nezapaženej jamy v hornine 3, do 100 m3</t>
  </si>
  <si>
    <t>4</t>
  </si>
  <si>
    <t>131201109</t>
  </si>
  <si>
    <t>Hĺbenie nezapažených jám a zárezov. Príplatok za lepivosť horniny 3</t>
  </si>
  <si>
    <t>5</t>
  </si>
  <si>
    <t>132201101</t>
  </si>
  <si>
    <t>Výkop ryhy do šírky 600 mm v horn.3 do 100 m3</t>
  </si>
  <si>
    <t>6</t>
  </si>
  <si>
    <t>132201109</t>
  </si>
  <si>
    <t>Hĺbenie rýh šírky do 600 mm zapažených i nezapažených s urovnaním dna. Príplatok k cene za lepivosť horniny 3</t>
  </si>
  <si>
    <t>7</t>
  </si>
  <si>
    <t>162201102</t>
  </si>
  <si>
    <t>Vodorovné premiestnenie výkopku z horniny 1-4 nad 20-50m</t>
  </si>
  <si>
    <t>8</t>
  </si>
  <si>
    <t>171201202</t>
  </si>
  <si>
    <t>Uloženie sypaniny na skládky nad 100 do 1000 m3</t>
  </si>
  <si>
    <t>Zakladanie</t>
  </si>
  <si>
    <t>9</t>
  </si>
  <si>
    <t>011</t>
  </si>
  <si>
    <t>273313521</t>
  </si>
  <si>
    <t>Betónová podkladná vrstva  pod základové pásy a podkladný betón</t>
  </si>
  <si>
    <t>10</t>
  </si>
  <si>
    <t>273361821</t>
  </si>
  <si>
    <t>Výstuž základových pásov z ocele 10505</t>
  </si>
  <si>
    <t>t</t>
  </si>
  <si>
    <t>11</t>
  </si>
  <si>
    <t>274321311</t>
  </si>
  <si>
    <t>Betón základových pásov, železový (bez výstuže), tr.C 16/20</t>
  </si>
  <si>
    <t>12</t>
  </si>
  <si>
    <t>275321311</t>
  </si>
  <si>
    <t xml:space="preserve">Betón základových pätiek, železový (bez výstuže), tr.C 16/20 </t>
  </si>
  <si>
    <t>Zvislé a kompletné konštrukcie</t>
  </si>
  <si>
    <t>13</t>
  </si>
  <si>
    <t>311231472</t>
  </si>
  <si>
    <t>Murivo nosné z tehál pálených POROTHERM na pero a drážku P+D 30x25x23.8 P12</t>
  </si>
  <si>
    <t>14</t>
  </si>
  <si>
    <t>311231473</t>
  </si>
  <si>
    <t>Murivo nosnéz tehál pálených POROTHERM na pero a drážku P+D 25x37.5x23.8 P12</t>
  </si>
  <si>
    <t>15</t>
  </si>
  <si>
    <t>312271304</t>
  </si>
  <si>
    <t>Murivo  PREMAC 50x40x25 s betónovou výplňou hr. 40 cm(základové pásy)</t>
  </si>
  <si>
    <t>16</t>
  </si>
  <si>
    <t>314273201</t>
  </si>
  <si>
    <t>Komínové teleso trojzložkové 2prieduchové betónovej z keramických vložiek  v 3 m</t>
  </si>
  <si>
    <t>súb</t>
  </si>
  <si>
    <t>17</t>
  </si>
  <si>
    <t>314273211</t>
  </si>
  <si>
    <t>Príplatok ku komínu trojzložkovému 2prieduchovému z keramických vložiek  ZKD 1 m výšky</t>
  </si>
  <si>
    <t>m</t>
  </si>
  <si>
    <t>18</t>
  </si>
  <si>
    <t>012</t>
  </si>
  <si>
    <t>317121109</t>
  </si>
  <si>
    <t>Montáž prekl. POROTHERM pre svetl. otv. do 100 cm</t>
  </si>
  <si>
    <t>ks</t>
  </si>
  <si>
    <t>19</t>
  </si>
  <si>
    <t>M</t>
  </si>
  <si>
    <t>MAT</t>
  </si>
  <si>
    <t>5934078500</t>
  </si>
  <si>
    <t>Keramický preklad POROTHERM KP 23,8  š.70xv.238xdĺ.1000 mm</t>
  </si>
  <si>
    <t>20</t>
  </si>
  <si>
    <t>317121110</t>
  </si>
  <si>
    <t>Montáž prekl. POROTHERM pre svetl. otv. nad 100 do 180 cm</t>
  </si>
  <si>
    <t>21</t>
  </si>
  <si>
    <t>5934078600</t>
  </si>
  <si>
    <t>Keramický preklad POROTHERM KP 23,8 70x238x1250 mm</t>
  </si>
  <si>
    <t>22</t>
  </si>
  <si>
    <t>5934078800</t>
  </si>
  <si>
    <t>Keramický preklad POROTHERM KP 23,8 70x238x1750 mm</t>
  </si>
  <si>
    <t>23</t>
  </si>
  <si>
    <t>317321411</t>
  </si>
  <si>
    <t xml:space="preserve">Betón prekladov železový (bez výstuže) tr.C 25/30 </t>
  </si>
  <si>
    <t>24</t>
  </si>
  <si>
    <t>317351107</t>
  </si>
  <si>
    <t>Debnenie prekladu zhotovenie</t>
  </si>
  <si>
    <t>m2</t>
  </si>
  <si>
    <t>25</t>
  </si>
  <si>
    <t>317351108</t>
  </si>
  <si>
    <t>Debnenie prekladu odstránenie</t>
  </si>
  <si>
    <t>26</t>
  </si>
  <si>
    <t>317351109</t>
  </si>
  <si>
    <t>Príplatok za podpornú konštrukciu (zhotovenie i odstránenie) výšky nad 4 do 6 m</t>
  </si>
  <si>
    <t>27</t>
  </si>
  <si>
    <t>317361821</t>
  </si>
  <si>
    <t>Výstuž prekladov z ocele 10505</t>
  </si>
  <si>
    <t>28</t>
  </si>
  <si>
    <t>331321410</t>
  </si>
  <si>
    <t>Betón stĺpov a pilierov hranatých, ťahadiel, rámových stojok, vzpier, železový (bez výstuže) tr.C 25/30</t>
  </si>
  <si>
    <t>29</t>
  </si>
  <si>
    <t>331351101</t>
  </si>
  <si>
    <t>Debnenie hranatých stĺpov prierezu pravouhlého štvuruholníka zhotovenie-dielce</t>
  </si>
  <si>
    <t>30</t>
  </si>
  <si>
    <t>332361821</t>
  </si>
  <si>
    <t>Výstuž stĺpov, pilierov, stojok oblých z bet. ocele 10505</t>
  </si>
  <si>
    <t>31</t>
  </si>
  <si>
    <t>342241175</t>
  </si>
  <si>
    <t xml:space="preserve">Priečky POROTHERM PTH P+D na maltu MC-5 hr.14, 00cm </t>
  </si>
  <si>
    <t>32</t>
  </si>
  <si>
    <t>342242000</t>
  </si>
  <si>
    <t>Priečky POROTHERM P+D na maltu MC-5 hr.11, 50 cm</t>
  </si>
  <si>
    <t>Vodorovné konštrukcie</t>
  </si>
  <si>
    <t>33</t>
  </si>
  <si>
    <t>411321414</t>
  </si>
  <si>
    <t xml:space="preserve">Betón stropov doskových a trámových, klenieb, škrupín, železový tr.C 25/30 </t>
  </si>
  <si>
    <t>34</t>
  </si>
  <si>
    <t>411351101</t>
  </si>
  <si>
    <t>Debnenie stropov doskových zhotovenie-dielce</t>
  </si>
  <si>
    <t>35</t>
  </si>
  <si>
    <t>411351102</t>
  </si>
  <si>
    <t>Debnenie stropov doskových odstránenie-dielce</t>
  </si>
  <si>
    <t>36</t>
  </si>
  <si>
    <t>411354173</t>
  </si>
  <si>
    <t>Podporná konštrukcia stropov pre zaťaženie do 12 kpa zhotovenie</t>
  </si>
  <si>
    <t>37</t>
  </si>
  <si>
    <t>411354174</t>
  </si>
  <si>
    <t>Podporná konštrukcia stropov pre zaťaženie do 12 kpa odstránenie</t>
  </si>
  <si>
    <t>38</t>
  </si>
  <si>
    <t>411361821</t>
  </si>
  <si>
    <t>Výstuž stropov a klenieb, 10505</t>
  </si>
  <si>
    <t>39</t>
  </si>
  <si>
    <t>417321515</t>
  </si>
  <si>
    <t>Betón stužujúcich pásov a vencov železový tr. C 25/30</t>
  </si>
  <si>
    <t>40</t>
  </si>
  <si>
    <t>417351115</t>
  </si>
  <si>
    <t>Debnenie bočníc stužujúcich pásov a vencov vrátane vzpier zhotovenie</t>
  </si>
  <si>
    <t>41</t>
  </si>
  <si>
    <t>417351116</t>
  </si>
  <si>
    <t>Debnenie bočníc stužujúcich pásov a vencov vrátane vzpier odstránenie</t>
  </si>
  <si>
    <t>42</t>
  </si>
  <si>
    <t>417361821</t>
  </si>
  <si>
    <t>Výstuž stužujúcich pásov a vencov z betonárskej ocele 10505</t>
  </si>
  <si>
    <t>43</t>
  </si>
  <si>
    <t>430321414</t>
  </si>
  <si>
    <t>Schodiskové konštrukcie, betón železový tr.C 25/30</t>
  </si>
  <si>
    <t>44</t>
  </si>
  <si>
    <t>430361821</t>
  </si>
  <si>
    <t>Výstuž schodiskových konštrukcií z betonárskej ocele 10505</t>
  </si>
  <si>
    <t>45</t>
  </si>
  <si>
    <t>431351121</t>
  </si>
  <si>
    <t>Debnenie do 4 m výšky - podest a podstupňových dosiek pôdorysne priamočiarych zhotovenie</t>
  </si>
  <si>
    <t>46</t>
  </si>
  <si>
    <t>431351122</t>
  </si>
  <si>
    <t>Debnenie do 4 m výšky - podest a podstupňových dosiek pôdorysne priamočiarych odstránenie</t>
  </si>
  <si>
    <t>Úpravy povrchov, podlahy, osadenie</t>
  </si>
  <si>
    <t>47</t>
  </si>
  <si>
    <t>615981132</t>
  </si>
  <si>
    <t>Obklad vnútorných, vonkajších stien betónových konštrukcií do debnenia Kombidoska hr. 50 mm</t>
  </si>
  <si>
    <t>48</t>
  </si>
  <si>
    <t>631315511</t>
  </si>
  <si>
    <t>Podkladný betón  z betónu prostého tr.C 12/15 hr.nad 120 do 240 mm</t>
  </si>
  <si>
    <t>49</t>
  </si>
  <si>
    <t>631319175</t>
  </si>
  <si>
    <t>Príplatok za strhnutie povrchu mazaniny latou pre hr. obidvoch vrstiev mazaniny nad 120 do 240 mm</t>
  </si>
  <si>
    <t>50</t>
  </si>
  <si>
    <t>631362021</t>
  </si>
  <si>
    <t>Výstuž mazanín z betónov (z kameniva) a z ľahkých betónov zo zváraných sietí z drôtov typu KARI</t>
  </si>
  <si>
    <t>51</t>
  </si>
  <si>
    <t>631571003</t>
  </si>
  <si>
    <t>Násyp zo štrkopiesku 0-32 (pre spevnenie podkladu)</t>
  </si>
  <si>
    <t>99</t>
  </si>
  <si>
    <t>Presun hmôt HSV</t>
  </si>
  <si>
    <t>52</t>
  </si>
  <si>
    <t>998011002</t>
  </si>
  <si>
    <t>Presun hmôt pre budovy JKSO 801, 803,812,zvislá konštr.z tehál,tvárnic,z kovu výšky do 12 m</t>
  </si>
  <si>
    <t>Práce a dodávky PSV</t>
  </si>
  <si>
    <t>711</t>
  </si>
  <si>
    <t>Izolácie proti vode a vlhkosti</t>
  </si>
  <si>
    <t>53</t>
  </si>
  <si>
    <t>711471051</t>
  </si>
  <si>
    <t>Izolácia proti tlakovej vode termoplastami vodorovne fóliou PVC položenou voľne</t>
  </si>
  <si>
    <t>54</t>
  </si>
  <si>
    <t>2833000220</t>
  </si>
  <si>
    <t>FATRAFOL 803 fólia 2,00 mm hnedá, mliečna, signálna</t>
  </si>
  <si>
    <t>55</t>
  </si>
  <si>
    <t>711491171</t>
  </si>
  <si>
    <t>Izolácia proti tlakovej vode z ochrannej textílie podkladnej vrstvy vodorovne</t>
  </si>
  <si>
    <t>56</t>
  </si>
  <si>
    <t>711491172</t>
  </si>
  <si>
    <t>Izolácia proti tlakovej vode z ochrannej textílie ochrannej vrstvy vodorovne</t>
  </si>
  <si>
    <t>57</t>
  </si>
  <si>
    <t>6936651000</t>
  </si>
  <si>
    <t>Geotextílie netkané polypropylénové Tatratex pp 200</t>
  </si>
  <si>
    <t>58</t>
  </si>
  <si>
    <t>998711202</t>
  </si>
  <si>
    <t>Presun hmôt pre izoláciu proti vode v objektoch výšky nad 6 do 12 m</t>
  </si>
  <si>
    <t>762</t>
  </si>
  <si>
    <t>Konštrukcie tesárske</t>
  </si>
  <si>
    <t>59</t>
  </si>
  <si>
    <t>762311103</t>
  </si>
  <si>
    <t>D+Montáž kotevných želiez, príložiek, pätiek, ťahadiel, s pripojením k drevenej konštrukcii</t>
  </si>
  <si>
    <t>60</t>
  </si>
  <si>
    <t>762313113</t>
  </si>
  <si>
    <t>D+Montáž oceľových spojovacích prostriedkov - svorníkov, skrutiek dĺžky nad 300 do 450 mm</t>
  </si>
  <si>
    <t>61</t>
  </si>
  <si>
    <t>762332120</t>
  </si>
  <si>
    <t>Montáž viazaných konštrukcií krovov striech z reziva priemernej plochy 120-224 cm2</t>
  </si>
  <si>
    <t>62</t>
  </si>
  <si>
    <t>762332130</t>
  </si>
  <si>
    <t>Montáž viazaných konštrukcií krovov striech z reziva priemernej plochy 224-288 cm2</t>
  </si>
  <si>
    <t>63</t>
  </si>
  <si>
    <t>762332140</t>
  </si>
  <si>
    <t>Montáž viazaných konštrukcií krovov striech z reziva priemernej plochy 288-450 cm2</t>
  </si>
  <si>
    <t>64</t>
  </si>
  <si>
    <t>6051590000</t>
  </si>
  <si>
    <t xml:space="preserve">Hranoly </t>
  </si>
  <si>
    <t>65</t>
  </si>
  <si>
    <t>762341210</t>
  </si>
  <si>
    <t>Montáž debnenia a latovania striech rovných z dosiek hrubých na zraz hr. do 32 m</t>
  </si>
  <si>
    <t>66</t>
  </si>
  <si>
    <t>6051010200</t>
  </si>
  <si>
    <t>Dosky a fošne neomietané SM/JD</t>
  </si>
  <si>
    <t>67</t>
  </si>
  <si>
    <t>762342203</t>
  </si>
  <si>
    <t>Montáž debnenia a latovania štítových odkvapových ríms pri vzdialenosti lát 220-360 mm</t>
  </si>
  <si>
    <t>68</t>
  </si>
  <si>
    <t>762342210</t>
  </si>
  <si>
    <t>Montáž debnenia a latovania štítových odkvapových ríms - kontralaty rozpon 80-120 cm</t>
  </si>
  <si>
    <t>69</t>
  </si>
  <si>
    <t>6051711100</t>
  </si>
  <si>
    <t>Laty SM/JD</t>
  </si>
  <si>
    <t>70</t>
  </si>
  <si>
    <t>762395000</t>
  </si>
  <si>
    <t>Spojovacie a ochranné prostriedky svorky, dosky, klince, pásová oceľ, vruty, impregnácia</t>
  </si>
  <si>
    <t>71</t>
  </si>
  <si>
    <t>998762202</t>
  </si>
  <si>
    <t>Presun hmôt pre konštrukcie tesárske v objektoch výšky do 12 m</t>
  </si>
  <si>
    <t>764</t>
  </si>
  <si>
    <t>Konštrukcie klampiarske</t>
  </si>
  <si>
    <t>72</t>
  </si>
  <si>
    <t>764751602</t>
  </si>
  <si>
    <t>Žľaby PLASTIKA s hákmi, čelami,rohmi a hrdlami priemer 160 mm,šedé</t>
  </si>
  <si>
    <t>73</t>
  </si>
  <si>
    <t>764759202</t>
  </si>
  <si>
    <t>Kotlík PLASTIKA priemer 110 mm, šedý</t>
  </si>
  <si>
    <t>74</t>
  </si>
  <si>
    <t>764951102</t>
  </si>
  <si>
    <t>Odpadové rúry PLASTIKA s objímkami a kolenami priemer 110 mm, šedé</t>
  </si>
  <si>
    <t>75</t>
  </si>
  <si>
    <t>998764202</t>
  </si>
  <si>
    <t>Presun hmôt pre konštrukcie klampiarske v objektoch výšky nad 6 do 12 m</t>
  </si>
  <si>
    <t>765</t>
  </si>
  <si>
    <t>Konštrukcie - krytiny tvrdé</t>
  </si>
  <si>
    <t>76</t>
  </si>
  <si>
    <t>765331001</t>
  </si>
  <si>
    <t>Krytina Betónová Bramac D+M strecha jednoduchá na sucho</t>
  </si>
  <si>
    <t>77</t>
  </si>
  <si>
    <t>765901301</t>
  </si>
  <si>
    <t>Prekrytie strechy fóliou BRAMAC Univer. 140 gr/m2</t>
  </si>
  <si>
    <t>78</t>
  </si>
  <si>
    <t>998765202</t>
  </si>
  <si>
    <t>Presun hmôt pre tvrdé krytiny v objektoch výšky nad 6 do 12 m</t>
  </si>
  <si>
    <t>783</t>
  </si>
  <si>
    <t>Dokončovacie práce - nátery</t>
  </si>
  <si>
    <t>79</t>
  </si>
  <si>
    <t>783782203</t>
  </si>
  <si>
    <t>Nátery tesárskych konštrukcií povrchová impregnácia -pritihnilobný náter</t>
  </si>
  <si>
    <t>mgr. Richard Strobl</t>
  </si>
  <si>
    <t>marec 2015</t>
  </si>
</sst>
</file>

<file path=xl/styles.xml><?xml version="1.0" encoding="utf-8"?>
<styleSheet xmlns="http://schemas.openxmlformats.org/spreadsheetml/2006/main">
  <numFmts count="5">
    <numFmt numFmtId="172" formatCode="####;\-####"/>
    <numFmt numFmtId="173" formatCode="#,##0;\-#,##0"/>
    <numFmt numFmtId="174" formatCode="#,##0.00;\-#,##0.00"/>
    <numFmt numFmtId="175" formatCode="#,##0.000;\-#,##0.000"/>
    <numFmt numFmtId="176" formatCode="#,##0.00000;\-#,##0.00000"/>
  </numFmts>
  <fonts count="20">
    <font>
      <sz val="10"/>
      <name val="Arial"/>
      <charset val="110"/>
    </font>
    <font>
      <b/>
      <sz val="18"/>
      <color indexed="10"/>
      <name val="Arial CE"/>
      <charset val="110"/>
    </font>
    <font>
      <sz val="8"/>
      <name val="Arial"/>
      <charset val="110"/>
    </font>
    <font>
      <sz val="8"/>
      <name val="Arial CE"/>
      <charset val="110"/>
    </font>
    <font>
      <sz val="7"/>
      <name val="Arial"/>
      <charset val="110"/>
    </font>
    <font>
      <sz val="7"/>
      <name val="Arial CE"/>
      <charset val="110"/>
    </font>
    <font>
      <b/>
      <sz val="10"/>
      <name val="Arial"/>
      <charset val="110"/>
    </font>
    <font>
      <sz val="10"/>
      <name val="Arial CE"/>
      <charset val="110"/>
    </font>
    <font>
      <b/>
      <sz val="12"/>
      <name val="Arial"/>
      <charset val="110"/>
    </font>
    <font>
      <b/>
      <sz val="8"/>
      <name val="Arial"/>
      <charset val="110"/>
    </font>
    <font>
      <sz val="8"/>
      <color indexed="9"/>
      <name val="Arial CE"/>
      <charset val="110"/>
    </font>
    <font>
      <sz val="10"/>
      <color indexed="9"/>
      <name val="Arial CE"/>
      <charset val="110"/>
    </font>
    <font>
      <b/>
      <sz val="10"/>
      <name val="Arial CE"/>
      <charset val="110"/>
    </font>
    <font>
      <b/>
      <sz val="14"/>
      <color indexed="10"/>
      <name val="Arial CE"/>
      <charset val="110"/>
    </font>
    <font>
      <b/>
      <sz val="8"/>
      <name val="Arial CE"/>
      <charset val="110"/>
    </font>
    <font>
      <b/>
      <sz val="8"/>
      <color indexed="12"/>
      <name val="Arial"/>
      <charset val="110"/>
    </font>
    <font>
      <b/>
      <sz val="8"/>
      <color indexed="20"/>
      <name val="Arial"/>
      <charset val="110"/>
    </font>
    <font>
      <b/>
      <u/>
      <sz val="8"/>
      <name val="Arial"/>
      <charset val="110"/>
    </font>
    <font>
      <b/>
      <u/>
      <sz val="8"/>
      <color indexed="10"/>
      <name val="Arial"/>
      <charset val="110"/>
    </font>
    <font>
      <sz val="8"/>
      <color indexed="12"/>
      <name val="Arial"/>
      <charset val="110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</fills>
  <borders count="5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168">
    <xf numFmtId="0" fontId="0" fillId="0" borderId="0" xfId="0" applyAlignment="1">
      <alignment vertical="top"/>
      <protection locked="0"/>
    </xf>
    <xf numFmtId="0" fontId="0" fillId="0" borderId="0" xfId="0" applyAlignment="1" applyProtection="1">
      <alignment horizontal="left" vertical="top"/>
    </xf>
    <xf numFmtId="0" fontId="0" fillId="0" borderId="1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5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left"/>
    </xf>
    <xf numFmtId="0" fontId="0" fillId="0" borderId="7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172" fontId="3" fillId="0" borderId="10" xfId="0" applyNumberFormat="1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172" fontId="3" fillId="0" borderId="12" xfId="0" applyNumberFormat="1" applyFont="1" applyBorder="1" applyAlignment="1" applyProtection="1">
      <alignment horizontal="right" vertical="center"/>
    </xf>
    <xf numFmtId="172" fontId="3" fillId="0" borderId="0" xfId="0" applyNumberFormat="1" applyFont="1" applyAlignment="1" applyProtection="1">
      <alignment horizontal="right" vertical="center"/>
    </xf>
    <xf numFmtId="0" fontId="3" fillId="0" borderId="12" xfId="0" applyFont="1" applyBorder="1" applyAlignment="1" applyProtection="1">
      <alignment horizontal="left" vertical="top"/>
    </xf>
    <xf numFmtId="0" fontId="3" fillId="0" borderId="14" xfId="0" applyFont="1" applyBorder="1" applyAlignment="1" applyProtection="1">
      <alignment horizontal="left" vertical="top"/>
    </xf>
    <xf numFmtId="0" fontId="2" fillId="0" borderId="15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172" fontId="3" fillId="0" borderId="15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top"/>
    </xf>
    <xf numFmtId="0" fontId="3" fillId="0" borderId="17" xfId="0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/>
    </xf>
    <xf numFmtId="172" fontId="3" fillId="0" borderId="19" xfId="0" applyNumberFormat="1" applyFont="1" applyBorder="1" applyAlignment="1" applyProtection="1">
      <alignment horizontal="right" vertical="center"/>
    </xf>
    <xf numFmtId="0" fontId="2" fillId="0" borderId="2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172" fontId="3" fillId="0" borderId="20" xfId="0" applyNumberFormat="1" applyFont="1" applyBorder="1" applyAlignment="1" applyProtection="1">
      <alignment horizontal="right" vertical="center"/>
    </xf>
    <xf numFmtId="49" fontId="3" fillId="0" borderId="17" xfId="0" applyNumberFormat="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27" xfId="0" applyFont="1" applyBorder="1" applyAlignment="1" applyProtection="1">
      <alignment horizontal="left" vertical="center"/>
    </xf>
    <xf numFmtId="0" fontId="2" fillId="0" borderId="28" xfId="0" applyFont="1" applyBorder="1" applyAlignment="1" applyProtection="1">
      <alignment horizontal="left" vertical="center"/>
    </xf>
    <xf numFmtId="173" fontId="0" fillId="0" borderId="29" xfId="0" applyNumberFormat="1" applyFont="1" applyBorder="1" applyAlignment="1" applyProtection="1">
      <alignment horizontal="right" vertical="center"/>
    </xf>
    <xf numFmtId="173" fontId="0" fillId="0" borderId="30" xfId="0" applyNumberFormat="1" applyFont="1" applyBorder="1" applyAlignment="1" applyProtection="1">
      <alignment horizontal="right" vertical="center"/>
    </xf>
    <xf numFmtId="173" fontId="7" fillId="0" borderId="31" xfId="0" applyNumberFormat="1" applyFont="1" applyBorder="1" applyAlignment="1" applyProtection="1">
      <alignment horizontal="right" vertical="center"/>
    </xf>
    <xf numFmtId="174" fontId="7" fillId="0" borderId="32" xfId="0" applyNumberFormat="1" applyFont="1" applyBorder="1" applyAlignment="1" applyProtection="1">
      <alignment horizontal="right" vertical="center"/>
    </xf>
    <xf numFmtId="173" fontId="0" fillId="0" borderId="31" xfId="0" applyNumberFormat="1" applyFont="1" applyBorder="1" applyAlignment="1" applyProtection="1">
      <alignment horizontal="right" vertical="center"/>
    </xf>
    <xf numFmtId="173" fontId="0" fillId="0" borderId="32" xfId="0" applyNumberFormat="1" applyFont="1" applyBorder="1" applyAlignment="1" applyProtection="1">
      <alignment horizontal="right" vertical="center"/>
    </xf>
    <xf numFmtId="173" fontId="7" fillId="0" borderId="30" xfId="0" applyNumberFormat="1" applyFont="1" applyBorder="1" applyAlignment="1" applyProtection="1">
      <alignment horizontal="right" vertical="center"/>
    </xf>
    <xf numFmtId="174" fontId="7" fillId="0" borderId="30" xfId="0" applyNumberFormat="1" applyFont="1" applyBorder="1" applyAlignment="1" applyProtection="1">
      <alignment horizontal="right" vertical="center"/>
    </xf>
    <xf numFmtId="173" fontId="0" fillId="0" borderId="33" xfId="0" applyNumberFormat="1" applyFont="1" applyBorder="1" applyAlignment="1" applyProtection="1">
      <alignment horizontal="right" vertical="center"/>
    </xf>
    <xf numFmtId="0" fontId="6" fillId="0" borderId="22" xfId="0" applyFont="1" applyBorder="1" applyAlignment="1" applyProtection="1">
      <alignment horizontal="left" vertical="center" wrapText="1"/>
    </xf>
    <xf numFmtId="0" fontId="8" fillId="0" borderId="24" xfId="0" applyFont="1" applyBorder="1" applyAlignment="1" applyProtection="1">
      <alignment horizontal="left" vertical="center"/>
    </xf>
    <xf numFmtId="0" fontId="8" fillId="0" borderId="26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left" vertical="center"/>
    </xf>
    <xf numFmtId="0" fontId="6" fillId="0" borderId="25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26" xfId="0" applyFont="1" applyBorder="1" applyAlignment="1" applyProtection="1">
      <alignment horizontal="left" vertical="center"/>
    </xf>
    <xf numFmtId="172" fontId="2" fillId="0" borderId="34" xfId="0" applyNumberFormat="1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/>
    </xf>
    <xf numFmtId="174" fontId="7" fillId="0" borderId="18" xfId="0" applyNumberFormat="1" applyFont="1" applyBorder="1" applyAlignment="1" applyProtection="1">
      <alignment horizontal="right" vertical="center"/>
    </xf>
    <xf numFmtId="0" fontId="2" fillId="0" borderId="35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174" fontId="0" fillId="0" borderId="18" xfId="0" applyNumberFormat="1" applyFont="1" applyBorder="1" applyAlignment="1" applyProtection="1">
      <alignment horizontal="right" vertical="center"/>
    </xf>
    <xf numFmtId="173" fontId="0" fillId="0" borderId="19" xfId="0" applyNumberFormat="1" applyFont="1" applyBorder="1" applyAlignment="1" applyProtection="1">
      <alignment horizontal="right" vertical="center"/>
    </xf>
    <xf numFmtId="0" fontId="10" fillId="0" borderId="19" xfId="0" applyFont="1" applyBorder="1" applyAlignment="1" applyProtection="1">
      <alignment horizontal="right" vertical="center"/>
    </xf>
    <xf numFmtId="0" fontId="10" fillId="0" borderId="20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left" vertical="center"/>
    </xf>
    <xf numFmtId="172" fontId="2" fillId="0" borderId="36" xfId="0" applyNumberFormat="1" applyFont="1" applyBorder="1" applyAlignment="1" applyProtection="1">
      <alignment horizontal="center" vertical="center"/>
    </xf>
    <xf numFmtId="173" fontId="0" fillId="0" borderId="18" xfId="0" applyNumberFormat="1" applyFont="1" applyBorder="1" applyAlignment="1" applyProtection="1">
      <alignment horizontal="right" vertical="center"/>
    </xf>
    <xf numFmtId="0" fontId="9" fillId="0" borderId="18" xfId="0" applyFont="1" applyBorder="1" applyAlignment="1" applyProtection="1">
      <alignment horizontal="left" vertical="center"/>
    </xf>
    <xf numFmtId="174" fontId="7" fillId="0" borderId="21" xfId="0" applyNumberFormat="1" applyFont="1" applyBorder="1" applyAlignment="1" applyProtection="1">
      <alignment horizontal="right" vertical="center"/>
    </xf>
    <xf numFmtId="174" fontId="0" fillId="0" borderId="21" xfId="0" applyNumberFormat="1" applyFont="1" applyBorder="1" applyAlignment="1" applyProtection="1">
      <alignment horizontal="right" vertical="center"/>
    </xf>
    <xf numFmtId="173" fontId="0" fillId="0" borderId="23" xfId="0" applyNumberFormat="1" applyFont="1" applyBorder="1" applyAlignment="1" applyProtection="1">
      <alignment horizontal="right" vertical="center"/>
    </xf>
    <xf numFmtId="172" fontId="2" fillId="0" borderId="37" xfId="0" applyNumberFormat="1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left" vertical="center"/>
    </xf>
    <xf numFmtId="0" fontId="2" fillId="0" borderId="30" xfId="0" applyFont="1" applyBorder="1" applyAlignment="1" applyProtection="1">
      <alignment horizontal="left" vertical="center"/>
    </xf>
    <xf numFmtId="0" fontId="2" fillId="0" borderId="31" xfId="0" applyFont="1" applyBorder="1" applyAlignment="1" applyProtection="1">
      <alignment horizontal="left" vertical="center"/>
    </xf>
    <xf numFmtId="174" fontId="7" fillId="0" borderId="38" xfId="0" applyNumberFormat="1" applyFont="1" applyBorder="1" applyAlignment="1" applyProtection="1">
      <alignment horizontal="right" vertical="center"/>
    </xf>
    <xf numFmtId="174" fontId="7" fillId="0" borderId="22" xfId="0" applyNumberFormat="1" applyFont="1" applyBorder="1" applyAlignment="1" applyProtection="1">
      <alignment horizontal="right" vertical="center"/>
    </xf>
    <xf numFmtId="173" fontId="11" fillId="0" borderId="7" xfId="0" applyNumberFormat="1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left" vertical="top"/>
    </xf>
    <xf numFmtId="0" fontId="2" fillId="0" borderId="39" xfId="0" applyFont="1" applyBorder="1" applyAlignment="1" applyProtection="1">
      <alignment horizontal="left" vertical="center"/>
    </xf>
    <xf numFmtId="0" fontId="2" fillId="0" borderId="40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41" xfId="0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left"/>
    </xf>
    <xf numFmtId="173" fontId="3" fillId="0" borderId="18" xfId="0" applyNumberFormat="1" applyFont="1" applyBorder="1" applyAlignment="1" applyProtection="1">
      <alignment horizontal="right" vertical="center"/>
    </xf>
    <xf numFmtId="174" fontId="3" fillId="0" borderId="19" xfId="0" applyNumberFormat="1" applyFont="1" applyBorder="1" applyAlignment="1" applyProtection="1">
      <alignment horizontal="right" vertical="center"/>
    </xf>
    <xf numFmtId="174" fontId="7" fillId="0" borderId="14" xfId="0" applyNumberFormat="1" applyFont="1" applyBorder="1" applyAlignment="1" applyProtection="1">
      <alignment horizontal="right" vertical="center"/>
    </xf>
    <xf numFmtId="0" fontId="2" fillId="0" borderId="42" xfId="0" applyFont="1" applyBorder="1" applyAlignment="1" applyProtection="1">
      <alignment horizontal="left" vertical="center"/>
    </xf>
    <xf numFmtId="0" fontId="6" fillId="0" borderId="43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left" vertical="center"/>
    </xf>
    <xf numFmtId="174" fontId="12" fillId="0" borderId="44" xfId="0" applyNumberFormat="1" applyFont="1" applyBorder="1" applyAlignment="1" applyProtection="1">
      <alignment horizontal="right" vertical="center"/>
    </xf>
    <xf numFmtId="0" fontId="2" fillId="0" borderId="45" xfId="0" applyFont="1" applyBorder="1" applyAlignment="1" applyProtection="1">
      <alignment horizontal="left" vertical="center"/>
    </xf>
    <xf numFmtId="0" fontId="0" fillId="0" borderId="2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/>
    </xf>
    <xf numFmtId="0" fontId="2" fillId="0" borderId="46" xfId="0" applyFont="1" applyBorder="1" applyAlignment="1" applyProtection="1">
      <alignment horizontal="left" vertical="center"/>
    </xf>
    <xf numFmtId="0" fontId="2" fillId="0" borderId="38" xfId="0" applyFont="1" applyBorder="1" applyAlignment="1" applyProtection="1">
      <alignment horizontal="left"/>
    </xf>
    <xf numFmtId="0" fontId="2" fillId="0" borderId="33" xfId="0" applyFont="1" applyBorder="1" applyAlignment="1" applyProtection="1">
      <alignment horizontal="left" vertical="center"/>
    </xf>
    <xf numFmtId="0" fontId="13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4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left" vertical="center"/>
    </xf>
    <xf numFmtId="0" fontId="3" fillId="3" borderId="47" xfId="0" applyFont="1" applyFill="1" applyBorder="1" applyAlignment="1" applyProtection="1">
      <alignment horizontal="center" vertical="center" wrapText="1"/>
    </xf>
    <xf numFmtId="0" fontId="3" fillId="3" borderId="48" xfId="0" applyFont="1" applyFill="1" applyBorder="1" applyAlignment="1" applyProtection="1">
      <alignment horizontal="center" vertical="center" wrapText="1"/>
    </xf>
    <xf numFmtId="0" fontId="3" fillId="3" borderId="49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 wrapText="1"/>
    </xf>
    <xf numFmtId="172" fontId="3" fillId="3" borderId="37" xfId="0" applyNumberFormat="1" applyFont="1" applyFill="1" applyBorder="1" applyAlignment="1" applyProtection="1">
      <alignment horizontal="center" vertical="center"/>
    </xf>
    <xf numFmtId="172" fontId="3" fillId="3" borderId="50" xfId="0" applyNumberFormat="1" applyFont="1" applyFill="1" applyBorder="1" applyAlignment="1" applyProtection="1">
      <alignment horizontal="center" vertical="center"/>
    </xf>
    <xf numFmtId="172" fontId="3" fillId="3" borderId="51" xfId="0" applyNumberFormat="1" applyFont="1" applyFill="1" applyBorder="1" applyAlignment="1" applyProtection="1">
      <alignment horizontal="center" vertical="center"/>
    </xf>
    <xf numFmtId="172" fontId="3" fillId="3" borderId="31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175" fontId="15" fillId="0" borderId="0" xfId="0" applyNumberFormat="1" applyFont="1" applyAlignment="1" applyProtection="1">
      <alignment horizontal="right"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175" fontId="16" fillId="0" borderId="0" xfId="0" applyNumberFormat="1" applyFont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175" fontId="18" fillId="0" borderId="0" xfId="0" applyNumberFormat="1" applyFont="1" applyAlignment="1" applyProtection="1">
      <alignment horizontal="right" vertical="center"/>
    </xf>
    <xf numFmtId="0" fontId="3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172" fontId="2" fillId="3" borderId="31" xfId="0" applyNumberFormat="1" applyFont="1" applyFill="1" applyBorder="1" applyAlignment="1" applyProtection="1">
      <alignment horizontal="center" vertical="center"/>
    </xf>
    <xf numFmtId="172" fontId="2" fillId="3" borderId="51" xfId="0" applyNumberFormat="1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left"/>
    </xf>
    <xf numFmtId="0" fontId="2" fillId="2" borderId="23" xfId="0" applyFont="1" applyFill="1" applyBorder="1" applyAlignment="1" applyProtection="1">
      <alignment horizontal="left"/>
    </xf>
    <xf numFmtId="0" fontId="15" fillId="0" borderId="2" xfId="0" applyFont="1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center" vertical="center"/>
    </xf>
    <xf numFmtId="175" fontId="15" fillId="0" borderId="2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175" fontId="2" fillId="0" borderId="0" xfId="0" applyNumberFormat="1" applyFont="1" applyAlignment="1" applyProtection="1">
      <alignment horizontal="right" vertical="center"/>
    </xf>
    <xf numFmtId="176" fontId="2" fillId="0" borderId="0" xfId="0" applyNumberFormat="1" applyFont="1" applyAlignment="1" applyProtection="1">
      <alignment horizontal="right" vertical="center"/>
    </xf>
    <xf numFmtId="173" fontId="2" fillId="0" borderId="0" xfId="0" applyNumberFormat="1" applyFont="1" applyAlignment="1" applyProtection="1">
      <alignment horizontal="right" vertical="center"/>
    </xf>
    <xf numFmtId="0" fontId="19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 wrapText="1"/>
    </xf>
    <xf numFmtId="175" fontId="19" fillId="0" borderId="0" xfId="0" applyNumberFormat="1" applyFont="1" applyAlignment="1" applyProtection="1">
      <alignment horizontal="right" vertical="center"/>
    </xf>
    <xf numFmtId="176" fontId="19" fillId="0" borderId="0" xfId="0" applyNumberFormat="1" applyFont="1" applyAlignment="1" applyProtection="1">
      <alignment horizontal="right" vertical="center"/>
    </xf>
    <xf numFmtId="173" fontId="19" fillId="0" borderId="0" xfId="0" applyNumberFormat="1" applyFont="1" applyAlignment="1" applyProtection="1">
      <alignment horizontal="right" vertical="center"/>
    </xf>
    <xf numFmtId="0" fontId="15" fillId="0" borderId="2" xfId="0" applyFont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horizontal="left" vertical="center" wrapText="1"/>
    </xf>
    <xf numFmtId="49" fontId="3" fillId="2" borderId="0" xfId="0" applyNumberFormat="1" applyFont="1" applyFill="1" applyAlignment="1" applyProtection="1">
      <alignment horizontal="left" vertic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4"/>
  <sheetViews>
    <sheetView showGridLines="0" workbookViewId="0"/>
  </sheetViews>
  <sheetFormatPr defaultRowHeight="12.75" customHeight="1"/>
  <cols>
    <col min="1" max="1" width="2.42578125" style="1" customWidth="1"/>
    <col min="2" max="2" width="1.85546875" style="1" customWidth="1"/>
    <col min="3" max="3" width="2.85546875" style="1" customWidth="1"/>
    <col min="4" max="4" width="6.7109375" style="1" customWidth="1"/>
    <col min="5" max="5" width="13.5703125" style="1" customWidth="1"/>
    <col min="6" max="6" width="0.5703125" style="1" customWidth="1"/>
    <col min="7" max="7" width="2.5703125" style="1" customWidth="1"/>
    <col min="8" max="8" width="2.7109375" style="1" customWidth="1"/>
    <col min="9" max="9" width="10.42578125" style="1" customWidth="1"/>
    <col min="10" max="10" width="13.42578125" style="1" customWidth="1"/>
    <col min="11" max="11" width="0.7109375" style="1" customWidth="1"/>
    <col min="12" max="12" width="2.42578125" style="1" customWidth="1"/>
    <col min="13" max="13" width="2.85546875" style="1" customWidth="1"/>
    <col min="14" max="14" width="2" style="1" customWidth="1"/>
    <col min="15" max="15" width="12.42578125" style="1" customWidth="1"/>
    <col min="16" max="16" width="3" style="1" customWidth="1"/>
    <col min="17" max="17" width="2" style="1" customWidth="1"/>
    <col min="18" max="18" width="13.5703125" style="1" customWidth="1"/>
    <col min="19" max="19" width="0.5703125" style="1" customWidth="1"/>
    <col min="20" max="16384" width="9.14062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17.25" customHeight="1">
      <c r="A5" s="15"/>
      <c r="B5" s="16" t="s">
        <v>1</v>
      </c>
      <c r="C5" s="16"/>
      <c r="D5" s="16"/>
      <c r="E5" s="17" t="s">
        <v>2</v>
      </c>
      <c r="F5" s="18"/>
      <c r="G5" s="18"/>
      <c r="H5" s="18"/>
      <c r="I5" s="18"/>
      <c r="J5" s="19"/>
      <c r="K5" s="16"/>
      <c r="L5" s="16"/>
      <c r="M5" s="16"/>
      <c r="N5" s="16"/>
      <c r="O5" s="16" t="s">
        <v>3</v>
      </c>
      <c r="P5" s="17" t="s">
        <v>4</v>
      </c>
      <c r="Q5" s="20"/>
      <c r="R5" s="19"/>
      <c r="S5" s="21"/>
    </row>
    <row r="6" spans="1:19" ht="17.25" hidden="1" customHeight="1">
      <c r="A6" s="15"/>
      <c r="B6" s="16" t="s">
        <v>5</v>
      </c>
      <c r="C6" s="16"/>
      <c r="D6" s="16"/>
      <c r="E6" s="22" t="s">
        <v>6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7</v>
      </c>
      <c r="C7" s="16"/>
      <c r="D7" s="16"/>
      <c r="E7" s="26" t="s">
        <v>4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8</v>
      </c>
      <c r="P7" s="22"/>
      <c r="Q7" s="25"/>
      <c r="R7" s="23"/>
      <c r="S7" s="21"/>
    </row>
    <row r="8" spans="1:19" ht="17.25" hidden="1" customHeight="1">
      <c r="A8" s="15"/>
      <c r="B8" s="16" t="s">
        <v>9</v>
      </c>
      <c r="C8" s="16"/>
      <c r="D8" s="16"/>
      <c r="E8" s="26" t="s">
        <v>4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10</v>
      </c>
      <c r="C9" s="16"/>
      <c r="D9" s="16"/>
      <c r="E9" s="27" t="s">
        <v>4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11</v>
      </c>
      <c r="P9" s="30"/>
      <c r="Q9" s="31"/>
      <c r="R9" s="29"/>
      <c r="S9" s="21"/>
    </row>
    <row r="10" spans="1:19" ht="17.25" hidden="1" customHeight="1">
      <c r="A10" s="15"/>
      <c r="B10" s="16" t="s">
        <v>12</v>
      </c>
      <c r="C10" s="16"/>
      <c r="D10" s="16"/>
      <c r="E10" s="32" t="s">
        <v>4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13</v>
      </c>
      <c r="C11" s="16"/>
      <c r="D11" s="16"/>
      <c r="E11" s="32" t="s">
        <v>4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14</v>
      </c>
      <c r="C12" s="16"/>
      <c r="D12" s="16"/>
      <c r="E12" s="32" t="s">
        <v>4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4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4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4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4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4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4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4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4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4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4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4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4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15</v>
      </c>
      <c r="P25" s="16" t="s">
        <v>16</v>
      </c>
      <c r="Q25" s="16"/>
      <c r="R25" s="16"/>
      <c r="S25" s="21"/>
    </row>
    <row r="26" spans="1:19" ht="17.25" customHeight="1">
      <c r="A26" s="15"/>
      <c r="B26" s="16" t="s">
        <v>17</v>
      </c>
      <c r="C26" s="16"/>
      <c r="D26" s="16"/>
      <c r="E26" s="17" t="s">
        <v>18</v>
      </c>
      <c r="F26" s="18"/>
      <c r="G26" s="18"/>
      <c r="H26" s="18"/>
      <c r="I26" s="18"/>
      <c r="J26" s="19"/>
      <c r="K26" s="16"/>
      <c r="L26" s="16"/>
      <c r="M26" s="16"/>
      <c r="N26" s="16"/>
      <c r="O26" s="33"/>
      <c r="P26" s="34"/>
      <c r="Q26" s="35"/>
      <c r="R26" s="36"/>
      <c r="S26" s="21"/>
    </row>
    <row r="27" spans="1:19" ht="17.25" customHeight="1">
      <c r="A27" s="15"/>
      <c r="B27" s="16" t="s">
        <v>19</v>
      </c>
      <c r="C27" s="16"/>
      <c r="D27" s="16"/>
      <c r="E27" s="22"/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20</v>
      </c>
      <c r="C28" s="16"/>
      <c r="D28" s="16"/>
      <c r="E28" s="22" t="s">
        <v>21</v>
      </c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22</v>
      </c>
      <c r="F30" s="16"/>
      <c r="G30" s="16" t="s">
        <v>23</v>
      </c>
      <c r="H30" s="16"/>
      <c r="I30" s="16"/>
      <c r="J30" s="16"/>
      <c r="K30" s="16"/>
      <c r="L30" s="16"/>
      <c r="M30" s="16"/>
      <c r="N30" s="16"/>
      <c r="O30" s="37" t="s">
        <v>24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/>
      <c r="I31" s="40"/>
      <c r="J31" s="16"/>
      <c r="K31" s="16"/>
      <c r="L31" s="16"/>
      <c r="M31" s="16"/>
      <c r="N31" s="16"/>
      <c r="O31" s="41" t="s">
        <v>25</v>
      </c>
      <c r="P31" s="25"/>
      <c r="Q31" s="25"/>
      <c r="R31" s="42"/>
      <c r="S31" s="21"/>
    </row>
    <row r="32" spans="1:19" ht="8.25" customHeight="1">
      <c r="A32" s="43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5"/>
    </row>
    <row r="33" spans="1:19" ht="20.25" customHeight="1">
      <c r="A33" s="46"/>
      <c r="B33" s="47"/>
      <c r="C33" s="47"/>
      <c r="D33" s="47"/>
      <c r="E33" s="48" t="s">
        <v>26</v>
      </c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9"/>
    </row>
    <row r="34" spans="1:19" ht="20.25" customHeight="1">
      <c r="A34" s="50" t="s">
        <v>27</v>
      </c>
      <c r="B34" s="51"/>
      <c r="C34" s="51"/>
      <c r="D34" s="52"/>
      <c r="E34" s="53" t="s">
        <v>28</v>
      </c>
      <c r="F34" s="52"/>
      <c r="G34" s="53" t="s">
        <v>29</v>
      </c>
      <c r="H34" s="51"/>
      <c r="I34" s="52"/>
      <c r="J34" s="53" t="s">
        <v>30</v>
      </c>
      <c r="K34" s="51"/>
      <c r="L34" s="53" t="s">
        <v>31</v>
      </c>
      <c r="M34" s="51"/>
      <c r="N34" s="51"/>
      <c r="O34" s="52"/>
      <c r="P34" s="53" t="s">
        <v>32</v>
      </c>
      <c r="Q34" s="51"/>
      <c r="R34" s="51"/>
      <c r="S34" s="54"/>
    </row>
    <row r="35" spans="1:19" ht="20.25" customHeight="1">
      <c r="A35" s="55"/>
      <c r="B35" s="56"/>
      <c r="C35" s="56"/>
      <c r="D35" s="57">
        <v>0</v>
      </c>
      <c r="E35" s="58">
        <f>IF(D35=0,0,R47/D35)</f>
        <v>0</v>
      </c>
      <c r="F35" s="59"/>
      <c r="G35" s="60"/>
      <c r="H35" s="56"/>
      <c r="I35" s="57">
        <v>0</v>
      </c>
      <c r="J35" s="58">
        <f>IF(I35=0,0,R47/I35)</f>
        <v>0</v>
      </c>
      <c r="K35" s="61"/>
      <c r="L35" s="60"/>
      <c r="M35" s="56"/>
      <c r="N35" s="56"/>
      <c r="O35" s="57">
        <v>0</v>
      </c>
      <c r="P35" s="60"/>
      <c r="Q35" s="56"/>
      <c r="R35" s="62">
        <f>IF(O35=0,0,R47/O35)</f>
        <v>0</v>
      </c>
      <c r="S35" s="63"/>
    </row>
    <row r="36" spans="1:19" ht="20.25" customHeight="1">
      <c r="A36" s="46"/>
      <c r="B36" s="47"/>
      <c r="C36" s="47"/>
      <c r="D36" s="47"/>
      <c r="E36" s="48" t="s">
        <v>33</v>
      </c>
      <c r="F36" s="47"/>
      <c r="G36" s="47"/>
      <c r="H36" s="47"/>
      <c r="I36" s="47"/>
      <c r="J36" s="64" t="s">
        <v>34</v>
      </c>
      <c r="K36" s="47"/>
      <c r="L36" s="47"/>
      <c r="M36" s="47"/>
      <c r="N36" s="47"/>
      <c r="O36" s="47"/>
      <c r="P36" s="47"/>
      <c r="Q36" s="47"/>
      <c r="R36" s="47"/>
      <c r="S36" s="49"/>
    </row>
    <row r="37" spans="1:19" ht="20.25" customHeight="1">
      <c r="A37" s="65" t="s">
        <v>35</v>
      </c>
      <c r="B37" s="66"/>
      <c r="C37" s="67" t="s">
        <v>36</v>
      </c>
      <c r="D37" s="68"/>
      <c r="E37" s="68"/>
      <c r="F37" s="69"/>
      <c r="G37" s="65" t="s">
        <v>37</v>
      </c>
      <c r="H37" s="70"/>
      <c r="I37" s="67" t="s">
        <v>38</v>
      </c>
      <c r="J37" s="68"/>
      <c r="K37" s="68"/>
      <c r="L37" s="65" t="s">
        <v>39</v>
      </c>
      <c r="M37" s="70"/>
      <c r="N37" s="67" t="s">
        <v>40</v>
      </c>
      <c r="O37" s="68"/>
      <c r="P37" s="68"/>
      <c r="Q37" s="68"/>
      <c r="R37" s="68"/>
      <c r="S37" s="69"/>
    </row>
    <row r="38" spans="1:19" ht="20.25" customHeight="1">
      <c r="A38" s="71">
        <v>1</v>
      </c>
      <c r="B38" s="72" t="s">
        <v>41</v>
      </c>
      <c r="C38" s="19"/>
      <c r="D38" s="73" t="s">
        <v>42</v>
      </c>
      <c r="E38" s="74">
        <f>SUMIF(Rozpocet!N5:N65535,8,Rozpocet!I5:I65535)</f>
        <v>0</v>
      </c>
      <c r="F38" s="75"/>
      <c r="G38" s="71">
        <v>8</v>
      </c>
      <c r="H38" s="76" t="s">
        <v>43</v>
      </c>
      <c r="I38" s="36"/>
      <c r="J38" s="77">
        <v>0</v>
      </c>
      <c r="K38" s="78"/>
      <c r="L38" s="71">
        <v>13</v>
      </c>
      <c r="M38" s="34" t="s">
        <v>44</v>
      </c>
      <c r="N38" s="39"/>
      <c r="O38" s="39"/>
      <c r="P38" s="79">
        <f>M48</f>
        <v>19</v>
      </c>
      <c r="Q38" s="80" t="s">
        <v>45</v>
      </c>
      <c r="R38" s="74">
        <v>3828.87</v>
      </c>
      <c r="S38" s="75"/>
    </row>
    <row r="39" spans="1:19" ht="20.25" customHeight="1">
      <c r="A39" s="71">
        <v>2</v>
      </c>
      <c r="B39" s="81"/>
      <c r="C39" s="29"/>
      <c r="D39" s="73" t="s">
        <v>46</v>
      </c>
      <c r="E39" s="74">
        <f>SUMIF(Rozpocet!N10:N65536,4,Rozpocet!I10:I65536)</f>
        <v>0</v>
      </c>
      <c r="F39" s="75"/>
      <c r="G39" s="71">
        <v>9</v>
      </c>
      <c r="H39" s="16" t="s">
        <v>47</v>
      </c>
      <c r="I39" s="73"/>
      <c r="J39" s="77">
        <v>0</v>
      </c>
      <c r="K39" s="78"/>
      <c r="L39" s="71">
        <v>14</v>
      </c>
      <c r="M39" s="34" t="s">
        <v>48</v>
      </c>
      <c r="N39" s="39"/>
      <c r="O39" s="39"/>
      <c r="P39" s="79">
        <f>M48</f>
        <v>19</v>
      </c>
      <c r="Q39" s="80" t="s">
        <v>45</v>
      </c>
      <c r="R39" s="74">
        <v>0</v>
      </c>
      <c r="S39" s="75"/>
    </row>
    <row r="40" spans="1:19" ht="20.25" customHeight="1">
      <c r="A40" s="71">
        <v>3</v>
      </c>
      <c r="B40" s="72" t="s">
        <v>49</v>
      </c>
      <c r="C40" s="19"/>
      <c r="D40" s="73" t="s">
        <v>42</v>
      </c>
      <c r="E40" s="74">
        <f>SUMIF(Rozpocet!N11:N65536,32,Rozpocet!I11:I65536)</f>
        <v>0</v>
      </c>
      <c r="F40" s="75"/>
      <c r="G40" s="71">
        <v>10</v>
      </c>
      <c r="H40" s="76" t="s">
        <v>50</v>
      </c>
      <c r="I40" s="36"/>
      <c r="J40" s="77">
        <v>0</v>
      </c>
      <c r="K40" s="78"/>
      <c r="L40" s="71">
        <v>15</v>
      </c>
      <c r="M40" s="34" t="s">
        <v>51</v>
      </c>
      <c r="N40" s="39"/>
      <c r="O40" s="39"/>
      <c r="P40" s="79">
        <f>M48</f>
        <v>19</v>
      </c>
      <c r="Q40" s="80" t="s">
        <v>45</v>
      </c>
      <c r="R40" s="74">
        <v>0</v>
      </c>
      <c r="S40" s="75"/>
    </row>
    <row r="41" spans="1:19" ht="20.25" customHeight="1">
      <c r="A41" s="71">
        <v>4</v>
      </c>
      <c r="B41" s="81"/>
      <c r="C41" s="29"/>
      <c r="D41" s="73" t="s">
        <v>46</v>
      </c>
      <c r="E41" s="74">
        <f>SUMIF(Rozpocet!N12:N65536,16,Rozpocet!I12:I65536)+SUMIF(Rozpocet!N12:N65536,128,Rozpocet!I12:I65536)</f>
        <v>0</v>
      </c>
      <c r="F41" s="75"/>
      <c r="G41" s="71">
        <v>11</v>
      </c>
      <c r="H41" s="76"/>
      <c r="I41" s="36"/>
      <c r="J41" s="77">
        <v>0</v>
      </c>
      <c r="K41" s="78"/>
      <c r="L41" s="71">
        <v>16</v>
      </c>
      <c r="M41" s="34" t="s">
        <v>52</v>
      </c>
      <c r="N41" s="39"/>
      <c r="O41" s="39"/>
      <c r="P41" s="79">
        <f>M48</f>
        <v>19</v>
      </c>
      <c r="Q41" s="80" t="s">
        <v>45</v>
      </c>
      <c r="R41" s="74">
        <v>0</v>
      </c>
      <c r="S41" s="75"/>
    </row>
    <row r="42" spans="1:19" ht="20.25" customHeight="1">
      <c r="A42" s="71">
        <v>5</v>
      </c>
      <c r="B42" s="72" t="s">
        <v>53</v>
      </c>
      <c r="C42" s="19"/>
      <c r="D42" s="73" t="s">
        <v>42</v>
      </c>
      <c r="E42" s="74">
        <f>SUMIF(Rozpocet!N13:N65536,256,Rozpocet!I13:I65536)</f>
        <v>0</v>
      </c>
      <c r="F42" s="75"/>
      <c r="G42" s="82"/>
      <c r="H42" s="39"/>
      <c r="I42" s="36"/>
      <c r="J42" s="83"/>
      <c r="K42" s="78"/>
      <c r="L42" s="71">
        <v>17</v>
      </c>
      <c r="M42" s="34" t="s">
        <v>54</v>
      </c>
      <c r="N42" s="39"/>
      <c r="O42" s="39"/>
      <c r="P42" s="79">
        <f>M48</f>
        <v>19</v>
      </c>
      <c r="Q42" s="80" t="s">
        <v>45</v>
      </c>
      <c r="R42" s="74">
        <v>0</v>
      </c>
      <c r="S42" s="75"/>
    </row>
    <row r="43" spans="1:19" ht="20.25" customHeight="1">
      <c r="A43" s="71">
        <v>6</v>
      </c>
      <c r="B43" s="81"/>
      <c r="C43" s="29"/>
      <c r="D43" s="73" t="s">
        <v>46</v>
      </c>
      <c r="E43" s="74">
        <f>SUMIF(Rozpocet!N14:N65536,64,Rozpocet!I14:I65536)</f>
        <v>0</v>
      </c>
      <c r="F43" s="75"/>
      <c r="G43" s="82"/>
      <c r="H43" s="39"/>
      <c r="I43" s="36"/>
      <c r="J43" s="83"/>
      <c r="K43" s="78"/>
      <c r="L43" s="71">
        <v>18</v>
      </c>
      <c r="M43" s="76" t="s">
        <v>55</v>
      </c>
      <c r="N43" s="39"/>
      <c r="O43" s="39"/>
      <c r="P43" s="39"/>
      <c r="Q43" s="39"/>
      <c r="R43" s="74">
        <f>SUMIF(Rozpocet!N14:N65536,1024,Rozpocet!I14:I65536)</f>
        <v>0</v>
      </c>
      <c r="S43" s="75"/>
    </row>
    <row r="44" spans="1:19" ht="20.25" customHeight="1">
      <c r="A44" s="71">
        <v>7</v>
      </c>
      <c r="B44" s="84" t="s">
        <v>56</v>
      </c>
      <c r="C44" s="39"/>
      <c r="D44" s="36"/>
      <c r="E44" s="85">
        <f>SUM(E38:E43)</f>
        <v>0</v>
      </c>
      <c r="F44" s="49"/>
      <c r="G44" s="71">
        <v>12</v>
      </c>
      <c r="H44" s="84" t="s">
        <v>57</v>
      </c>
      <c r="I44" s="36"/>
      <c r="J44" s="86">
        <f>SUM(J38:J41)</f>
        <v>0</v>
      </c>
      <c r="K44" s="87"/>
      <c r="L44" s="71">
        <v>19</v>
      </c>
      <c r="M44" s="84" t="s">
        <v>58</v>
      </c>
      <c r="N44" s="39"/>
      <c r="O44" s="39"/>
      <c r="P44" s="39"/>
      <c r="Q44" s="75"/>
      <c r="R44" s="85">
        <f>SUM(R38:R43)</f>
        <v>3828.87</v>
      </c>
      <c r="S44" s="49"/>
    </row>
    <row r="45" spans="1:19" ht="20.25" customHeight="1">
      <c r="A45" s="88">
        <v>20</v>
      </c>
      <c r="B45" s="89" t="s">
        <v>59</v>
      </c>
      <c r="C45" s="90"/>
      <c r="D45" s="91"/>
      <c r="E45" s="92">
        <f>SUMIF(Rozpocet!N14:N65536,512,Rozpocet!I14:I65536)</f>
        <v>0</v>
      </c>
      <c r="F45" s="45"/>
      <c r="G45" s="88">
        <v>21</v>
      </c>
      <c r="H45" s="89" t="s">
        <v>60</v>
      </c>
      <c r="I45" s="91"/>
      <c r="J45" s="93">
        <v>0</v>
      </c>
      <c r="K45" s="94">
        <f>M48</f>
        <v>19</v>
      </c>
      <c r="L45" s="88">
        <v>22</v>
      </c>
      <c r="M45" s="89" t="s">
        <v>61</v>
      </c>
      <c r="N45" s="90"/>
      <c r="O45" s="44"/>
      <c r="P45" s="44"/>
      <c r="Q45" s="44"/>
      <c r="R45" s="92">
        <f>SUMIF(Rozpocet!N14:N65536,"&lt;4",Rozpocet!I14:I65536)+SUMIF(Rozpocet!N14:N65536,"&gt;1024",Rozpocet!I14:I65536)</f>
        <v>0</v>
      </c>
      <c r="S45" s="45"/>
    </row>
    <row r="46" spans="1:19" ht="20.25" customHeight="1">
      <c r="A46" s="95" t="s">
        <v>19</v>
      </c>
      <c r="B46" s="13"/>
      <c r="C46" s="13"/>
      <c r="D46" s="13"/>
      <c r="E46" s="13"/>
      <c r="F46" s="96"/>
      <c r="G46" s="97"/>
      <c r="H46" s="13"/>
      <c r="I46" s="13"/>
      <c r="J46" s="13"/>
      <c r="K46" s="13"/>
      <c r="L46" s="65" t="s">
        <v>62</v>
      </c>
      <c r="M46" s="52"/>
      <c r="N46" s="67" t="s">
        <v>63</v>
      </c>
      <c r="O46" s="51"/>
      <c r="P46" s="51"/>
      <c r="Q46" s="51"/>
      <c r="R46" s="51"/>
      <c r="S46" s="54"/>
    </row>
    <row r="47" spans="1:19" ht="20.25" customHeight="1">
      <c r="A47" s="15"/>
      <c r="B47" s="16"/>
      <c r="C47" s="16"/>
      <c r="D47" s="16"/>
      <c r="E47" s="16"/>
      <c r="F47" s="23"/>
      <c r="G47" s="98"/>
      <c r="H47" s="16"/>
      <c r="I47" s="16"/>
      <c r="J47" s="16"/>
      <c r="K47" s="16"/>
      <c r="L47" s="71">
        <v>23</v>
      </c>
      <c r="M47" s="76" t="s">
        <v>64</v>
      </c>
      <c r="N47" s="39"/>
      <c r="O47" s="39"/>
      <c r="P47" s="39"/>
      <c r="Q47" s="75"/>
      <c r="R47" s="85">
        <f>ROUND(E44+J44+R44+E45+J45+R45,2)</f>
        <v>3828.87</v>
      </c>
      <c r="S47" s="49"/>
    </row>
    <row r="48" spans="1:19" ht="20.25" customHeight="1">
      <c r="A48" s="99" t="s">
        <v>65</v>
      </c>
      <c r="B48" s="28"/>
      <c r="C48" s="28"/>
      <c r="D48" s="28"/>
      <c r="E48" s="28"/>
      <c r="F48" s="29"/>
      <c r="G48" s="100" t="s">
        <v>66</v>
      </c>
      <c r="H48" s="28"/>
      <c r="I48" s="28"/>
      <c r="J48" s="28"/>
      <c r="K48" s="28"/>
      <c r="L48" s="71">
        <v>24</v>
      </c>
      <c r="M48" s="101">
        <v>19</v>
      </c>
      <c r="N48" s="36" t="s">
        <v>45</v>
      </c>
      <c r="O48" s="102" t="e">
        <f>R47-O49</f>
        <v>#REF!</v>
      </c>
      <c r="P48" s="28" t="s">
        <v>67</v>
      </c>
      <c r="Q48" s="28"/>
      <c r="R48" s="103" t="e">
        <f>ROUND(O48*M48/100,2)</f>
        <v>#REF!</v>
      </c>
      <c r="S48" s="104"/>
    </row>
    <row r="49" spans="1:19" ht="20.25" customHeight="1">
      <c r="A49" s="105" t="s">
        <v>17</v>
      </c>
      <c r="B49" s="18"/>
      <c r="C49" s="18"/>
      <c r="D49" s="18"/>
      <c r="E49" s="18"/>
      <c r="F49" s="19"/>
      <c r="G49" s="106"/>
      <c r="H49" s="18"/>
      <c r="I49" s="18"/>
      <c r="J49" s="18"/>
      <c r="K49" s="18"/>
      <c r="L49" s="71">
        <v>25</v>
      </c>
      <c r="M49" s="101">
        <v>19</v>
      </c>
      <c r="N49" s="36" t="s">
        <v>45</v>
      </c>
      <c r="O49" s="102" t="e">
        <f>ROUND(SUMIF(Rozpocet!#REF!,M49,Rozpocet!I14:I65536)+SUMIF(P38:P42,M49,R38:R42)+IF(K45=M49,J45,0),2)</f>
        <v>#REF!</v>
      </c>
      <c r="P49" s="39" t="s">
        <v>67</v>
      </c>
      <c r="Q49" s="39"/>
      <c r="R49" s="74" t="e">
        <f>ROUND(O49*M49/100,2)</f>
        <v>#REF!</v>
      </c>
      <c r="S49" s="75"/>
    </row>
    <row r="50" spans="1:19" ht="20.25" customHeight="1">
      <c r="A50" s="15"/>
      <c r="B50" s="16"/>
      <c r="C50" s="16"/>
      <c r="D50" s="16"/>
      <c r="E50" s="16"/>
      <c r="F50" s="23"/>
      <c r="G50" s="98"/>
      <c r="H50" s="16"/>
      <c r="I50" s="16"/>
      <c r="J50" s="16"/>
      <c r="K50" s="16"/>
      <c r="L50" s="88">
        <v>26</v>
      </c>
      <c r="M50" s="107" t="s">
        <v>68</v>
      </c>
      <c r="N50" s="90"/>
      <c r="O50" s="90"/>
      <c r="P50" s="90"/>
      <c r="Q50" s="44"/>
      <c r="R50" s="108" t="e">
        <f>R47+R48+R49</f>
        <v>#REF!</v>
      </c>
      <c r="S50" s="109"/>
    </row>
    <row r="51" spans="1:19" ht="20.25" customHeight="1">
      <c r="A51" s="99" t="s">
        <v>69</v>
      </c>
      <c r="B51" s="28"/>
      <c r="C51" s="28"/>
      <c r="D51" s="28"/>
      <c r="E51" s="28"/>
      <c r="F51" s="29"/>
      <c r="G51" s="100" t="s">
        <v>66</v>
      </c>
      <c r="H51" s="28"/>
      <c r="I51" s="28"/>
      <c r="J51" s="28"/>
      <c r="K51" s="28"/>
      <c r="L51" s="65" t="s">
        <v>70</v>
      </c>
      <c r="M51" s="52"/>
      <c r="N51" s="67" t="s">
        <v>71</v>
      </c>
      <c r="O51" s="51"/>
      <c r="P51" s="51"/>
      <c r="Q51" s="51"/>
      <c r="R51" s="110"/>
      <c r="S51" s="54"/>
    </row>
    <row r="52" spans="1:19" ht="20.25" customHeight="1">
      <c r="A52" s="105" t="s">
        <v>20</v>
      </c>
      <c r="B52" s="18"/>
      <c r="C52" s="18"/>
      <c r="D52" s="18"/>
      <c r="E52" s="18"/>
      <c r="F52" s="19"/>
      <c r="G52" s="106"/>
      <c r="H52" s="18"/>
      <c r="I52" s="18"/>
      <c r="J52" s="18"/>
      <c r="K52" s="18"/>
      <c r="L52" s="71">
        <v>27</v>
      </c>
      <c r="M52" s="76" t="s">
        <v>72</v>
      </c>
      <c r="N52" s="39"/>
      <c r="O52" s="39"/>
      <c r="P52" s="39"/>
      <c r="Q52" s="36"/>
      <c r="R52" s="74">
        <v>0</v>
      </c>
      <c r="S52" s="75"/>
    </row>
    <row r="53" spans="1:19" ht="20.25" customHeight="1">
      <c r="A53" s="15"/>
      <c r="B53" s="16"/>
      <c r="C53" s="16"/>
      <c r="D53" s="16"/>
      <c r="E53" s="16"/>
      <c r="F53" s="23"/>
      <c r="G53" s="98"/>
      <c r="H53" s="16"/>
      <c r="I53" s="16"/>
      <c r="J53" s="16"/>
      <c r="K53" s="16"/>
      <c r="L53" s="71">
        <v>28</v>
      </c>
      <c r="M53" s="76" t="s">
        <v>73</v>
      </c>
      <c r="N53" s="39"/>
      <c r="O53" s="39"/>
      <c r="P53" s="39"/>
      <c r="Q53" s="36"/>
      <c r="R53" s="74">
        <v>0</v>
      </c>
      <c r="S53" s="75"/>
    </row>
    <row r="54" spans="1:19" ht="20.25" customHeight="1">
      <c r="A54" s="111" t="s">
        <v>65</v>
      </c>
      <c r="B54" s="44"/>
      <c r="C54" s="44"/>
      <c r="D54" s="44"/>
      <c r="E54" s="44"/>
      <c r="F54" s="112"/>
      <c r="G54" s="113" t="s">
        <v>66</v>
      </c>
      <c r="H54" s="44"/>
      <c r="I54" s="44"/>
      <c r="J54" s="44"/>
      <c r="K54" s="44"/>
      <c r="L54" s="88">
        <v>29</v>
      </c>
      <c r="M54" s="89" t="s">
        <v>74</v>
      </c>
      <c r="N54" s="90"/>
      <c r="O54" s="90"/>
      <c r="P54" s="90"/>
      <c r="Q54" s="91"/>
      <c r="R54" s="58">
        <v>0</v>
      </c>
      <c r="S54" s="114"/>
    </row>
  </sheetData>
  <printOptions verticalCentered="1"/>
  <pageMargins left="0.59055119752883911" right="0.59055119752883911" top="0.90551179647445679" bottom="0.90551179647445679" header="0" footer="0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7"/>
  <sheetViews>
    <sheetView showGridLines="0" workbookViewId="0">
      <pane ySplit="13" topLeftCell="A14" activePane="bottomLeft" state="frozenSplit"/>
      <selection pane="bottomLeft"/>
    </sheetView>
  </sheetViews>
  <sheetFormatPr defaultRowHeight="12.75" customHeight="1"/>
  <cols>
    <col min="1" max="1" width="12.7109375" style="1" customWidth="1"/>
    <col min="2" max="2" width="55.7109375" style="1" customWidth="1"/>
    <col min="3" max="3" width="13.5703125" style="1" customWidth="1"/>
    <col min="4" max="5" width="13.85546875" style="1" hidden="1" customWidth="1"/>
    <col min="6" max="16384" width="9.140625" style="1"/>
  </cols>
  <sheetData>
    <row r="1" spans="1:5" ht="18" customHeight="1">
      <c r="A1" s="115" t="s">
        <v>75</v>
      </c>
      <c r="B1" s="116"/>
      <c r="C1" s="116"/>
      <c r="D1" s="116"/>
      <c r="E1" s="116"/>
    </row>
    <row r="2" spans="1:5" ht="12" customHeight="1">
      <c r="A2" s="117" t="s">
        <v>76</v>
      </c>
      <c r="B2" s="118" t="str">
        <f>'Krycí list'!E5</f>
        <v>Rodinný dom - hrubá stavba</v>
      </c>
      <c r="C2" s="119"/>
      <c r="D2" s="119"/>
      <c r="E2" s="119"/>
    </row>
    <row r="3" spans="1:5" ht="12" customHeight="1">
      <c r="A3" s="117" t="s">
        <v>77</v>
      </c>
      <c r="B3" s="118" t="str">
        <f>'Krycí list'!E7</f>
        <v xml:space="preserve"> </v>
      </c>
      <c r="C3" s="120"/>
      <c r="D3" s="118"/>
      <c r="E3" s="121"/>
    </row>
    <row r="4" spans="1:5" ht="12" customHeight="1">
      <c r="A4" s="117" t="s">
        <v>78</v>
      </c>
      <c r="B4" s="118" t="str">
        <f>'Krycí list'!E9</f>
        <v xml:space="preserve"> </v>
      </c>
      <c r="C4" s="120"/>
      <c r="D4" s="118"/>
      <c r="E4" s="121"/>
    </row>
    <row r="5" spans="1:5" ht="12" customHeight="1">
      <c r="A5" s="118" t="s">
        <v>79</v>
      </c>
      <c r="B5" s="118" t="str">
        <f>'Krycí list'!P5</f>
        <v xml:space="preserve"> </v>
      </c>
      <c r="C5" s="120"/>
      <c r="D5" s="118"/>
      <c r="E5" s="121"/>
    </row>
    <row r="6" spans="1:5" ht="6" customHeight="1">
      <c r="A6" s="118"/>
      <c r="B6" s="118"/>
      <c r="C6" s="120"/>
      <c r="D6" s="118"/>
      <c r="E6" s="121"/>
    </row>
    <row r="7" spans="1:5" ht="12" customHeight="1">
      <c r="A7" s="118" t="s">
        <v>80</v>
      </c>
      <c r="B7" s="118" t="str">
        <f>'Krycí list'!E26</f>
        <v>JUDr.Martin Magda, Ing.Andrea Magdova</v>
      </c>
      <c r="C7" s="120"/>
      <c r="D7" s="118"/>
      <c r="E7" s="121"/>
    </row>
    <row r="8" spans="1:5" ht="12" customHeight="1">
      <c r="A8" s="118" t="s">
        <v>81</v>
      </c>
      <c r="B8" s="118" t="str">
        <f>'Krycí list'!E28</f>
        <v>Peter Strobl</v>
      </c>
      <c r="C8" s="120"/>
      <c r="D8" s="118"/>
      <c r="E8" s="121"/>
    </row>
    <row r="9" spans="1:5" ht="12" customHeight="1">
      <c r="A9" s="118" t="s">
        <v>82</v>
      </c>
      <c r="B9" s="118" t="s">
        <v>83</v>
      </c>
      <c r="C9" s="120"/>
      <c r="D9" s="118"/>
      <c r="E9" s="121"/>
    </row>
    <row r="10" spans="1:5" ht="6" customHeight="1">
      <c r="A10" s="116"/>
      <c r="B10" s="116"/>
      <c r="C10" s="116"/>
      <c r="D10" s="116"/>
      <c r="E10" s="116"/>
    </row>
    <row r="11" spans="1:5" ht="12" customHeight="1">
      <c r="A11" s="122" t="s">
        <v>84</v>
      </c>
      <c r="B11" s="123" t="s">
        <v>85</v>
      </c>
      <c r="C11" s="124" t="s">
        <v>86</v>
      </c>
      <c r="D11" s="125" t="s">
        <v>87</v>
      </c>
      <c r="E11" s="124" t="s">
        <v>88</v>
      </c>
    </row>
    <row r="12" spans="1:5" ht="12" customHeight="1">
      <c r="A12" s="126">
        <v>1</v>
      </c>
      <c r="B12" s="127">
        <v>2</v>
      </c>
      <c r="C12" s="128">
        <v>3</v>
      </c>
      <c r="D12" s="129">
        <v>4</v>
      </c>
      <c r="E12" s="128">
        <v>5</v>
      </c>
    </row>
    <row r="13" spans="1:5" ht="3.75" customHeight="1">
      <c r="A13" s="130"/>
      <c r="B13" s="130"/>
      <c r="C13" s="130"/>
      <c r="D13" s="130"/>
      <c r="E13" s="130"/>
    </row>
    <row r="14" spans="1:5" s="131" customFormat="1" ht="12.75" customHeight="1">
      <c r="A14" s="132" t="str">
        <f>Rozpocet!D14</f>
        <v>HSV</v>
      </c>
      <c r="B14" s="133" t="str">
        <f>Rozpocet!E14</f>
        <v>Práce a dodávky HSV</v>
      </c>
      <c r="C14" s="134">
        <f>Rozpocet!I14</f>
        <v>0</v>
      </c>
      <c r="D14" s="134">
        <f>Rozpocet!K14</f>
        <v>601.71873911604041</v>
      </c>
      <c r="E14" s="134">
        <f>Rozpocet!M14</f>
        <v>0</v>
      </c>
    </row>
    <row r="15" spans="1:5" s="131" customFormat="1" ht="12.75" customHeight="1">
      <c r="A15" s="135" t="str">
        <f>Rozpocet!D15</f>
        <v>1</v>
      </c>
      <c r="B15" s="136" t="str">
        <f>Rozpocet!E15</f>
        <v>Zemné práce</v>
      </c>
      <c r="C15" s="137">
        <f>Rozpocet!I15</f>
        <v>0</v>
      </c>
      <c r="D15" s="137">
        <f>Rozpocet!K15</f>
        <v>0</v>
      </c>
      <c r="E15" s="137">
        <f>Rozpocet!M15</f>
        <v>0</v>
      </c>
    </row>
    <row r="16" spans="1:5" s="131" customFormat="1" ht="12.75" customHeight="1">
      <c r="A16" s="135" t="str">
        <f>Rozpocet!D24</f>
        <v>2</v>
      </c>
      <c r="B16" s="136" t="str">
        <f>Rozpocet!E24</f>
        <v>Zakladanie</v>
      </c>
      <c r="C16" s="137">
        <f>Rozpocet!I24</f>
        <v>0</v>
      </c>
      <c r="D16" s="137">
        <f>Rozpocet!K24</f>
        <v>104.45222452707401</v>
      </c>
      <c r="E16" s="137">
        <f>Rozpocet!M24</f>
        <v>0</v>
      </c>
    </row>
    <row r="17" spans="1:5" s="131" customFormat="1" ht="12.75" customHeight="1">
      <c r="A17" s="135" t="str">
        <f>Rozpocet!D29</f>
        <v>3</v>
      </c>
      <c r="B17" s="136" t="str">
        <f>Rozpocet!E29</f>
        <v>Zvislé a kompletné konštrukcie</v>
      </c>
      <c r="C17" s="137">
        <f>Rozpocet!I29</f>
        <v>0</v>
      </c>
      <c r="D17" s="137">
        <f>Rozpocet!K29</f>
        <v>170.3167289228744</v>
      </c>
      <c r="E17" s="137">
        <f>Rozpocet!M29</f>
        <v>0</v>
      </c>
    </row>
    <row r="18" spans="1:5" s="131" customFormat="1" ht="12.75" customHeight="1">
      <c r="A18" s="135" t="str">
        <f>Rozpocet!D50</f>
        <v>4</v>
      </c>
      <c r="B18" s="136" t="str">
        <f>Rozpocet!E50</f>
        <v>Vodorovné konštrukcie</v>
      </c>
      <c r="C18" s="137">
        <f>Rozpocet!I50</f>
        <v>0</v>
      </c>
      <c r="D18" s="137">
        <f>Rozpocet!K50</f>
        <v>220.87383891998002</v>
      </c>
      <c r="E18" s="137">
        <f>Rozpocet!M50</f>
        <v>0</v>
      </c>
    </row>
    <row r="19" spans="1:5" s="131" customFormat="1" ht="12.75" customHeight="1">
      <c r="A19" s="135" t="str">
        <f>Rozpocet!D65</f>
        <v>6</v>
      </c>
      <c r="B19" s="136" t="str">
        <f>Rozpocet!E65</f>
        <v>Úpravy povrchov, podlahy, osadenie</v>
      </c>
      <c r="C19" s="137">
        <f>Rozpocet!I65</f>
        <v>0</v>
      </c>
      <c r="D19" s="137">
        <f>Rozpocet!K65</f>
        <v>106.07594674611198</v>
      </c>
      <c r="E19" s="137">
        <f>Rozpocet!M65</f>
        <v>0</v>
      </c>
    </row>
    <row r="20" spans="1:5" s="131" customFormat="1" ht="12.75" customHeight="1">
      <c r="A20" s="135" t="str">
        <f>Rozpocet!D71</f>
        <v>99</v>
      </c>
      <c r="B20" s="136" t="str">
        <f>Rozpocet!E71</f>
        <v>Presun hmôt HSV</v>
      </c>
      <c r="C20" s="137">
        <f>Rozpocet!I71</f>
        <v>0</v>
      </c>
      <c r="D20" s="137">
        <f>Rozpocet!K71</f>
        <v>0</v>
      </c>
      <c r="E20" s="137">
        <f>Rozpocet!M71</f>
        <v>0</v>
      </c>
    </row>
    <row r="21" spans="1:5" s="131" customFormat="1" ht="12.75" customHeight="1">
      <c r="A21" s="132" t="str">
        <f>Rozpocet!D73</f>
        <v>PSV</v>
      </c>
      <c r="B21" s="133" t="str">
        <f>Rozpocet!E73</f>
        <v>Práce a dodávky PSV</v>
      </c>
      <c r="C21" s="134">
        <f>Rozpocet!I73</f>
        <v>0</v>
      </c>
      <c r="D21" s="134">
        <f>Rozpocet!K73</f>
        <v>34.416428582451005</v>
      </c>
      <c r="E21" s="134">
        <f>Rozpocet!M73</f>
        <v>0</v>
      </c>
    </row>
    <row r="22" spans="1:5" s="131" customFormat="1" ht="12.75" customHeight="1">
      <c r="A22" s="135" t="str">
        <f>Rozpocet!D74</f>
        <v>711</v>
      </c>
      <c r="B22" s="136" t="str">
        <f>Rozpocet!E74</f>
        <v>Izolácie proti vode a vlhkosti</v>
      </c>
      <c r="C22" s="137">
        <f>Rozpocet!I74</f>
        <v>0</v>
      </c>
      <c r="D22" s="137">
        <f>Rozpocet!K74</f>
        <v>0.12972205000000001</v>
      </c>
      <c r="E22" s="137">
        <f>Rozpocet!M74</f>
        <v>0</v>
      </c>
    </row>
    <row r="23" spans="1:5" s="131" customFormat="1" ht="12.75" customHeight="1">
      <c r="A23" s="135" t="str">
        <f>Rozpocet!D81</f>
        <v>762</v>
      </c>
      <c r="B23" s="136" t="str">
        <f>Rozpocet!E81</f>
        <v>Konštrukcie tesárske</v>
      </c>
      <c r="C23" s="137">
        <f>Rozpocet!I81</f>
        <v>0</v>
      </c>
      <c r="D23" s="137">
        <f>Rozpocet!K81</f>
        <v>16.192289999216001</v>
      </c>
      <c r="E23" s="137">
        <f>Rozpocet!M81</f>
        <v>0</v>
      </c>
    </row>
    <row r="24" spans="1:5" s="131" customFormat="1" ht="12.75" customHeight="1">
      <c r="A24" s="135" t="str">
        <f>Rozpocet!D95</f>
        <v>764</v>
      </c>
      <c r="B24" s="136" t="str">
        <f>Rozpocet!E95</f>
        <v>Konštrukcie klampiarske</v>
      </c>
      <c r="C24" s="137">
        <f>Rozpocet!I95</f>
        <v>0</v>
      </c>
      <c r="D24" s="137">
        <f>Rozpocet!K95</f>
        <v>0.225681181235</v>
      </c>
      <c r="E24" s="137">
        <f>Rozpocet!M95</f>
        <v>0</v>
      </c>
    </row>
    <row r="25" spans="1:5" s="131" customFormat="1" ht="12.75" customHeight="1">
      <c r="A25" s="135" t="str">
        <f>Rozpocet!D100</f>
        <v>765</v>
      </c>
      <c r="B25" s="136" t="str">
        <f>Rozpocet!E100</f>
        <v>Konštrukcie - krytiny tvrdé</v>
      </c>
      <c r="C25" s="137">
        <f>Rozpocet!I100</f>
        <v>0</v>
      </c>
      <c r="D25" s="137">
        <f>Rozpocet!K100</f>
        <v>17.350415351999999</v>
      </c>
      <c r="E25" s="137">
        <f>Rozpocet!M100</f>
        <v>0</v>
      </c>
    </row>
    <row r="26" spans="1:5" s="131" customFormat="1" ht="12.75" customHeight="1">
      <c r="A26" s="135" t="str">
        <f>Rozpocet!D104</f>
        <v>783</v>
      </c>
      <c r="B26" s="136" t="str">
        <f>Rozpocet!E104</f>
        <v>Dokončovacie práce - nátery</v>
      </c>
      <c r="C26" s="137">
        <f>Rozpocet!I104</f>
        <v>0</v>
      </c>
      <c r="D26" s="137">
        <f>Rozpocet!K104</f>
        <v>0.51832</v>
      </c>
      <c r="E26" s="137">
        <f>Rozpocet!M104</f>
        <v>0</v>
      </c>
    </row>
    <row r="27" spans="1:5" s="138" customFormat="1" ht="12.75" customHeight="1">
      <c r="B27" s="139" t="s">
        <v>89</v>
      </c>
      <c r="C27" s="140">
        <f>Rozpocet!I106</f>
        <v>0</v>
      </c>
      <c r="D27" s="140">
        <f>Rozpocet!K106</f>
        <v>636.13516769849139</v>
      </c>
      <c r="E27" s="140">
        <f>Rozpocet!M106</f>
        <v>0</v>
      </c>
    </row>
  </sheetData>
  <printOptions horizontalCentered="1"/>
  <pageMargins left="1.1023621559143066" right="1.1023621559143066" top="0.78740155696868896" bottom="0.78740155696868896" header="0" footer="0"/>
  <pageSetup paperSize="9" scale="96" fitToHeight="9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06"/>
  <sheetViews>
    <sheetView showGridLines="0" tabSelected="1" workbookViewId="0">
      <pane ySplit="13" topLeftCell="A14" activePane="bottomLeft" state="frozenSplit"/>
      <selection pane="bottomLeft" activeCell="Q16" sqref="Q16"/>
    </sheetView>
  </sheetViews>
  <sheetFormatPr defaultRowHeight="11.25" customHeight="1"/>
  <cols>
    <col min="1" max="1" width="5.7109375" style="1" customWidth="1"/>
    <col min="2" max="2" width="4.5703125" style="1" customWidth="1"/>
    <col min="3" max="3" width="4.7109375" style="1" customWidth="1"/>
    <col min="4" max="4" width="12.7109375" style="1" customWidth="1"/>
    <col min="5" max="5" width="36.140625" style="1" customWidth="1"/>
    <col min="6" max="6" width="4.7109375" style="1" customWidth="1"/>
    <col min="7" max="7" width="9.5703125" style="1" customWidth="1"/>
    <col min="8" max="8" width="9.85546875" style="1" customWidth="1"/>
    <col min="9" max="9" width="12.7109375" style="1" customWidth="1"/>
    <col min="10" max="10" width="10.7109375" style="1" hidden="1" customWidth="1"/>
    <col min="11" max="11" width="10.85546875" style="1" hidden="1" customWidth="1"/>
    <col min="12" max="12" width="9.7109375" style="1" hidden="1" customWidth="1"/>
    <col min="13" max="13" width="11.5703125" style="1" hidden="1" customWidth="1"/>
    <col min="14" max="14" width="6.7109375" style="1" hidden="1" customWidth="1"/>
    <col min="15" max="15" width="7.140625" style="1" hidden="1" customWidth="1"/>
    <col min="16" max="16384" width="9.140625" style="1"/>
  </cols>
  <sheetData>
    <row r="1" spans="1:15" ht="18" customHeight="1">
      <c r="A1" s="115" t="s">
        <v>90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2"/>
      <c r="O1" s="142"/>
    </row>
    <row r="2" spans="1:15" ht="11.25" customHeight="1">
      <c r="A2" s="117" t="s">
        <v>76</v>
      </c>
      <c r="B2" s="118"/>
      <c r="C2" s="118" t="str">
        <f>'Krycí list'!E5</f>
        <v>Rodinný dom - hrubá stavba</v>
      </c>
      <c r="D2" s="118"/>
      <c r="E2" s="118"/>
      <c r="F2" s="118"/>
      <c r="G2" s="118"/>
      <c r="H2" s="118"/>
      <c r="I2" s="118"/>
      <c r="J2" s="118"/>
      <c r="K2" s="118"/>
      <c r="L2" s="141"/>
      <c r="M2" s="141"/>
      <c r="N2" s="142"/>
      <c r="O2" s="142"/>
    </row>
    <row r="3" spans="1:15" ht="11.25" customHeight="1">
      <c r="A3" s="117" t="s">
        <v>77</v>
      </c>
      <c r="B3" s="118"/>
      <c r="C3" s="118" t="str">
        <f>'Krycí list'!E7</f>
        <v xml:space="preserve"> </v>
      </c>
      <c r="D3" s="118"/>
      <c r="E3" s="118"/>
      <c r="F3" s="118"/>
      <c r="G3" s="118"/>
      <c r="H3" s="118"/>
      <c r="I3" s="118"/>
      <c r="J3" s="118"/>
      <c r="K3" s="118"/>
      <c r="L3" s="141"/>
      <c r="M3" s="141"/>
      <c r="N3" s="142"/>
      <c r="O3" s="142"/>
    </row>
    <row r="4" spans="1:15" ht="11.25" customHeight="1">
      <c r="A4" s="117" t="s">
        <v>78</v>
      </c>
      <c r="B4" s="118"/>
      <c r="C4" s="118" t="str">
        <f>'Krycí list'!E9</f>
        <v xml:space="preserve"> </v>
      </c>
      <c r="D4" s="118"/>
      <c r="E4" s="118"/>
      <c r="F4" s="118"/>
      <c r="G4" s="118"/>
      <c r="H4" s="118"/>
      <c r="I4" s="118"/>
      <c r="J4" s="118"/>
      <c r="K4" s="118"/>
      <c r="L4" s="141"/>
      <c r="M4" s="141"/>
      <c r="N4" s="142"/>
      <c r="O4" s="142"/>
    </row>
    <row r="5" spans="1:15" ht="11.25" customHeight="1">
      <c r="A5" s="118" t="s">
        <v>91</v>
      </c>
      <c r="B5" s="118"/>
      <c r="C5" s="118" t="str">
        <f>'Krycí list'!P5</f>
        <v xml:space="preserve"> </v>
      </c>
      <c r="D5" s="118"/>
      <c r="E5" s="118"/>
      <c r="F5" s="118"/>
      <c r="G5" s="118"/>
      <c r="H5" s="118"/>
      <c r="I5" s="118"/>
      <c r="J5" s="118"/>
      <c r="K5" s="118"/>
      <c r="L5" s="141"/>
      <c r="M5" s="141"/>
      <c r="N5" s="142"/>
      <c r="O5" s="142"/>
    </row>
    <row r="6" spans="1:15" ht="5.25" customHeigh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41"/>
      <c r="M6" s="141"/>
      <c r="N6" s="142"/>
      <c r="O6" s="142"/>
    </row>
    <row r="7" spans="1:15" ht="11.25" customHeight="1">
      <c r="A7" s="118" t="s">
        <v>80</v>
      </c>
      <c r="B7" s="118"/>
      <c r="C7" s="118" t="s">
        <v>373</v>
      </c>
      <c r="D7" s="118"/>
      <c r="E7" s="118"/>
      <c r="F7" s="118"/>
      <c r="G7" s="118"/>
      <c r="H7" s="118"/>
      <c r="I7" s="118"/>
      <c r="J7" s="118"/>
      <c r="K7" s="118"/>
      <c r="L7" s="141"/>
      <c r="M7" s="141"/>
      <c r="N7" s="142"/>
      <c r="O7" s="142"/>
    </row>
    <row r="8" spans="1:15" ht="11.25" customHeight="1">
      <c r="A8" s="118" t="s">
        <v>81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41"/>
      <c r="M8" s="141"/>
      <c r="N8" s="142"/>
      <c r="O8" s="142"/>
    </row>
    <row r="9" spans="1:15" ht="11.25" customHeight="1">
      <c r="A9" s="118" t="s">
        <v>82</v>
      </c>
      <c r="B9" s="118"/>
      <c r="C9" s="167" t="s">
        <v>374</v>
      </c>
      <c r="D9" s="118"/>
      <c r="E9" s="118"/>
      <c r="F9" s="118"/>
      <c r="G9" s="118"/>
      <c r="H9" s="118"/>
      <c r="I9" s="118"/>
      <c r="J9" s="118"/>
      <c r="K9" s="118"/>
      <c r="L9" s="141"/>
      <c r="M9" s="141"/>
      <c r="N9" s="142"/>
      <c r="O9" s="142"/>
    </row>
    <row r="10" spans="1:15" ht="6" customHeight="1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2"/>
      <c r="O10" s="142"/>
    </row>
    <row r="11" spans="1:15" ht="21.75" customHeight="1">
      <c r="A11" s="122" t="s">
        <v>92</v>
      </c>
      <c r="B11" s="123" t="s">
        <v>93</v>
      </c>
      <c r="C11" s="123" t="s">
        <v>94</v>
      </c>
      <c r="D11" s="123" t="s">
        <v>95</v>
      </c>
      <c r="E11" s="123" t="s">
        <v>85</v>
      </c>
      <c r="F11" s="123" t="s">
        <v>96</v>
      </c>
      <c r="G11" s="123" t="s">
        <v>97</v>
      </c>
      <c r="H11" s="123" t="s">
        <v>98</v>
      </c>
      <c r="I11" s="123" t="s">
        <v>86</v>
      </c>
      <c r="J11" s="123" t="s">
        <v>99</v>
      </c>
      <c r="K11" s="123" t="s">
        <v>87</v>
      </c>
      <c r="L11" s="123" t="s">
        <v>100</v>
      </c>
      <c r="M11" s="123" t="s">
        <v>101</v>
      </c>
      <c r="N11" s="143" t="s">
        <v>102</v>
      </c>
      <c r="O11" s="144" t="s">
        <v>103</v>
      </c>
    </row>
    <row r="12" spans="1:15" ht="11.25" customHeight="1">
      <c r="A12" s="126">
        <v>1</v>
      </c>
      <c r="B12" s="127">
        <v>2</v>
      </c>
      <c r="C12" s="127">
        <v>3</v>
      </c>
      <c r="D12" s="127">
        <v>4</v>
      </c>
      <c r="E12" s="127">
        <v>5</v>
      </c>
      <c r="F12" s="127">
        <v>6</v>
      </c>
      <c r="G12" s="127">
        <v>7</v>
      </c>
      <c r="H12" s="127">
        <v>8</v>
      </c>
      <c r="I12" s="127">
        <v>9</v>
      </c>
      <c r="J12" s="127"/>
      <c r="K12" s="127"/>
      <c r="L12" s="127"/>
      <c r="M12" s="127"/>
      <c r="N12" s="145">
        <v>11</v>
      </c>
      <c r="O12" s="146">
        <v>12</v>
      </c>
    </row>
    <row r="13" spans="1:15" ht="3.75" customHeight="1">
      <c r="A13" s="141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7"/>
      <c r="O13" s="148"/>
    </row>
    <row r="14" spans="1:15" s="131" customFormat="1" ht="24.95" customHeight="1">
      <c r="A14" s="149"/>
      <c r="B14" s="150" t="s">
        <v>62</v>
      </c>
      <c r="C14" s="149"/>
      <c r="D14" s="149" t="s">
        <v>41</v>
      </c>
      <c r="E14" s="163" t="s">
        <v>104</v>
      </c>
      <c r="F14" s="149"/>
      <c r="G14" s="149"/>
      <c r="H14" s="149"/>
      <c r="I14" s="151">
        <f>I15+I24+I29+I50+I65+I71</f>
        <v>0</v>
      </c>
      <c r="J14" s="149"/>
      <c r="K14" s="151">
        <f>K15+K24+K29+K50+K65+K71</f>
        <v>601.71873911604041</v>
      </c>
      <c r="L14" s="149"/>
      <c r="M14" s="151">
        <f>M15+M24+M29+M50+M65+M71</f>
        <v>0</v>
      </c>
      <c r="O14" s="133" t="s">
        <v>105</v>
      </c>
    </row>
    <row r="15" spans="1:15" s="131" customFormat="1" ht="24.95" customHeight="1">
      <c r="B15" s="135" t="s">
        <v>62</v>
      </c>
      <c r="D15" s="136" t="s">
        <v>106</v>
      </c>
      <c r="E15" s="164" t="s">
        <v>107</v>
      </c>
      <c r="I15" s="137">
        <f>SUM(I16:I23)</f>
        <v>0</v>
      </c>
      <c r="K15" s="137">
        <f>SUM(K16:K23)</f>
        <v>0</v>
      </c>
      <c r="M15" s="137">
        <f>SUM(M16:M23)</f>
        <v>0</v>
      </c>
      <c r="O15" s="136" t="s">
        <v>106</v>
      </c>
    </row>
    <row r="16" spans="1:15" s="16" customFormat="1" ht="24.95" customHeight="1">
      <c r="A16" s="152" t="s">
        <v>106</v>
      </c>
      <c r="B16" s="152" t="s">
        <v>108</v>
      </c>
      <c r="C16" s="152" t="s">
        <v>109</v>
      </c>
      <c r="D16" s="16" t="s">
        <v>110</v>
      </c>
      <c r="E16" s="153" t="s">
        <v>111</v>
      </c>
      <c r="F16" s="152" t="s">
        <v>112</v>
      </c>
      <c r="G16" s="154">
        <v>51.3</v>
      </c>
      <c r="H16" s="154">
        <v>0</v>
      </c>
      <c r="I16" s="154">
        <f t="shared" ref="I16:I23" si="0">ROUND(G16*H16,3)</f>
        <v>0</v>
      </c>
      <c r="J16" s="155">
        <v>0</v>
      </c>
      <c r="K16" s="154">
        <f t="shared" ref="K16:K23" si="1">G16*J16</f>
        <v>0</v>
      </c>
      <c r="L16" s="155">
        <v>0</v>
      </c>
      <c r="M16" s="154">
        <f t="shared" ref="M16:M23" si="2">G16*L16</f>
        <v>0</v>
      </c>
      <c r="N16" s="156">
        <v>4</v>
      </c>
      <c r="O16" s="16" t="s">
        <v>113</v>
      </c>
    </row>
    <row r="17" spans="1:15" s="16" customFormat="1" ht="24.95" customHeight="1">
      <c r="A17" s="152" t="s">
        <v>113</v>
      </c>
      <c r="B17" s="152" t="s">
        <v>108</v>
      </c>
      <c r="C17" s="152" t="s">
        <v>109</v>
      </c>
      <c r="D17" s="16" t="s">
        <v>114</v>
      </c>
      <c r="E17" s="153" t="s">
        <v>115</v>
      </c>
      <c r="F17" s="152" t="s">
        <v>112</v>
      </c>
      <c r="G17" s="154">
        <v>185.25</v>
      </c>
      <c r="H17" s="154">
        <v>0</v>
      </c>
      <c r="I17" s="154">
        <f t="shared" si="0"/>
        <v>0</v>
      </c>
      <c r="J17" s="155">
        <v>0</v>
      </c>
      <c r="K17" s="154">
        <f t="shared" si="1"/>
        <v>0</v>
      </c>
      <c r="L17" s="155">
        <v>0</v>
      </c>
      <c r="M17" s="154">
        <f t="shared" si="2"/>
        <v>0</v>
      </c>
      <c r="N17" s="156">
        <v>4</v>
      </c>
      <c r="O17" s="16" t="s">
        <v>113</v>
      </c>
    </row>
    <row r="18" spans="1:15" s="16" customFormat="1" ht="24.95" customHeight="1">
      <c r="A18" s="152" t="s">
        <v>116</v>
      </c>
      <c r="B18" s="152" t="s">
        <v>108</v>
      </c>
      <c r="C18" s="152" t="s">
        <v>109</v>
      </c>
      <c r="D18" s="16" t="s">
        <v>117</v>
      </c>
      <c r="E18" s="153" t="s">
        <v>118</v>
      </c>
      <c r="F18" s="152" t="s">
        <v>112</v>
      </c>
      <c r="G18" s="154">
        <v>1.1519999999999999</v>
      </c>
      <c r="H18" s="154">
        <v>0</v>
      </c>
      <c r="I18" s="154">
        <f t="shared" si="0"/>
        <v>0</v>
      </c>
      <c r="J18" s="155">
        <v>0</v>
      </c>
      <c r="K18" s="154">
        <f t="shared" si="1"/>
        <v>0</v>
      </c>
      <c r="L18" s="155">
        <v>0</v>
      </c>
      <c r="M18" s="154">
        <f t="shared" si="2"/>
        <v>0</v>
      </c>
      <c r="N18" s="156">
        <v>4</v>
      </c>
      <c r="O18" s="16" t="s">
        <v>113</v>
      </c>
    </row>
    <row r="19" spans="1:15" s="16" customFormat="1" ht="24.95" customHeight="1">
      <c r="A19" s="152" t="s">
        <v>119</v>
      </c>
      <c r="B19" s="152" t="s">
        <v>108</v>
      </c>
      <c r="C19" s="152" t="s">
        <v>109</v>
      </c>
      <c r="D19" s="16" t="s">
        <v>120</v>
      </c>
      <c r="E19" s="153" t="s">
        <v>121</v>
      </c>
      <c r="F19" s="152" t="s">
        <v>112</v>
      </c>
      <c r="G19" s="154">
        <v>1.1519999999999999</v>
      </c>
      <c r="H19" s="154">
        <v>0</v>
      </c>
      <c r="I19" s="154">
        <f t="shared" si="0"/>
        <v>0</v>
      </c>
      <c r="J19" s="155">
        <v>0</v>
      </c>
      <c r="K19" s="154">
        <f t="shared" si="1"/>
        <v>0</v>
      </c>
      <c r="L19" s="155">
        <v>0</v>
      </c>
      <c r="M19" s="154">
        <f t="shared" si="2"/>
        <v>0</v>
      </c>
      <c r="N19" s="156">
        <v>4</v>
      </c>
      <c r="O19" s="16" t="s">
        <v>113</v>
      </c>
    </row>
    <row r="20" spans="1:15" s="16" customFormat="1" ht="24.95" customHeight="1">
      <c r="A20" s="152" t="s">
        <v>122</v>
      </c>
      <c r="B20" s="152" t="s">
        <v>108</v>
      </c>
      <c r="C20" s="152" t="s">
        <v>109</v>
      </c>
      <c r="D20" s="16" t="s">
        <v>123</v>
      </c>
      <c r="E20" s="153" t="s">
        <v>124</v>
      </c>
      <c r="F20" s="152" t="s">
        <v>112</v>
      </c>
      <c r="G20" s="154">
        <v>39.353999999999999</v>
      </c>
      <c r="H20" s="154">
        <v>0</v>
      </c>
      <c r="I20" s="154">
        <f t="shared" si="0"/>
        <v>0</v>
      </c>
      <c r="J20" s="155">
        <v>0</v>
      </c>
      <c r="K20" s="154">
        <f t="shared" si="1"/>
        <v>0</v>
      </c>
      <c r="L20" s="155">
        <v>0</v>
      </c>
      <c r="M20" s="154">
        <f t="shared" si="2"/>
        <v>0</v>
      </c>
      <c r="N20" s="156">
        <v>4</v>
      </c>
      <c r="O20" s="16" t="s">
        <v>113</v>
      </c>
    </row>
    <row r="21" spans="1:15" s="16" customFormat="1" ht="24.95" customHeight="1">
      <c r="A21" s="152" t="s">
        <v>125</v>
      </c>
      <c r="B21" s="152" t="s">
        <v>108</v>
      </c>
      <c r="C21" s="152" t="s">
        <v>109</v>
      </c>
      <c r="D21" s="16" t="s">
        <v>126</v>
      </c>
      <c r="E21" s="153" t="s">
        <v>127</v>
      </c>
      <c r="F21" s="152" t="s">
        <v>112</v>
      </c>
      <c r="G21" s="154">
        <v>27.617000000000001</v>
      </c>
      <c r="H21" s="154">
        <v>0</v>
      </c>
      <c r="I21" s="154">
        <f t="shared" si="0"/>
        <v>0</v>
      </c>
      <c r="J21" s="155">
        <v>0</v>
      </c>
      <c r="K21" s="154">
        <f t="shared" si="1"/>
        <v>0</v>
      </c>
      <c r="L21" s="155">
        <v>0</v>
      </c>
      <c r="M21" s="154">
        <f t="shared" si="2"/>
        <v>0</v>
      </c>
      <c r="N21" s="156">
        <v>4</v>
      </c>
      <c r="O21" s="16" t="s">
        <v>113</v>
      </c>
    </row>
    <row r="22" spans="1:15" s="16" customFormat="1" ht="24.95" customHeight="1">
      <c r="A22" s="152" t="s">
        <v>128</v>
      </c>
      <c r="B22" s="152" t="s">
        <v>108</v>
      </c>
      <c r="C22" s="152" t="s">
        <v>109</v>
      </c>
      <c r="D22" s="16" t="s">
        <v>129</v>
      </c>
      <c r="E22" s="153" t="s">
        <v>130</v>
      </c>
      <c r="F22" s="152" t="s">
        <v>112</v>
      </c>
      <c r="G22" s="154">
        <v>277.05599999999998</v>
      </c>
      <c r="H22" s="154">
        <v>0</v>
      </c>
      <c r="I22" s="154">
        <f t="shared" si="0"/>
        <v>0</v>
      </c>
      <c r="J22" s="155">
        <v>0</v>
      </c>
      <c r="K22" s="154">
        <f t="shared" si="1"/>
        <v>0</v>
      </c>
      <c r="L22" s="155">
        <v>0</v>
      </c>
      <c r="M22" s="154">
        <f t="shared" si="2"/>
        <v>0</v>
      </c>
      <c r="N22" s="156">
        <v>4</v>
      </c>
      <c r="O22" s="16" t="s">
        <v>113</v>
      </c>
    </row>
    <row r="23" spans="1:15" s="16" customFormat="1" ht="24.95" customHeight="1">
      <c r="A23" s="152" t="s">
        <v>131</v>
      </c>
      <c r="B23" s="152" t="s">
        <v>108</v>
      </c>
      <c r="C23" s="152" t="s">
        <v>109</v>
      </c>
      <c r="D23" s="16" t="s">
        <v>132</v>
      </c>
      <c r="E23" s="153" t="s">
        <v>133</v>
      </c>
      <c r="F23" s="152" t="s">
        <v>112</v>
      </c>
      <c r="G23" s="154">
        <v>277.05599999999998</v>
      </c>
      <c r="H23" s="154">
        <v>0</v>
      </c>
      <c r="I23" s="154">
        <f t="shared" si="0"/>
        <v>0</v>
      </c>
      <c r="J23" s="155">
        <v>0</v>
      </c>
      <c r="K23" s="154">
        <f t="shared" si="1"/>
        <v>0</v>
      </c>
      <c r="L23" s="155">
        <v>0</v>
      </c>
      <c r="M23" s="154">
        <f t="shared" si="2"/>
        <v>0</v>
      </c>
      <c r="N23" s="156">
        <v>4</v>
      </c>
      <c r="O23" s="16" t="s">
        <v>113</v>
      </c>
    </row>
    <row r="24" spans="1:15" s="131" customFormat="1" ht="24.95" customHeight="1">
      <c r="B24" s="135" t="s">
        <v>62</v>
      </c>
      <c r="D24" s="136" t="s">
        <v>113</v>
      </c>
      <c r="E24" s="164" t="s">
        <v>134</v>
      </c>
      <c r="I24" s="137">
        <f>SUM(I25:I28)</f>
        <v>0</v>
      </c>
      <c r="K24" s="137">
        <f>SUM(K25:K28)</f>
        <v>104.45222452707401</v>
      </c>
      <c r="M24" s="137">
        <f>SUM(M25:M28)</f>
        <v>0</v>
      </c>
      <c r="O24" s="136" t="s">
        <v>106</v>
      </c>
    </row>
    <row r="25" spans="1:15" s="16" customFormat="1" ht="24.95" customHeight="1">
      <c r="A25" s="152" t="s">
        <v>135</v>
      </c>
      <c r="B25" s="152" t="s">
        <v>108</v>
      </c>
      <c r="C25" s="152" t="s">
        <v>136</v>
      </c>
      <c r="D25" s="16" t="s">
        <v>137</v>
      </c>
      <c r="E25" s="153" t="s">
        <v>138</v>
      </c>
      <c r="F25" s="152" t="s">
        <v>112</v>
      </c>
      <c r="G25" s="154">
        <v>8.5719999999999992</v>
      </c>
      <c r="H25" s="154">
        <v>0</v>
      </c>
      <c r="I25" s="154">
        <f>ROUND(G25*H25,3)</f>
        <v>0</v>
      </c>
      <c r="J25" s="155">
        <v>2.3814610040000002</v>
      </c>
      <c r="K25" s="154">
        <f>G25*J25</f>
        <v>20.413883726287999</v>
      </c>
      <c r="L25" s="155">
        <v>0</v>
      </c>
      <c r="M25" s="154">
        <f>G25*L25</f>
        <v>0</v>
      </c>
      <c r="N25" s="156">
        <v>4</v>
      </c>
      <c r="O25" s="16" t="s">
        <v>113</v>
      </c>
    </row>
    <row r="26" spans="1:15" s="16" customFormat="1" ht="24.95" customHeight="1">
      <c r="A26" s="152" t="s">
        <v>139</v>
      </c>
      <c r="B26" s="152" t="s">
        <v>108</v>
      </c>
      <c r="C26" s="152" t="s">
        <v>136</v>
      </c>
      <c r="D26" s="16" t="s">
        <v>140</v>
      </c>
      <c r="E26" s="153" t="s">
        <v>141</v>
      </c>
      <c r="F26" s="152" t="s">
        <v>142</v>
      </c>
      <c r="G26" s="154">
        <v>2.3530000000000002</v>
      </c>
      <c r="H26" s="154">
        <v>0</v>
      </c>
      <c r="I26" s="154">
        <f>ROUND(G26*H26,3)</f>
        <v>0</v>
      </c>
      <c r="J26" s="155">
        <v>1.1197647820000001</v>
      </c>
      <c r="K26" s="154">
        <f>G26*J26</f>
        <v>2.6348065320460003</v>
      </c>
      <c r="L26" s="155">
        <v>0</v>
      </c>
      <c r="M26" s="154">
        <f>G26*L26</f>
        <v>0</v>
      </c>
      <c r="N26" s="156">
        <v>4</v>
      </c>
      <c r="O26" s="16" t="s">
        <v>113</v>
      </c>
    </row>
    <row r="27" spans="1:15" s="16" customFormat="1" ht="24.95" customHeight="1">
      <c r="A27" s="152" t="s">
        <v>143</v>
      </c>
      <c r="B27" s="152" t="s">
        <v>108</v>
      </c>
      <c r="C27" s="152" t="s">
        <v>136</v>
      </c>
      <c r="D27" s="16" t="s">
        <v>144</v>
      </c>
      <c r="E27" s="153" t="s">
        <v>145</v>
      </c>
      <c r="F27" s="152" t="s">
        <v>112</v>
      </c>
      <c r="G27" s="154">
        <v>32.423999999999999</v>
      </c>
      <c r="H27" s="154">
        <v>0</v>
      </c>
      <c r="I27" s="154">
        <f>ROUND(G27*H27,3)</f>
        <v>0</v>
      </c>
      <c r="J27" s="155">
        <v>2.42193134</v>
      </c>
      <c r="K27" s="154">
        <f>G27*J27</f>
        <v>78.528701768160005</v>
      </c>
      <c r="L27" s="155">
        <v>0</v>
      </c>
      <c r="M27" s="154">
        <f>G27*L27</f>
        <v>0</v>
      </c>
      <c r="N27" s="156">
        <v>4</v>
      </c>
      <c r="O27" s="16" t="s">
        <v>113</v>
      </c>
    </row>
    <row r="28" spans="1:15" s="16" customFormat="1" ht="24.95" customHeight="1">
      <c r="A28" s="152" t="s">
        <v>146</v>
      </c>
      <c r="B28" s="152" t="s">
        <v>108</v>
      </c>
      <c r="C28" s="152" t="s">
        <v>136</v>
      </c>
      <c r="D28" s="16" t="s">
        <v>147</v>
      </c>
      <c r="E28" s="153" t="s">
        <v>148</v>
      </c>
      <c r="F28" s="152" t="s">
        <v>112</v>
      </c>
      <c r="G28" s="154">
        <v>1.1870000000000001</v>
      </c>
      <c r="H28" s="154">
        <v>0</v>
      </c>
      <c r="I28" s="154">
        <f>ROUND(G28*H28,3)</f>
        <v>0</v>
      </c>
      <c r="J28" s="155">
        <v>2.42193134</v>
      </c>
      <c r="K28" s="154">
        <f>G28*J28</f>
        <v>2.8748325005800002</v>
      </c>
      <c r="L28" s="155">
        <v>0</v>
      </c>
      <c r="M28" s="154">
        <f>G28*L28</f>
        <v>0</v>
      </c>
      <c r="N28" s="156">
        <v>4</v>
      </c>
      <c r="O28" s="16" t="s">
        <v>113</v>
      </c>
    </row>
    <row r="29" spans="1:15" s="131" customFormat="1" ht="24.95" customHeight="1">
      <c r="B29" s="135" t="s">
        <v>62</v>
      </c>
      <c r="D29" s="136" t="s">
        <v>116</v>
      </c>
      <c r="E29" s="164" t="s">
        <v>149</v>
      </c>
      <c r="I29" s="137">
        <f>SUM(I30:I49)</f>
        <v>0</v>
      </c>
      <c r="K29" s="137">
        <f>SUM(K30:K49)</f>
        <v>170.3167289228744</v>
      </c>
      <c r="M29" s="137">
        <f>SUM(M30:M49)</f>
        <v>0</v>
      </c>
      <c r="O29" s="136" t="s">
        <v>106</v>
      </c>
    </row>
    <row r="30" spans="1:15" s="16" customFormat="1" ht="24.95" customHeight="1">
      <c r="A30" s="152" t="s">
        <v>150</v>
      </c>
      <c r="B30" s="152" t="s">
        <v>108</v>
      </c>
      <c r="C30" s="152" t="s">
        <v>136</v>
      </c>
      <c r="D30" s="16" t="s">
        <v>151</v>
      </c>
      <c r="E30" s="153" t="s">
        <v>152</v>
      </c>
      <c r="F30" s="152" t="s">
        <v>112</v>
      </c>
      <c r="G30" s="154">
        <v>61.283000000000001</v>
      </c>
      <c r="H30" s="154">
        <v>0</v>
      </c>
      <c r="I30" s="154">
        <f t="shared" ref="I30:I49" si="3">ROUND(G30*H30,3)</f>
        <v>0</v>
      </c>
      <c r="J30" s="155">
        <v>1.113657154</v>
      </c>
      <c r="K30" s="154">
        <f t="shared" ref="K30:K49" si="4">G30*J30</f>
        <v>68.248251368582004</v>
      </c>
      <c r="L30" s="155">
        <v>0</v>
      </c>
      <c r="M30" s="154">
        <f t="shared" ref="M30:M49" si="5">G30*L30</f>
        <v>0</v>
      </c>
      <c r="N30" s="156">
        <v>4</v>
      </c>
      <c r="O30" s="16" t="s">
        <v>113</v>
      </c>
    </row>
    <row r="31" spans="1:15" s="16" customFormat="1" ht="24.95" customHeight="1">
      <c r="A31" s="152" t="s">
        <v>153</v>
      </c>
      <c r="B31" s="152" t="s">
        <v>108</v>
      </c>
      <c r="C31" s="152" t="s">
        <v>136</v>
      </c>
      <c r="D31" s="16" t="s">
        <v>154</v>
      </c>
      <c r="E31" s="153" t="s">
        <v>155</v>
      </c>
      <c r="F31" s="152" t="s">
        <v>112</v>
      </c>
      <c r="G31" s="154">
        <v>22.52</v>
      </c>
      <c r="H31" s="154">
        <v>0</v>
      </c>
      <c r="I31" s="154">
        <f t="shared" si="3"/>
        <v>0</v>
      </c>
      <c r="J31" s="155">
        <v>1.122480146</v>
      </c>
      <c r="K31" s="154">
        <f t="shared" si="4"/>
        <v>25.278252887920001</v>
      </c>
      <c r="L31" s="155">
        <v>0</v>
      </c>
      <c r="M31" s="154">
        <f t="shared" si="5"/>
        <v>0</v>
      </c>
      <c r="N31" s="156">
        <v>4</v>
      </c>
      <c r="O31" s="16" t="s">
        <v>113</v>
      </c>
    </row>
    <row r="32" spans="1:15" s="16" customFormat="1" ht="24.95" customHeight="1">
      <c r="A32" s="152" t="s">
        <v>156</v>
      </c>
      <c r="B32" s="152" t="s">
        <v>108</v>
      </c>
      <c r="C32" s="152" t="s">
        <v>136</v>
      </c>
      <c r="D32" s="16" t="s">
        <v>157</v>
      </c>
      <c r="E32" s="153" t="s">
        <v>158</v>
      </c>
      <c r="F32" s="152" t="s">
        <v>112</v>
      </c>
      <c r="G32" s="154">
        <v>10.64</v>
      </c>
      <c r="H32" s="154">
        <v>0</v>
      </c>
      <c r="I32" s="154">
        <f t="shared" si="3"/>
        <v>0</v>
      </c>
      <c r="J32" s="155">
        <v>2.1651101700000002</v>
      </c>
      <c r="K32" s="154">
        <f t="shared" si="4"/>
        <v>23.036772208800002</v>
      </c>
      <c r="L32" s="155">
        <v>0</v>
      </c>
      <c r="M32" s="154">
        <f t="shared" si="5"/>
        <v>0</v>
      </c>
      <c r="N32" s="156">
        <v>4</v>
      </c>
      <c r="O32" s="16" t="s">
        <v>113</v>
      </c>
    </row>
    <row r="33" spans="1:15" s="16" customFormat="1" ht="24.95" customHeight="1">
      <c r="A33" s="152" t="s">
        <v>159</v>
      </c>
      <c r="B33" s="152" t="s">
        <v>108</v>
      </c>
      <c r="C33" s="152" t="s">
        <v>136</v>
      </c>
      <c r="D33" s="16" t="s">
        <v>160</v>
      </c>
      <c r="E33" s="153" t="s">
        <v>161</v>
      </c>
      <c r="F33" s="152" t="s">
        <v>162</v>
      </c>
      <c r="G33" s="154">
        <v>1</v>
      </c>
      <c r="H33" s="154">
        <v>0</v>
      </c>
      <c r="I33" s="154">
        <f t="shared" si="3"/>
        <v>0</v>
      </c>
      <c r="J33" s="155">
        <v>0.54818030799999995</v>
      </c>
      <c r="K33" s="154">
        <f t="shared" si="4"/>
        <v>0.54818030799999995</v>
      </c>
      <c r="L33" s="155">
        <v>0</v>
      </c>
      <c r="M33" s="154">
        <f t="shared" si="5"/>
        <v>0</v>
      </c>
      <c r="N33" s="156">
        <v>4</v>
      </c>
      <c r="O33" s="16" t="s">
        <v>113</v>
      </c>
    </row>
    <row r="34" spans="1:15" s="16" customFormat="1" ht="24.95" customHeight="1">
      <c r="A34" s="152" t="s">
        <v>163</v>
      </c>
      <c r="B34" s="152" t="s">
        <v>108</v>
      </c>
      <c r="C34" s="152" t="s">
        <v>136</v>
      </c>
      <c r="D34" s="16" t="s">
        <v>164</v>
      </c>
      <c r="E34" s="153" t="s">
        <v>165</v>
      </c>
      <c r="F34" s="152" t="s">
        <v>166</v>
      </c>
      <c r="G34" s="154">
        <v>5.5</v>
      </c>
      <c r="H34" s="154">
        <v>0</v>
      </c>
      <c r="I34" s="154">
        <f t="shared" si="3"/>
        <v>0</v>
      </c>
      <c r="J34" s="155">
        <v>0.17093513599999999</v>
      </c>
      <c r="K34" s="154">
        <f t="shared" si="4"/>
        <v>0.94014324799999993</v>
      </c>
      <c r="L34" s="155">
        <v>0</v>
      </c>
      <c r="M34" s="154">
        <f t="shared" si="5"/>
        <v>0</v>
      </c>
      <c r="N34" s="156">
        <v>4</v>
      </c>
      <c r="O34" s="16" t="s">
        <v>113</v>
      </c>
    </row>
    <row r="35" spans="1:15" s="16" customFormat="1" ht="24.95" customHeight="1">
      <c r="A35" s="152" t="s">
        <v>167</v>
      </c>
      <c r="B35" s="152" t="s">
        <v>108</v>
      </c>
      <c r="C35" s="152" t="s">
        <v>168</v>
      </c>
      <c r="D35" s="16" t="s">
        <v>169</v>
      </c>
      <c r="E35" s="153" t="s">
        <v>170</v>
      </c>
      <c r="F35" s="152" t="s">
        <v>171</v>
      </c>
      <c r="G35" s="154">
        <v>16</v>
      </c>
      <c r="H35" s="154">
        <v>0</v>
      </c>
      <c r="I35" s="154">
        <f t="shared" si="3"/>
        <v>0</v>
      </c>
      <c r="J35" s="155">
        <v>1.303E-2</v>
      </c>
      <c r="K35" s="154">
        <f t="shared" si="4"/>
        <v>0.20848</v>
      </c>
      <c r="L35" s="155">
        <v>0</v>
      </c>
      <c r="M35" s="154">
        <f t="shared" si="5"/>
        <v>0</v>
      </c>
      <c r="N35" s="156">
        <v>4</v>
      </c>
      <c r="O35" s="16" t="s">
        <v>113</v>
      </c>
    </row>
    <row r="36" spans="1:15" s="16" customFormat="1" ht="24.95" customHeight="1">
      <c r="A36" s="157" t="s">
        <v>172</v>
      </c>
      <c r="B36" s="157" t="s">
        <v>173</v>
      </c>
      <c r="C36" s="157" t="s">
        <v>174</v>
      </c>
      <c r="D36" s="158" t="s">
        <v>175</v>
      </c>
      <c r="E36" s="159" t="s">
        <v>176</v>
      </c>
      <c r="F36" s="157" t="s">
        <v>171</v>
      </c>
      <c r="G36" s="160">
        <v>16.16</v>
      </c>
      <c r="H36" s="160">
        <v>0</v>
      </c>
      <c r="I36" s="160">
        <f t="shared" si="3"/>
        <v>0</v>
      </c>
      <c r="J36" s="161">
        <v>3.7999999999999999E-2</v>
      </c>
      <c r="K36" s="160">
        <f t="shared" si="4"/>
        <v>0.61407999999999996</v>
      </c>
      <c r="L36" s="161">
        <v>0</v>
      </c>
      <c r="M36" s="160">
        <f t="shared" si="5"/>
        <v>0</v>
      </c>
      <c r="N36" s="162">
        <v>8</v>
      </c>
      <c r="O36" s="158" t="s">
        <v>113</v>
      </c>
    </row>
    <row r="37" spans="1:15" s="16" customFormat="1" ht="24.95" customHeight="1">
      <c r="A37" s="152" t="s">
        <v>177</v>
      </c>
      <c r="B37" s="152" t="s">
        <v>108</v>
      </c>
      <c r="C37" s="152" t="s">
        <v>168</v>
      </c>
      <c r="D37" s="16" t="s">
        <v>178</v>
      </c>
      <c r="E37" s="153" t="s">
        <v>179</v>
      </c>
      <c r="F37" s="152" t="s">
        <v>171</v>
      </c>
      <c r="G37" s="154">
        <v>8</v>
      </c>
      <c r="H37" s="154">
        <v>0</v>
      </c>
      <c r="I37" s="154">
        <f t="shared" si="3"/>
        <v>0</v>
      </c>
      <c r="J37" s="155">
        <v>2.4195000000000001E-2</v>
      </c>
      <c r="K37" s="154">
        <f t="shared" si="4"/>
        <v>0.19356000000000001</v>
      </c>
      <c r="L37" s="155">
        <v>0</v>
      </c>
      <c r="M37" s="154">
        <f t="shared" si="5"/>
        <v>0</v>
      </c>
      <c r="N37" s="156">
        <v>4</v>
      </c>
      <c r="O37" s="16" t="s">
        <v>113</v>
      </c>
    </row>
    <row r="38" spans="1:15" s="16" customFormat="1" ht="24.95" customHeight="1">
      <c r="A38" s="157" t="s">
        <v>180</v>
      </c>
      <c r="B38" s="157" t="s">
        <v>173</v>
      </c>
      <c r="C38" s="157" t="s">
        <v>174</v>
      </c>
      <c r="D38" s="158" t="s">
        <v>181</v>
      </c>
      <c r="E38" s="159" t="s">
        <v>182</v>
      </c>
      <c r="F38" s="157" t="s">
        <v>171</v>
      </c>
      <c r="G38" s="160">
        <v>6.06</v>
      </c>
      <c r="H38" s="160">
        <v>0</v>
      </c>
      <c r="I38" s="160">
        <f t="shared" si="3"/>
        <v>0</v>
      </c>
      <c r="J38" s="161">
        <v>4.7500000000000001E-2</v>
      </c>
      <c r="K38" s="160">
        <f t="shared" si="4"/>
        <v>0.28784999999999999</v>
      </c>
      <c r="L38" s="161">
        <v>0</v>
      </c>
      <c r="M38" s="160">
        <f t="shared" si="5"/>
        <v>0</v>
      </c>
      <c r="N38" s="162">
        <v>8</v>
      </c>
      <c r="O38" s="158" t="s">
        <v>113</v>
      </c>
    </row>
    <row r="39" spans="1:15" s="16" customFormat="1" ht="24.95" customHeight="1">
      <c r="A39" s="157" t="s">
        <v>183</v>
      </c>
      <c r="B39" s="157" t="s">
        <v>173</v>
      </c>
      <c r="C39" s="157" t="s">
        <v>174</v>
      </c>
      <c r="D39" s="158" t="s">
        <v>184</v>
      </c>
      <c r="E39" s="159" t="s">
        <v>185</v>
      </c>
      <c r="F39" s="157" t="s">
        <v>171</v>
      </c>
      <c r="G39" s="160">
        <v>2.02</v>
      </c>
      <c r="H39" s="160">
        <v>0</v>
      </c>
      <c r="I39" s="160">
        <f t="shared" si="3"/>
        <v>0</v>
      </c>
      <c r="J39" s="161">
        <v>6.6500000000000004E-2</v>
      </c>
      <c r="K39" s="160">
        <f t="shared" si="4"/>
        <v>0.13433</v>
      </c>
      <c r="L39" s="161">
        <v>0</v>
      </c>
      <c r="M39" s="160">
        <f t="shared" si="5"/>
        <v>0</v>
      </c>
      <c r="N39" s="162">
        <v>8</v>
      </c>
      <c r="O39" s="158" t="s">
        <v>113</v>
      </c>
    </row>
    <row r="40" spans="1:15" s="16" customFormat="1" ht="24.95" customHeight="1">
      <c r="A40" s="152" t="s">
        <v>186</v>
      </c>
      <c r="B40" s="152" t="s">
        <v>108</v>
      </c>
      <c r="C40" s="152" t="s">
        <v>136</v>
      </c>
      <c r="D40" s="16" t="s">
        <v>187</v>
      </c>
      <c r="E40" s="153" t="s">
        <v>188</v>
      </c>
      <c r="F40" s="152" t="s">
        <v>112</v>
      </c>
      <c r="G40" s="154">
        <v>6.93</v>
      </c>
      <c r="H40" s="154">
        <v>0</v>
      </c>
      <c r="I40" s="154">
        <f t="shared" si="3"/>
        <v>0</v>
      </c>
      <c r="J40" s="155">
        <v>2.4505355199999999</v>
      </c>
      <c r="K40" s="154">
        <f t="shared" si="4"/>
        <v>16.982211153599998</v>
      </c>
      <c r="L40" s="155">
        <v>0</v>
      </c>
      <c r="M40" s="154">
        <f t="shared" si="5"/>
        <v>0</v>
      </c>
      <c r="N40" s="156">
        <v>4</v>
      </c>
      <c r="O40" s="16" t="s">
        <v>113</v>
      </c>
    </row>
    <row r="41" spans="1:15" s="16" customFormat="1" ht="24.95" customHeight="1">
      <c r="A41" s="152" t="s">
        <v>189</v>
      </c>
      <c r="B41" s="152" t="s">
        <v>108</v>
      </c>
      <c r="C41" s="152" t="s">
        <v>136</v>
      </c>
      <c r="D41" s="16" t="s">
        <v>190</v>
      </c>
      <c r="E41" s="153" t="s">
        <v>191</v>
      </c>
      <c r="F41" s="152" t="s">
        <v>192</v>
      </c>
      <c r="G41" s="154">
        <v>26.38</v>
      </c>
      <c r="H41" s="154">
        <v>0</v>
      </c>
      <c r="I41" s="154">
        <f t="shared" si="3"/>
        <v>0</v>
      </c>
      <c r="J41" s="155">
        <v>0.13284816399999999</v>
      </c>
      <c r="K41" s="154">
        <f t="shared" si="4"/>
        <v>3.5045345663199998</v>
      </c>
      <c r="L41" s="155">
        <v>0</v>
      </c>
      <c r="M41" s="154">
        <f t="shared" si="5"/>
        <v>0</v>
      </c>
      <c r="N41" s="156">
        <v>4</v>
      </c>
      <c r="O41" s="16" t="s">
        <v>113</v>
      </c>
    </row>
    <row r="42" spans="1:15" s="16" customFormat="1" ht="24.95" customHeight="1">
      <c r="A42" s="152" t="s">
        <v>193</v>
      </c>
      <c r="B42" s="152" t="s">
        <v>108</v>
      </c>
      <c r="C42" s="152" t="s">
        <v>136</v>
      </c>
      <c r="D42" s="16" t="s">
        <v>194</v>
      </c>
      <c r="E42" s="153" t="s">
        <v>195</v>
      </c>
      <c r="F42" s="152" t="s">
        <v>192</v>
      </c>
      <c r="G42" s="154">
        <v>26.38</v>
      </c>
      <c r="H42" s="154">
        <v>0</v>
      </c>
      <c r="I42" s="154">
        <f t="shared" si="3"/>
        <v>0</v>
      </c>
      <c r="J42" s="155">
        <v>0</v>
      </c>
      <c r="K42" s="154">
        <f t="shared" si="4"/>
        <v>0</v>
      </c>
      <c r="L42" s="155">
        <v>0</v>
      </c>
      <c r="M42" s="154">
        <f t="shared" si="5"/>
        <v>0</v>
      </c>
      <c r="N42" s="156">
        <v>4</v>
      </c>
      <c r="O42" s="16" t="s">
        <v>113</v>
      </c>
    </row>
    <row r="43" spans="1:15" s="16" customFormat="1" ht="24.95" customHeight="1">
      <c r="A43" s="152" t="s">
        <v>196</v>
      </c>
      <c r="B43" s="152" t="s">
        <v>108</v>
      </c>
      <c r="C43" s="152" t="s">
        <v>136</v>
      </c>
      <c r="D43" s="16" t="s">
        <v>197</v>
      </c>
      <c r="E43" s="153" t="s">
        <v>198</v>
      </c>
      <c r="F43" s="152" t="s">
        <v>192</v>
      </c>
      <c r="G43" s="154">
        <v>17.63</v>
      </c>
      <c r="H43" s="154">
        <v>0</v>
      </c>
      <c r="I43" s="154">
        <f t="shared" si="3"/>
        <v>0</v>
      </c>
      <c r="J43" s="155">
        <v>9.2787000000000008E-3</v>
      </c>
      <c r="K43" s="154">
        <f t="shared" si="4"/>
        <v>0.163583481</v>
      </c>
      <c r="L43" s="155">
        <v>0</v>
      </c>
      <c r="M43" s="154">
        <f t="shared" si="5"/>
        <v>0</v>
      </c>
      <c r="N43" s="156">
        <v>4</v>
      </c>
      <c r="O43" s="16" t="s">
        <v>113</v>
      </c>
    </row>
    <row r="44" spans="1:15" s="16" customFormat="1" ht="24.95" customHeight="1">
      <c r="A44" s="152" t="s">
        <v>199</v>
      </c>
      <c r="B44" s="152" t="s">
        <v>108</v>
      </c>
      <c r="C44" s="152" t="s">
        <v>136</v>
      </c>
      <c r="D44" s="16" t="s">
        <v>200</v>
      </c>
      <c r="E44" s="153" t="s">
        <v>201</v>
      </c>
      <c r="F44" s="152" t="s">
        <v>142</v>
      </c>
      <c r="G44" s="154">
        <v>0.69299999999999995</v>
      </c>
      <c r="H44" s="154">
        <v>0</v>
      </c>
      <c r="I44" s="154">
        <f t="shared" si="3"/>
        <v>0</v>
      </c>
      <c r="J44" s="155">
        <v>1.0118254499999999</v>
      </c>
      <c r="K44" s="154">
        <f t="shared" si="4"/>
        <v>0.70119503684999984</v>
      </c>
      <c r="L44" s="155">
        <v>0</v>
      </c>
      <c r="M44" s="154">
        <f t="shared" si="5"/>
        <v>0</v>
      </c>
      <c r="N44" s="156">
        <v>4</v>
      </c>
      <c r="O44" s="16" t="s">
        <v>113</v>
      </c>
    </row>
    <row r="45" spans="1:15" s="16" customFormat="1" ht="24.95" customHeight="1">
      <c r="A45" s="152" t="s">
        <v>202</v>
      </c>
      <c r="B45" s="152" t="s">
        <v>108</v>
      </c>
      <c r="C45" s="152" t="s">
        <v>136</v>
      </c>
      <c r="D45" s="16" t="s">
        <v>203</v>
      </c>
      <c r="E45" s="153" t="s">
        <v>204</v>
      </c>
      <c r="F45" s="152" t="s">
        <v>112</v>
      </c>
      <c r="G45" s="154">
        <v>2.5059999999999998</v>
      </c>
      <c r="H45" s="154">
        <v>0</v>
      </c>
      <c r="I45" s="154">
        <f t="shared" si="3"/>
        <v>0</v>
      </c>
      <c r="J45" s="155">
        <v>3.019157624</v>
      </c>
      <c r="K45" s="154">
        <f t="shared" si="4"/>
        <v>7.5660090057439993</v>
      </c>
      <c r="L45" s="155">
        <v>0</v>
      </c>
      <c r="M45" s="154">
        <f t="shared" si="5"/>
        <v>0</v>
      </c>
      <c r="N45" s="156">
        <v>4</v>
      </c>
      <c r="O45" s="16" t="s">
        <v>113</v>
      </c>
    </row>
    <row r="46" spans="1:15" s="16" customFormat="1" ht="24.95" customHeight="1">
      <c r="A46" s="152" t="s">
        <v>205</v>
      </c>
      <c r="B46" s="152" t="s">
        <v>108</v>
      </c>
      <c r="C46" s="152" t="s">
        <v>136</v>
      </c>
      <c r="D46" s="16" t="s">
        <v>206</v>
      </c>
      <c r="E46" s="153" t="s">
        <v>207</v>
      </c>
      <c r="F46" s="152" t="s">
        <v>192</v>
      </c>
      <c r="G46" s="154">
        <v>36.14</v>
      </c>
      <c r="H46" s="154">
        <v>0</v>
      </c>
      <c r="I46" s="154">
        <f t="shared" si="3"/>
        <v>0</v>
      </c>
      <c r="J46" s="155">
        <v>0.1099652</v>
      </c>
      <c r="K46" s="154">
        <f t="shared" si="4"/>
        <v>3.9741423280000001</v>
      </c>
      <c r="L46" s="155">
        <v>0</v>
      </c>
      <c r="M46" s="154">
        <f t="shared" si="5"/>
        <v>0</v>
      </c>
      <c r="N46" s="156">
        <v>4</v>
      </c>
      <c r="O46" s="16" t="s">
        <v>113</v>
      </c>
    </row>
    <row r="47" spans="1:15" s="16" customFormat="1" ht="24.95" customHeight="1">
      <c r="A47" s="152" t="s">
        <v>208</v>
      </c>
      <c r="B47" s="152" t="s">
        <v>108</v>
      </c>
      <c r="C47" s="152" t="s">
        <v>136</v>
      </c>
      <c r="D47" s="16" t="s">
        <v>209</v>
      </c>
      <c r="E47" s="153" t="s">
        <v>210</v>
      </c>
      <c r="F47" s="152" t="s">
        <v>142</v>
      </c>
      <c r="G47" s="154">
        <v>0.311</v>
      </c>
      <c r="H47" s="154">
        <v>0</v>
      </c>
      <c r="I47" s="154">
        <f t="shared" si="3"/>
        <v>0</v>
      </c>
      <c r="J47" s="155">
        <v>1.0702591800000001</v>
      </c>
      <c r="K47" s="154">
        <f t="shared" si="4"/>
        <v>0.33285060498000002</v>
      </c>
      <c r="L47" s="155">
        <v>0</v>
      </c>
      <c r="M47" s="154">
        <f t="shared" si="5"/>
        <v>0</v>
      </c>
      <c r="N47" s="156">
        <v>4</v>
      </c>
      <c r="O47" s="16" t="s">
        <v>113</v>
      </c>
    </row>
    <row r="48" spans="1:15" s="16" customFormat="1" ht="24.95" customHeight="1">
      <c r="A48" s="152" t="s">
        <v>211</v>
      </c>
      <c r="B48" s="152" t="s">
        <v>108</v>
      </c>
      <c r="C48" s="152" t="s">
        <v>136</v>
      </c>
      <c r="D48" s="16" t="s">
        <v>212</v>
      </c>
      <c r="E48" s="153" t="s">
        <v>213</v>
      </c>
      <c r="F48" s="152" t="s">
        <v>192</v>
      </c>
      <c r="G48" s="154">
        <v>42.075000000000003</v>
      </c>
      <c r="H48" s="154">
        <v>0</v>
      </c>
      <c r="I48" s="154">
        <f t="shared" si="3"/>
        <v>0</v>
      </c>
      <c r="J48" s="155">
        <v>0.166301368</v>
      </c>
      <c r="K48" s="154">
        <f t="shared" si="4"/>
        <v>6.9971300586000007</v>
      </c>
      <c r="L48" s="155">
        <v>0</v>
      </c>
      <c r="M48" s="154">
        <f t="shared" si="5"/>
        <v>0</v>
      </c>
      <c r="N48" s="156">
        <v>4</v>
      </c>
      <c r="O48" s="16" t="s">
        <v>113</v>
      </c>
    </row>
    <row r="49" spans="1:15" s="16" customFormat="1" ht="24.95" customHeight="1">
      <c r="A49" s="152" t="s">
        <v>214</v>
      </c>
      <c r="B49" s="152" t="s">
        <v>108</v>
      </c>
      <c r="C49" s="152" t="s">
        <v>136</v>
      </c>
      <c r="D49" s="16" t="s">
        <v>215</v>
      </c>
      <c r="E49" s="153" t="s">
        <v>216</v>
      </c>
      <c r="F49" s="152" t="s">
        <v>192</v>
      </c>
      <c r="G49" s="154">
        <v>72.697999999999993</v>
      </c>
      <c r="H49" s="154">
        <v>0</v>
      </c>
      <c r="I49" s="154">
        <f t="shared" si="3"/>
        <v>0</v>
      </c>
      <c r="J49" s="155">
        <v>0.14587984079999999</v>
      </c>
      <c r="K49" s="154">
        <f t="shared" si="4"/>
        <v>10.605172666478399</v>
      </c>
      <c r="L49" s="155">
        <v>0</v>
      </c>
      <c r="M49" s="154">
        <f t="shared" si="5"/>
        <v>0</v>
      </c>
      <c r="N49" s="156">
        <v>4</v>
      </c>
      <c r="O49" s="16" t="s">
        <v>113</v>
      </c>
    </row>
    <row r="50" spans="1:15" s="131" customFormat="1" ht="24.95" customHeight="1">
      <c r="B50" s="135" t="s">
        <v>62</v>
      </c>
      <c r="D50" s="136" t="s">
        <v>119</v>
      </c>
      <c r="E50" s="164" t="s">
        <v>217</v>
      </c>
      <c r="I50" s="137">
        <f>SUM(I51:I64)</f>
        <v>0</v>
      </c>
      <c r="K50" s="137">
        <f>SUM(K51:K64)</f>
        <v>220.87383891998002</v>
      </c>
      <c r="M50" s="137">
        <f>SUM(M51:M64)</f>
        <v>0</v>
      </c>
      <c r="O50" s="136" t="s">
        <v>106</v>
      </c>
    </row>
    <row r="51" spans="1:15" s="16" customFormat="1" ht="24.95" customHeight="1">
      <c r="A51" s="152" t="s">
        <v>218</v>
      </c>
      <c r="B51" s="152" t="s">
        <v>108</v>
      </c>
      <c r="C51" s="152" t="s">
        <v>136</v>
      </c>
      <c r="D51" s="16" t="s">
        <v>219</v>
      </c>
      <c r="E51" s="153" t="s">
        <v>220</v>
      </c>
      <c r="F51" s="152" t="s">
        <v>112</v>
      </c>
      <c r="G51" s="154">
        <v>58.021999999999998</v>
      </c>
      <c r="H51" s="154">
        <v>0</v>
      </c>
      <c r="I51" s="154">
        <f t="shared" ref="I51:I64" si="6">ROUND(G51*H51,3)</f>
        <v>0</v>
      </c>
      <c r="J51" s="155">
        <v>2.4518620000000002</v>
      </c>
      <c r="K51" s="154">
        <f t="shared" ref="K51:K64" si="7">G51*J51</f>
        <v>142.261936964</v>
      </c>
      <c r="L51" s="155">
        <v>0</v>
      </c>
      <c r="M51" s="154">
        <f t="shared" ref="M51:M64" si="8">G51*L51</f>
        <v>0</v>
      </c>
      <c r="N51" s="156">
        <v>4</v>
      </c>
      <c r="O51" s="16" t="s">
        <v>113</v>
      </c>
    </row>
    <row r="52" spans="1:15" s="16" customFormat="1" ht="24.95" customHeight="1">
      <c r="A52" s="152" t="s">
        <v>221</v>
      </c>
      <c r="B52" s="152" t="s">
        <v>108</v>
      </c>
      <c r="C52" s="152" t="s">
        <v>136</v>
      </c>
      <c r="D52" s="16" t="s">
        <v>222</v>
      </c>
      <c r="E52" s="153" t="s">
        <v>223</v>
      </c>
      <c r="F52" s="152" t="s">
        <v>192</v>
      </c>
      <c r="G52" s="154">
        <v>347.3</v>
      </c>
      <c r="H52" s="154">
        <v>0</v>
      </c>
      <c r="I52" s="154">
        <f t="shared" si="6"/>
        <v>0</v>
      </c>
      <c r="J52" s="155">
        <v>2.8872080000000001E-2</v>
      </c>
      <c r="K52" s="154">
        <f t="shared" si="7"/>
        <v>10.027273384000001</v>
      </c>
      <c r="L52" s="155">
        <v>0</v>
      </c>
      <c r="M52" s="154">
        <f t="shared" si="8"/>
        <v>0</v>
      </c>
      <c r="N52" s="156">
        <v>4</v>
      </c>
      <c r="O52" s="16" t="s">
        <v>113</v>
      </c>
    </row>
    <row r="53" spans="1:15" s="16" customFormat="1" ht="24.95" customHeight="1">
      <c r="A53" s="152" t="s">
        <v>224</v>
      </c>
      <c r="B53" s="152" t="s">
        <v>108</v>
      </c>
      <c r="C53" s="152" t="s">
        <v>136</v>
      </c>
      <c r="D53" s="16" t="s">
        <v>225</v>
      </c>
      <c r="E53" s="153" t="s">
        <v>226</v>
      </c>
      <c r="F53" s="152" t="s">
        <v>192</v>
      </c>
      <c r="G53" s="154">
        <v>347.3</v>
      </c>
      <c r="H53" s="154">
        <v>0</v>
      </c>
      <c r="I53" s="154">
        <f t="shared" si="6"/>
        <v>0</v>
      </c>
      <c r="J53" s="155">
        <v>0</v>
      </c>
      <c r="K53" s="154">
        <f t="shared" si="7"/>
        <v>0</v>
      </c>
      <c r="L53" s="155">
        <v>0</v>
      </c>
      <c r="M53" s="154">
        <f t="shared" si="8"/>
        <v>0</v>
      </c>
      <c r="N53" s="156">
        <v>4</v>
      </c>
      <c r="O53" s="16" t="s">
        <v>113</v>
      </c>
    </row>
    <row r="54" spans="1:15" s="16" customFormat="1" ht="24.95" customHeight="1">
      <c r="A54" s="152" t="s">
        <v>227</v>
      </c>
      <c r="B54" s="152" t="s">
        <v>108</v>
      </c>
      <c r="C54" s="152" t="s">
        <v>136</v>
      </c>
      <c r="D54" s="16" t="s">
        <v>228</v>
      </c>
      <c r="E54" s="153" t="s">
        <v>229</v>
      </c>
      <c r="F54" s="152" t="s">
        <v>192</v>
      </c>
      <c r="G54" s="154">
        <v>290.11</v>
      </c>
      <c r="H54" s="154">
        <v>0</v>
      </c>
      <c r="I54" s="154">
        <f t="shared" si="6"/>
        <v>0</v>
      </c>
      <c r="J54" s="155">
        <v>5.7767499999999999E-2</v>
      </c>
      <c r="K54" s="154">
        <f t="shared" si="7"/>
        <v>16.758929425000002</v>
      </c>
      <c r="L54" s="155">
        <v>0</v>
      </c>
      <c r="M54" s="154">
        <f t="shared" si="8"/>
        <v>0</v>
      </c>
      <c r="N54" s="156">
        <v>4</v>
      </c>
      <c r="O54" s="16" t="s">
        <v>113</v>
      </c>
    </row>
    <row r="55" spans="1:15" s="16" customFormat="1" ht="24.95" customHeight="1">
      <c r="A55" s="152" t="s">
        <v>230</v>
      </c>
      <c r="B55" s="152" t="s">
        <v>108</v>
      </c>
      <c r="C55" s="152" t="s">
        <v>136</v>
      </c>
      <c r="D55" s="16" t="s">
        <v>231</v>
      </c>
      <c r="E55" s="153" t="s">
        <v>232</v>
      </c>
      <c r="F55" s="152" t="s">
        <v>192</v>
      </c>
      <c r="G55" s="154">
        <v>290.11</v>
      </c>
      <c r="H55" s="154">
        <v>0</v>
      </c>
      <c r="I55" s="154">
        <f t="shared" si="6"/>
        <v>0</v>
      </c>
      <c r="J55" s="155">
        <v>0</v>
      </c>
      <c r="K55" s="154">
        <f t="shared" si="7"/>
        <v>0</v>
      </c>
      <c r="L55" s="155">
        <v>0</v>
      </c>
      <c r="M55" s="154">
        <f t="shared" si="8"/>
        <v>0</v>
      </c>
      <c r="N55" s="156">
        <v>4</v>
      </c>
      <c r="O55" s="16" t="s">
        <v>113</v>
      </c>
    </row>
    <row r="56" spans="1:15" s="16" customFormat="1" ht="24.95" customHeight="1">
      <c r="A56" s="152" t="s">
        <v>233</v>
      </c>
      <c r="B56" s="152" t="s">
        <v>108</v>
      </c>
      <c r="C56" s="152" t="s">
        <v>136</v>
      </c>
      <c r="D56" s="16" t="s">
        <v>234</v>
      </c>
      <c r="E56" s="153" t="s">
        <v>235</v>
      </c>
      <c r="F56" s="152" t="s">
        <v>142</v>
      </c>
      <c r="G56" s="154">
        <v>9.5730000000000004</v>
      </c>
      <c r="H56" s="154">
        <v>0</v>
      </c>
      <c r="I56" s="154">
        <f t="shared" si="6"/>
        <v>0</v>
      </c>
      <c r="J56" s="155">
        <v>1.0168726800000001</v>
      </c>
      <c r="K56" s="154">
        <f t="shared" si="7"/>
        <v>9.7345221656400014</v>
      </c>
      <c r="L56" s="155">
        <v>0</v>
      </c>
      <c r="M56" s="154">
        <f t="shared" si="8"/>
        <v>0</v>
      </c>
      <c r="N56" s="156">
        <v>4</v>
      </c>
      <c r="O56" s="16" t="s">
        <v>113</v>
      </c>
    </row>
    <row r="57" spans="1:15" s="16" customFormat="1" ht="24.95" customHeight="1">
      <c r="A57" s="152" t="s">
        <v>236</v>
      </c>
      <c r="B57" s="152" t="s">
        <v>108</v>
      </c>
      <c r="C57" s="152" t="s">
        <v>136</v>
      </c>
      <c r="D57" s="16" t="s">
        <v>237</v>
      </c>
      <c r="E57" s="153" t="s">
        <v>238</v>
      </c>
      <c r="F57" s="152" t="s">
        <v>112</v>
      </c>
      <c r="G57" s="154">
        <v>11.34</v>
      </c>
      <c r="H57" s="154">
        <v>0</v>
      </c>
      <c r="I57" s="154">
        <f t="shared" si="6"/>
        <v>0</v>
      </c>
      <c r="J57" s="155">
        <v>2.482326</v>
      </c>
      <c r="K57" s="154">
        <f t="shared" si="7"/>
        <v>28.149576840000002</v>
      </c>
      <c r="L57" s="155">
        <v>0</v>
      </c>
      <c r="M57" s="154">
        <f t="shared" si="8"/>
        <v>0</v>
      </c>
      <c r="N57" s="156">
        <v>4</v>
      </c>
      <c r="O57" s="16" t="s">
        <v>113</v>
      </c>
    </row>
    <row r="58" spans="1:15" s="16" customFormat="1" ht="24.95" customHeight="1">
      <c r="A58" s="152" t="s">
        <v>239</v>
      </c>
      <c r="B58" s="152" t="s">
        <v>108</v>
      </c>
      <c r="C58" s="152" t="s">
        <v>136</v>
      </c>
      <c r="D58" s="16" t="s">
        <v>240</v>
      </c>
      <c r="E58" s="153" t="s">
        <v>241</v>
      </c>
      <c r="F58" s="152" t="s">
        <v>192</v>
      </c>
      <c r="G58" s="154">
        <v>75.599999999999994</v>
      </c>
      <c r="H58" s="154">
        <v>0</v>
      </c>
      <c r="I58" s="154">
        <f t="shared" si="6"/>
        <v>0</v>
      </c>
      <c r="J58" s="155">
        <v>1.8540000000000001E-2</v>
      </c>
      <c r="K58" s="154">
        <f t="shared" si="7"/>
        <v>1.401624</v>
      </c>
      <c r="L58" s="155">
        <v>0</v>
      </c>
      <c r="M58" s="154">
        <f t="shared" si="8"/>
        <v>0</v>
      </c>
      <c r="N58" s="156">
        <v>4</v>
      </c>
      <c r="O58" s="16" t="s">
        <v>113</v>
      </c>
    </row>
    <row r="59" spans="1:15" s="16" customFormat="1" ht="24.95" customHeight="1">
      <c r="A59" s="152" t="s">
        <v>242</v>
      </c>
      <c r="B59" s="152" t="s">
        <v>108</v>
      </c>
      <c r="C59" s="152" t="s">
        <v>136</v>
      </c>
      <c r="D59" s="16" t="s">
        <v>243</v>
      </c>
      <c r="E59" s="153" t="s">
        <v>244</v>
      </c>
      <c r="F59" s="152" t="s">
        <v>192</v>
      </c>
      <c r="G59" s="154">
        <v>75.599999999999994</v>
      </c>
      <c r="H59" s="154">
        <v>0</v>
      </c>
      <c r="I59" s="154">
        <f t="shared" si="6"/>
        <v>0</v>
      </c>
      <c r="J59" s="155">
        <v>0</v>
      </c>
      <c r="K59" s="154">
        <f t="shared" si="7"/>
        <v>0</v>
      </c>
      <c r="L59" s="155">
        <v>0</v>
      </c>
      <c r="M59" s="154">
        <f t="shared" si="8"/>
        <v>0</v>
      </c>
      <c r="N59" s="156">
        <v>4</v>
      </c>
      <c r="O59" s="16" t="s">
        <v>113</v>
      </c>
    </row>
    <row r="60" spans="1:15" s="16" customFormat="1" ht="24.95" customHeight="1">
      <c r="A60" s="152" t="s">
        <v>245</v>
      </c>
      <c r="B60" s="152" t="s">
        <v>108</v>
      </c>
      <c r="C60" s="152" t="s">
        <v>136</v>
      </c>
      <c r="D60" s="16" t="s">
        <v>246</v>
      </c>
      <c r="E60" s="153" t="s">
        <v>247</v>
      </c>
      <c r="F60" s="152" t="s">
        <v>142</v>
      </c>
      <c r="G60" s="154">
        <v>0.68</v>
      </c>
      <c r="H60" s="154">
        <v>0</v>
      </c>
      <c r="I60" s="154">
        <f t="shared" si="6"/>
        <v>0</v>
      </c>
      <c r="J60" s="155">
        <v>1.0168391400000001</v>
      </c>
      <c r="K60" s="154">
        <f t="shared" si="7"/>
        <v>0.69145061520000006</v>
      </c>
      <c r="L60" s="155">
        <v>0</v>
      </c>
      <c r="M60" s="154">
        <f t="shared" si="8"/>
        <v>0</v>
      </c>
      <c r="N60" s="156">
        <v>4</v>
      </c>
      <c r="O60" s="16" t="s">
        <v>113</v>
      </c>
    </row>
    <row r="61" spans="1:15" s="16" customFormat="1" ht="24.95" customHeight="1">
      <c r="A61" s="152" t="s">
        <v>248</v>
      </c>
      <c r="B61" s="152" t="s">
        <v>108</v>
      </c>
      <c r="C61" s="152" t="s">
        <v>136</v>
      </c>
      <c r="D61" s="16" t="s">
        <v>249</v>
      </c>
      <c r="E61" s="153" t="s">
        <v>250</v>
      </c>
      <c r="F61" s="152" t="s">
        <v>112</v>
      </c>
      <c r="G61" s="154">
        <v>3.76</v>
      </c>
      <c r="H61" s="154">
        <v>0</v>
      </c>
      <c r="I61" s="154">
        <f t="shared" si="6"/>
        <v>0</v>
      </c>
      <c r="J61" s="155">
        <v>2.4586429000000001</v>
      </c>
      <c r="K61" s="154">
        <f t="shared" si="7"/>
        <v>9.2444973039999994</v>
      </c>
      <c r="L61" s="155">
        <v>0</v>
      </c>
      <c r="M61" s="154">
        <f t="shared" si="8"/>
        <v>0</v>
      </c>
      <c r="N61" s="156">
        <v>4</v>
      </c>
      <c r="O61" s="16" t="s">
        <v>113</v>
      </c>
    </row>
    <row r="62" spans="1:15" s="16" customFormat="1" ht="24.95" customHeight="1">
      <c r="A62" s="152" t="s">
        <v>251</v>
      </c>
      <c r="B62" s="152" t="s">
        <v>108</v>
      </c>
      <c r="C62" s="152" t="s">
        <v>136</v>
      </c>
      <c r="D62" s="16" t="s">
        <v>252</v>
      </c>
      <c r="E62" s="153" t="s">
        <v>253</v>
      </c>
      <c r="F62" s="152" t="s">
        <v>142</v>
      </c>
      <c r="G62" s="154">
        <v>0.188</v>
      </c>
      <c r="H62" s="154">
        <v>0</v>
      </c>
      <c r="I62" s="154">
        <f t="shared" si="6"/>
        <v>0</v>
      </c>
      <c r="J62" s="155">
        <v>1.0171317849999999</v>
      </c>
      <c r="K62" s="154">
        <f t="shared" si="7"/>
        <v>0.19122077557999997</v>
      </c>
      <c r="L62" s="155">
        <v>0</v>
      </c>
      <c r="M62" s="154">
        <f t="shared" si="8"/>
        <v>0</v>
      </c>
      <c r="N62" s="156">
        <v>4</v>
      </c>
      <c r="O62" s="16" t="s">
        <v>113</v>
      </c>
    </row>
    <row r="63" spans="1:15" s="16" customFormat="1" ht="24.95" customHeight="1">
      <c r="A63" s="152" t="s">
        <v>254</v>
      </c>
      <c r="B63" s="152" t="s">
        <v>108</v>
      </c>
      <c r="C63" s="152" t="s">
        <v>136</v>
      </c>
      <c r="D63" s="16" t="s">
        <v>255</v>
      </c>
      <c r="E63" s="153" t="s">
        <v>256</v>
      </c>
      <c r="F63" s="152" t="s">
        <v>192</v>
      </c>
      <c r="G63" s="154">
        <v>26.38</v>
      </c>
      <c r="H63" s="154">
        <v>0</v>
      </c>
      <c r="I63" s="154">
        <f t="shared" si="6"/>
        <v>0</v>
      </c>
      <c r="J63" s="155">
        <v>9.1463511999999997E-2</v>
      </c>
      <c r="K63" s="154">
        <f t="shared" si="7"/>
        <v>2.41280744656</v>
      </c>
      <c r="L63" s="155">
        <v>0</v>
      </c>
      <c r="M63" s="154">
        <f t="shared" si="8"/>
        <v>0</v>
      </c>
      <c r="N63" s="156">
        <v>4</v>
      </c>
      <c r="O63" s="16" t="s">
        <v>113</v>
      </c>
    </row>
    <row r="64" spans="1:15" s="16" customFormat="1" ht="24.95" customHeight="1">
      <c r="A64" s="152" t="s">
        <v>257</v>
      </c>
      <c r="B64" s="152" t="s">
        <v>108</v>
      </c>
      <c r="C64" s="152" t="s">
        <v>136</v>
      </c>
      <c r="D64" s="16" t="s">
        <v>258</v>
      </c>
      <c r="E64" s="153" t="s">
        <v>259</v>
      </c>
      <c r="F64" s="152" t="s">
        <v>192</v>
      </c>
      <c r="G64" s="154">
        <v>26.38</v>
      </c>
      <c r="H64" s="154">
        <v>0</v>
      </c>
      <c r="I64" s="154">
        <f t="shared" si="6"/>
        <v>0</v>
      </c>
      <c r="J64" s="155">
        <v>0</v>
      </c>
      <c r="K64" s="154">
        <f t="shared" si="7"/>
        <v>0</v>
      </c>
      <c r="L64" s="155">
        <v>0</v>
      </c>
      <c r="M64" s="154">
        <f t="shared" si="8"/>
        <v>0</v>
      </c>
      <c r="N64" s="156">
        <v>4</v>
      </c>
      <c r="O64" s="16" t="s">
        <v>113</v>
      </c>
    </row>
    <row r="65" spans="1:15" s="131" customFormat="1" ht="24.95" customHeight="1">
      <c r="B65" s="135" t="s">
        <v>62</v>
      </c>
      <c r="D65" s="136" t="s">
        <v>125</v>
      </c>
      <c r="E65" s="164" t="s">
        <v>260</v>
      </c>
      <c r="I65" s="137">
        <f>SUM(I66:I70)</f>
        <v>0</v>
      </c>
      <c r="K65" s="137">
        <f>SUM(K66:K70)</f>
        <v>106.07594674611198</v>
      </c>
      <c r="M65" s="137">
        <f>SUM(M66:M70)</f>
        <v>0</v>
      </c>
      <c r="O65" s="136" t="s">
        <v>106</v>
      </c>
    </row>
    <row r="66" spans="1:15" s="16" customFormat="1" ht="24.95" customHeight="1">
      <c r="A66" s="152" t="s">
        <v>261</v>
      </c>
      <c r="B66" s="152" t="s">
        <v>108</v>
      </c>
      <c r="C66" s="152" t="s">
        <v>136</v>
      </c>
      <c r="D66" s="16" t="s">
        <v>262</v>
      </c>
      <c r="E66" s="153" t="s">
        <v>263</v>
      </c>
      <c r="F66" s="152" t="s">
        <v>192</v>
      </c>
      <c r="G66" s="154">
        <v>34.25</v>
      </c>
      <c r="H66" s="154">
        <v>0</v>
      </c>
      <c r="I66" s="154">
        <f>ROUND(G66*H66,3)</f>
        <v>0</v>
      </c>
      <c r="J66" s="155">
        <v>8.4320000000000003E-3</v>
      </c>
      <c r="K66" s="154">
        <f>G66*J66</f>
        <v>0.288796</v>
      </c>
      <c r="L66" s="155">
        <v>0</v>
      </c>
      <c r="M66" s="154">
        <f>G66*L66</f>
        <v>0</v>
      </c>
      <c r="N66" s="156">
        <v>4</v>
      </c>
      <c r="O66" s="16" t="s">
        <v>113</v>
      </c>
    </row>
    <row r="67" spans="1:15" s="16" customFormat="1" ht="24.95" customHeight="1">
      <c r="A67" s="152" t="s">
        <v>264</v>
      </c>
      <c r="B67" s="152" t="s">
        <v>108</v>
      </c>
      <c r="C67" s="152" t="s">
        <v>136</v>
      </c>
      <c r="D67" s="16" t="s">
        <v>265</v>
      </c>
      <c r="E67" s="153" t="s">
        <v>266</v>
      </c>
      <c r="F67" s="152" t="s">
        <v>112</v>
      </c>
      <c r="G67" s="154">
        <v>27.36</v>
      </c>
      <c r="H67" s="154">
        <v>0</v>
      </c>
      <c r="I67" s="154">
        <f>ROUND(G67*H67,3)</f>
        <v>0</v>
      </c>
      <c r="J67" s="155">
        <v>2.3828727999999999</v>
      </c>
      <c r="K67" s="154">
        <f>G67*J67</f>
        <v>65.195399807999991</v>
      </c>
      <c r="L67" s="155">
        <v>0</v>
      </c>
      <c r="M67" s="154">
        <f>G67*L67</f>
        <v>0</v>
      </c>
      <c r="N67" s="156">
        <v>4</v>
      </c>
      <c r="O67" s="16" t="s">
        <v>113</v>
      </c>
    </row>
    <row r="68" spans="1:15" s="16" customFormat="1" ht="24.95" customHeight="1">
      <c r="A68" s="152" t="s">
        <v>267</v>
      </c>
      <c r="B68" s="152" t="s">
        <v>108</v>
      </c>
      <c r="C68" s="152" t="s">
        <v>136</v>
      </c>
      <c r="D68" s="16" t="s">
        <v>268</v>
      </c>
      <c r="E68" s="153" t="s">
        <v>269</v>
      </c>
      <c r="F68" s="152" t="s">
        <v>112</v>
      </c>
      <c r="G68" s="154">
        <v>27.36</v>
      </c>
      <c r="H68" s="154">
        <v>0</v>
      </c>
      <c r="I68" s="154">
        <f>ROUND(G68*H68,3)</f>
        <v>0</v>
      </c>
      <c r="J68" s="155">
        <v>0</v>
      </c>
      <c r="K68" s="154">
        <f>G68*J68</f>
        <v>0</v>
      </c>
      <c r="L68" s="155">
        <v>0</v>
      </c>
      <c r="M68" s="154">
        <f>G68*L68</f>
        <v>0</v>
      </c>
      <c r="N68" s="156">
        <v>4</v>
      </c>
      <c r="O68" s="16" t="s">
        <v>113</v>
      </c>
    </row>
    <row r="69" spans="1:15" s="16" customFormat="1" ht="24.95" customHeight="1">
      <c r="A69" s="152" t="s">
        <v>270</v>
      </c>
      <c r="B69" s="152" t="s">
        <v>108</v>
      </c>
      <c r="C69" s="152" t="s">
        <v>136</v>
      </c>
      <c r="D69" s="16" t="s">
        <v>271</v>
      </c>
      <c r="E69" s="153" t="s">
        <v>272</v>
      </c>
      <c r="F69" s="152" t="s">
        <v>142</v>
      </c>
      <c r="G69" s="154">
        <v>1.0640000000000001</v>
      </c>
      <c r="H69" s="154">
        <v>0</v>
      </c>
      <c r="I69" s="154">
        <f>ROUND(G69*H69,3)</f>
        <v>0</v>
      </c>
      <c r="J69" s="155">
        <v>1.202961408</v>
      </c>
      <c r="K69" s="154">
        <f>G69*J69</f>
        <v>1.279950938112</v>
      </c>
      <c r="L69" s="155">
        <v>0</v>
      </c>
      <c r="M69" s="154">
        <f>G69*L69</f>
        <v>0</v>
      </c>
      <c r="N69" s="156">
        <v>4</v>
      </c>
      <c r="O69" s="16" t="s">
        <v>113</v>
      </c>
    </row>
    <row r="70" spans="1:15" s="16" customFormat="1" ht="24.95" customHeight="1">
      <c r="A70" s="152" t="s">
        <v>273</v>
      </c>
      <c r="B70" s="152" t="s">
        <v>108</v>
      </c>
      <c r="C70" s="152" t="s">
        <v>136</v>
      </c>
      <c r="D70" s="16" t="s">
        <v>274</v>
      </c>
      <c r="E70" s="153" t="s">
        <v>275</v>
      </c>
      <c r="F70" s="152" t="s">
        <v>112</v>
      </c>
      <c r="G70" s="154">
        <v>21.4</v>
      </c>
      <c r="H70" s="154">
        <v>0</v>
      </c>
      <c r="I70" s="154">
        <f>ROUND(G70*H70,3)</f>
        <v>0</v>
      </c>
      <c r="J70" s="155">
        <v>1.837</v>
      </c>
      <c r="K70" s="154">
        <f>G70*J70</f>
        <v>39.311799999999998</v>
      </c>
      <c r="L70" s="155">
        <v>0</v>
      </c>
      <c r="M70" s="154">
        <f>G70*L70</f>
        <v>0</v>
      </c>
      <c r="N70" s="156">
        <v>4</v>
      </c>
      <c r="O70" s="16" t="s">
        <v>113</v>
      </c>
    </row>
    <row r="71" spans="1:15" s="131" customFormat="1" ht="24.95" customHeight="1">
      <c r="B71" s="135" t="s">
        <v>62</v>
      </c>
      <c r="D71" s="136" t="s">
        <v>276</v>
      </c>
      <c r="E71" s="164" t="s">
        <v>277</v>
      </c>
      <c r="I71" s="137">
        <f>I72</f>
        <v>0</v>
      </c>
      <c r="K71" s="137">
        <f>K72</f>
        <v>0</v>
      </c>
      <c r="M71" s="137">
        <f>M72</f>
        <v>0</v>
      </c>
      <c r="O71" s="136" t="s">
        <v>106</v>
      </c>
    </row>
    <row r="72" spans="1:15" s="16" customFormat="1" ht="24.95" customHeight="1">
      <c r="A72" s="152" t="s">
        <v>278</v>
      </c>
      <c r="B72" s="152" t="s">
        <v>108</v>
      </c>
      <c r="C72" s="152" t="s">
        <v>136</v>
      </c>
      <c r="D72" s="16" t="s">
        <v>279</v>
      </c>
      <c r="E72" s="153" t="s">
        <v>280</v>
      </c>
      <c r="F72" s="152" t="s">
        <v>142</v>
      </c>
      <c r="G72" s="154">
        <v>601.71900000000005</v>
      </c>
      <c r="H72" s="154">
        <v>0</v>
      </c>
      <c r="I72" s="154">
        <f>ROUND(G72*H72,3)</f>
        <v>0</v>
      </c>
      <c r="J72" s="155">
        <v>0</v>
      </c>
      <c r="K72" s="154">
        <f>G72*J72</f>
        <v>0</v>
      </c>
      <c r="L72" s="155">
        <v>0</v>
      </c>
      <c r="M72" s="154">
        <f>G72*L72</f>
        <v>0</v>
      </c>
      <c r="N72" s="156">
        <v>4</v>
      </c>
      <c r="O72" s="16" t="s">
        <v>113</v>
      </c>
    </row>
    <row r="73" spans="1:15" s="131" customFormat="1" ht="24.95" customHeight="1">
      <c r="B73" s="132" t="s">
        <v>62</v>
      </c>
      <c r="D73" s="133" t="s">
        <v>49</v>
      </c>
      <c r="E73" s="165" t="s">
        <v>281</v>
      </c>
      <c r="I73" s="134">
        <f>I74+I81+I95+I100+I104</f>
        <v>0</v>
      </c>
      <c r="K73" s="134">
        <f>K74+K81+K95+K100+K104</f>
        <v>34.416428582451005</v>
      </c>
      <c r="M73" s="134">
        <f>M74+M81+M95+M100+M104</f>
        <v>0</v>
      </c>
      <c r="O73" s="133" t="s">
        <v>105</v>
      </c>
    </row>
    <row r="74" spans="1:15" s="131" customFormat="1" ht="24.95" customHeight="1">
      <c r="B74" s="135" t="s">
        <v>62</v>
      </c>
      <c r="D74" s="136" t="s">
        <v>282</v>
      </c>
      <c r="E74" s="164" t="s">
        <v>283</v>
      </c>
      <c r="I74" s="137">
        <f>SUM(I75:I80)</f>
        <v>0</v>
      </c>
      <c r="K74" s="137">
        <f>SUM(K75:K80)</f>
        <v>0.12972205000000001</v>
      </c>
      <c r="M74" s="137">
        <f>SUM(M75:M80)</f>
        <v>0</v>
      </c>
      <c r="O74" s="136" t="s">
        <v>106</v>
      </c>
    </row>
    <row r="75" spans="1:15" s="16" customFormat="1" ht="24.95" customHeight="1">
      <c r="A75" s="152" t="s">
        <v>284</v>
      </c>
      <c r="B75" s="152" t="s">
        <v>108</v>
      </c>
      <c r="C75" s="152" t="s">
        <v>282</v>
      </c>
      <c r="D75" s="16" t="s">
        <v>285</v>
      </c>
      <c r="E75" s="153" t="s">
        <v>286</v>
      </c>
      <c r="F75" s="152" t="s">
        <v>192</v>
      </c>
      <c r="G75" s="154">
        <v>182.45</v>
      </c>
      <c r="H75" s="154">
        <v>0</v>
      </c>
      <c r="I75" s="154">
        <f t="shared" ref="I75:I80" si="9">ROUND(G75*H75,3)</f>
        <v>0</v>
      </c>
      <c r="J75" s="155">
        <v>3.3000000000000003E-5</v>
      </c>
      <c r="K75" s="154">
        <f t="shared" ref="K75:K80" si="10">G75*J75</f>
        <v>6.0208500000000003E-3</v>
      </c>
      <c r="L75" s="155">
        <v>0</v>
      </c>
      <c r="M75" s="154">
        <f t="shared" ref="M75:M80" si="11">G75*L75</f>
        <v>0</v>
      </c>
      <c r="N75" s="156">
        <v>16</v>
      </c>
      <c r="O75" s="16" t="s">
        <v>113</v>
      </c>
    </row>
    <row r="76" spans="1:15" s="16" customFormat="1" ht="24.95" customHeight="1">
      <c r="A76" s="157" t="s">
        <v>287</v>
      </c>
      <c r="B76" s="157" t="s">
        <v>173</v>
      </c>
      <c r="C76" s="157" t="s">
        <v>174</v>
      </c>
      <c r="D76" s="158" t="s">
        <v>288</v>
      </c>
      <c r="E76" s="159" t="s">
        <v>289</v>
      </c>
      <c r="F76" s="157" t="s">
        <v>192</v>
      </c>
      <c r="G76" s="160">
        <v>206.16900000000001</v>
      </c>
      <c r="H76" s="160">
        <v>0</v>
      </c>
      <c r="I76" s="160">
        <f t="shared" si="9"/>
        <v>0</v>
      </c>
      <c r="J76" s="161">
        <v>2.0000000000000001E-4</v>
      </c>
      <c r="K76" s="160">
        <f t="shared" si="10"/>
        <v>4.1233800000000001E-2</v>
      </c>
      <c r="L76" s="161">
        <v>0</v>
      </c>
      <c r="M76" s="160">
        <f t="shared" si="11"/>
        <v>0</v>
      </c>
      <c r="N76" s="162">
        <v>32</v>
      </c>
      <c r="O76" s="158" t="s">
        <v>113</v>
      </c>
    </row>
    <row r="77" spans="1:15" s="16" customFormat="1" ht="24.95" customHeight="1">
      <c r="A77" s="152" t="s">
        <v>290</v>
      </c>
      <c r="B77" s="152" t="s">
        <v>108</v>
      </c>
      <c r="C77" s="152" t="s">
        <v>282</v>
      </c>
      <c r="D77" s="16" t="s">
        <v>291</v>
      </c>
      <c r="E77" s="153" t="s">
        <v>292</v>
      </c>
      <c r="F77" s="152" t="s">
        <v>192</v>
      </c>
      <c r="G77" s="154">
        <v>182.45</v>
      </c>
      <c r="H77" s="154">
        <v>0</v>
      </c>
      <c r="I77" s="154">
        <f t="shared" si="9"/>
        <v>0</v>
      </c>
      <c r="J77" s="155">
        <v>0</v>
      </c>
      <c r="K77" s="154">
        <f t="shared" si="10"/>
        <v>0</v>
      </c>
      <c r="L77" s="155">
        <v>0</v>
      </c>
      <c r="M77" s="154">
        <f t="shared" si="11"/>
        <v>0</v>
      </c>
      <c r="N77" s="156">
        <v>16</v>
      </c>
      <c r="O77" s="16" t="s">
        <v>113</v>
      </c>
    </row>
    <row r="78" spans="1:15" s="16" customFormat="1" ht="24.95" customHeight="1">
      <c r="A78" s="152" t="s">
        <v>293</v>
      </c>
      <c r="B78" s="152" t="s">
        <v>108</v>
      </c>
      <c r="C78" s="152" t="s">
        <v>282</v>
      </c>
      <c r="D78" s="16" t="s">
        <v>294</v>
      </c>
      <c r="E78" s="153" t="s">
        <v>295</v>
      </c>
      <c r="F78" s="152" t="s">
        <v>192</v>
      </c>
      <c r="G78" s="154">
        <v>182.45</v>
      </c>
      <c r="H78" s="154">
        <v>0</v>
      </c>
      <c r="I78" s="154">
        <f t="shared" si="9"/>
        <v>0</v>
      </c>
      <c r="J78" s="155">
        <v>0</v>
      </c>
      <c r="K78" s="154">
        <f t="shared" si="10"/>
        <v>0</v>
      </c>
      <c r="L78" s="155">
        <v>0</v>
      </c>
      <c r="M78" s="154">
        <f t="shared" si="11"/>
        <v>0</v>
      </c>
      <c r="N78" s="156">
        <v>16</v>
      </c>
      <c r="O78" s="16" t="s">
        <v>113</v>
      </c>
    </row>
    <row r="79" spans="1:15" s="16" customFormat="1" ht="24.95" customHeight="1">
      <c r="A79" s="157" t="s">
        <v>296</v>
      </c>
      <c r="B79" s="157" t="s">
        <v>173</v>
      </c>
      <c r="C79" s="157" t="s">
        <v>174</v>
      </c>
      <c r="D79" s="158" t="s">
        <v>297</v>
      </c>
      <c r="E79" s="159" t="s">
        <v>298</v>
      </c>
      <c r="F79" s="157" t="s">
        <v>192</v>
      </c>
      <c r="G79" s="160">
        <v>412.33699999999999</v>
      </c>
      <c r="H79" s="160">
        <v>0</v>
      </c>
      <c r="I79" s="160">
        <f t="shared" si="9"/>
        <v>0</v>
      </c>
      <c r="J79" s="161">
        <v>2.0000000000000001E-4</v>
      </c>
      <c r="K79" s="160">
        <f t="shared" si="10"/>
        <v>8.2467399999999996E-2</v>
      </c>
      <c r="L79" s="161">
        <v>0</v>
      </c>
      <c r="M79" s="160">
        <f t="shared" si="11"/>
        <v>0</v>
      </c>
      <c r="N79" s="162">
        <v>32</v>
      </c>
      <c r="O79" s="158" t="s">
        <v>113</v>
      </c>
    </row>
    <row r="80" spans="1:15" s="16" customFormat="1" ht="24.95" customHeight="1">
      <c r="A80" s="152" t="s">
        <v>299</v>
      </c>
      <c r="B80" s="152" t="s">
        <v>108</v>
      </c>
      <c r="C80" s="152" t="s">
        <v>282</v>
      </c>
      <c r="D80" s="16" t="s">
        <v>300</v>
      </c>
      <c r="E80" s="153" t="s">
        <v>301</v>
      </c>
      <c r="F80" s="152" t="s">
        <v>45</v>
      </c>
      <c r="G80" s="154">
        <v>0</v>
      </c>
      <c r="H80" s="154">
        <v>0</v>
      </c>
      <c r="I80" s="154">
        <f t="shared" si="9"/>
        <v>0</v>
      </c>
      <c r="J80" s="155">
        <v>0</v>
      </c>
      <c r="K80" s="154">
        <f t="shared" si="10"/>
        <v>0</v>
      </c>
      <c r="L80" s="155">
        <v>0</v>
      </c>
      <c r="M80" s="154">
        <f t="shared" si="11"/>
        <v>0</v>
      </c>
      <c r="N80" s="156">
        <v>16</v>
      </c>
      <c r="O80" s="16" t="s">
        <v>113</v>
      </c>
    </row>
    <row r="81" spans="1:15" s="131" customFormat="1" ht="24.95" customHeight="1">
      <c r="B81" s="135" t="s">
        <v>62</v>
      </c>
      <c r="D81" s="136" t="s">
        <v>302</v>
      </c>
      <c r="E81" s="164" t="s">
        <v>303</v>
      </c>
      <c r="I81" s="137">
        <f>SUM(I82:I94)</f>
        <v>0</v>
      </c>
      <c r="K81" s="137">
        <f>SUM(K82:K94)</f>
        <v>16.192289999216001</v>
      </c>
      <c r="M81" s="137">
        <f>SUM(M82:M94)</f>
        <v>0</v>
      </c>
      <c r="O81" s="136" t="s">
        <v>106</v>
      </c>
    </row>
    <row r="82" spans="1:15" s="16" customFormat="1" ht="24.95" customHeight="1">
      <c r="A82" s="152" t="s">
        <v>304</v>
      </c>
      <c r="B82" s="152" t="s">
        <v>108</v>
      </c>
      <c r="C82" s="152" t="s">
        <v>302</v>
      </c>
      <c r="D82" s="16" t="s">
        <v>305</v>
      </c>
      <c r="E82" s="153" t="s">
        <v>306</v>
      </c>
      <c r="F82" s="152" t="s">
        <v>171</v>
      </c>
      <c r="G82" s="154">
        <v>212</v>
      </c>
      <c r="H82" s="154">
        <v>0</v>
      </c>
      <c r="I82" s="154">
        <f t="shared" ref="I82:I94" si="12">ROUND(G82*H82,3)</f>
        <v>0</v>
      </c>
      <c r="J82" s="155">
        <v>3.3400000000000001E-3</v>
      </c>
      <c r="K82" s="154">
        <f t="shared" ref="K82:K94" si="13">G82*J82</f>
        <v>0.70808000000000004</v>
      </c>
      <c r="L82" s="155">
        <v>0</v>
      </c>
      <c r="M82" s="154">
        <f t="shared" ref="M82:M94" si="14">G82*L82</f>
        <v>0</v>
      </c>
      <c r="N82" s="156">
        <v>16</v>
      </c>
      <c r="O82" s="16" t="s">
        <v>113</v>
      </c>
    </row>
    <row r="83" spans="1:15" s="16" customFormat="1" ht="24.95" customHeight="1">
      <c r="A83" s="152" t="s">
        <v>307</v>
      </c>
      <c r="B83" s="152" t="s">
        <v>108</v>
      </c>
      <c r="C83" s="152" t="s">
        <v>302</v>
      </c>
      <c r="D83" s="16" t="s">
        <v>308</v>
      </c>
      <c r="E83" s="153" t="s">
        <v>309</v>
      </c>
      <c r="F83" s="152" t="s">
        <v>171</v>
      </c>
      <c r="G83" s="154">
        <v>76</v>
      </c>
      <c r="H83" s="154">
        <v>0</v>
      </c>
      <c r="I83" s="154">
        <f t="shared" si="12"/>
        <v>0</v>
      </c>
      <c r="J83" s="155">
        <v>0</v>
      </c>
      <c r="K83" s="154">
        <f t="shared" si="13"/>
        <v>0</v>
      </c>
      <c r="L83" s="155">
        <v>0</v>
      </c>
      <c r="M83" s="154">
        <f t="shared" si="14"/>
        <v>0</v>
      </c>
      <c r="N83" s="156">
        <v>16</v>
      </c>
      <c r="O83" s="16" t="s">
        <v>113</v>
      </c>
    </row>
    <row r="84" spans="1:15" s="16" customFormat="1" ht="24.95" customHeight="1">
      <c r="A84" s="152" t="s">
        <v>310</v>
      </c>
      <c r="B84" s="152" t="s">
        <v>108</v>
      </c>
      <c r="C84" s="152" t="s">
        <v>302</v>
      </c>
      <c r="D84" s="16" t="s">
        <v>311</v>
      </c>
      <c r="E84" s="153" t="s">
        <v>312</v>
      </c>
      <c r="F84" s="152" t="s">
        <v>166</v>
      </c>
      <c r="G84" s="154">
        <v>312.51</v>
      </c>
      <c r="H84" s="154">
        <v>0</v>
      </c>
      <c r="I84" s="154">
        <f t="shared" si="12"/>
        <v>0</v>
      </c>
      <c r="J84" s="155">
        <v>9.8978340000000008E-4</v>
      </c>
      <c r="K84" s="154">
        <f t="shared" si="13"/>
        <v>0.309317210334</v>
      </c>
      <c r="L84" s="155">
        <v>0</v>
      </c>
      <c r="M84" s="154">
        <f t="shared" si="14"/>
        <v>0</v>
      </c>
      <c r="N84" s="156">
        <v>16</v>
      </c>
      <c r="O84" s="16" t="s">
        <v>113</v>
      </c>
    </row>
    <row r="85" spans="1:15" s="16" customFormat="1" ht="24.95" customHeight="1">
      <c r="A85" s="152" t="s">
        <v>313</v>
      </c>
      <c r="B85" s="152" t="s">
        <v>108</v>
      </c>
      <c r="C85" s="152" t="s">
        <v>302</v>
      </c>
      <c r="D85" s="16" t="s">
        <v>314</v>
      </c>
      <c r="E85" s="153" t="s">
        <v>315</v>
      </c>
      <c r="F85" s="152" t="s">
        <v>166</v>
      </c>
      <c r="G85" s="154">
        <v>226.7</v>
      </c>
      <c r="H85" s="154">
        <v>0</v>
      </c>
      <c r="I85" s="154">
        <f t="shared" si="12"/>
        <v>0</v>
      </c>
      <c r="J85" s="155">
        <v>9.8978340000000008E-4</v>
      </c>
      <c r="K85" s="154">
        <f t="shared" si="13"/>
        <v>0.22438389678000001</v>
      </c>
      <c r="L85" s="155">
        <v>0</v>
      </c>
      <c r="M85" s="154">
        <f t="shared" si="14"/>
        <v>0</v>
      </c>
      <c r="N85" s="156">
        <v>16</v>
      </c>
      <c r="O85" s="16" t="s">
        <v>113</v>
      </c>
    </row>
    <row r="86" spans="1:15" s="16" customFormat="1" ht="24.95" customHeight="1">
      <c r="A86" s="152" t="s">
        <v>316</v>
      </c>
      <c r="B86" s="152" t="s">
        <v>108</v>
      </c>
      <c r="C86" s="152" t="s">
        <v>302</v>
      </c>
      <c r="D86" s="16" t="s">
        <v>317</v>
      </c>
      <c r="E86" s="153" t="s">
        <v>318</v>
      </c>
      <c r="F86" s="152" t="s">
        <v>166</v>
      </c>
      <c r="G86" s="154">
        <v>68.89</v>
      </c>
      <c r="H86" s="154">
        <v>0</v>
      </c>
      <c r="I86" s="154">
        <f t="shared" si="12"/>
        <v>0</v>
      </c>
      <c r="J86" s="155">
        <v>9.8978340000000008E-4</v>
      </c>
      <c r="K86" s="154">
        <f t="shared" si="13"/>
        <v>6.8186178425999999E-2</v>
      </c>
      <c r="L86" s="155">
        <v>0</v>
      </c>
      <c r="M86" s="154">
        <f t="shared" si="14"/>
        <v>0</v>
      </c>
      <c r="N86" s="156">
        <v>16</v>
      </c>
      <c r="O86" s="16" t="s">
        <v>113</v>
      </c>
    </row>
    <row r="87" spans="1:15" s="16" customFormat="1" ht="24.95" customHeight="1">
      <c r="A87" s="157" t="s">
        <v>319</v>
      </c>
      <c r="B87" s="157" t="s">
        <v>173</v>
      </c>
      <c r="C87" s="157" t="s">
        <v>174</v>
      </c>
      <c r="D87" s="158" t="s">
        <v>320</v>
      </c>
      <c r="E87" s="159" t="s">
        <v>321</v>
      </c>
      <c r="F87" s="157" t="s">
        <v>112</v>
      </c>
      <c r="G87" s="160">
        <v>11.297000000000001</v>
      </c>
      <c r="H87" s="160">
        <v>0</v>
      </c>
      <c r="I87" s="160">
        <f t="shared" si="12"/>
        <v>0</v>
      </c>
      <c r="J87" s="161">
        <v>0.55000000000000004</v>
      </c>
      <c r="K87" s="160">
        <f t="shared" si="13"/>
        <v>6.213350000000001</v>
      </c>
      <c r="L87" s="161">
        <v>0</v>
      </c>
      <c r="M87" s="160">
        <f t="shared" si="14"/>
        <v>0</v>
      </c>
      <c r="N87" s="162">
        <v>32</v>
      </c>
      <c r="O87" s="158" t="s">
        <v>113</v>
      </c>
    </row>
    <row r="88" spans="1:15" s="16" customFormat="1" ht="24.95" customHeight="1">
      <c r="A88" s="152" t="s">
        <v>322</v>
      </c>
      <c r="B88" s="152" t="s">
        <v>108</v>
      </c>
      <c r="C88" s="152" t="s">
        <v>302</v>
      </c>
      <c r="D88" s="16" t="s">
        <v>323</v>
      </c>
      <c r="E88" s="153" t="s">
        <v>324</v>
      </c>
      <c r="F88" s="152" t="s">
        <v>192</v>
      </c>
      <c r="G88" s="154">
        <v>360</v>
      </c>
      <c r="H88" s="154">
        <v>0</v>
      </c>
      <c r="I88" s="154">
        <f t="shared" si="12"/>
        <v>0</v>
      </c>
      <c r="J88" s="155">
        <v>0</v>
      </c>
      <c r="K88" s="154">
        <f t="shared" si="13"/>
        <v>0</v>
      </c>
      <c r="L88" s="155">
        <v>0</v>
      </c>
      <c r="M88" s="154">
        <f t="shared" si="14"/>
        <v>0</v>
      </c>
      <c r="N88" s="156">
        <v>16</v>
      </c>
      <c r="O88" s="16" t="s">
        <v>113</v>
      </c>
    </row>
    <row r="89" spans="1:15" s="16" customFormat="1" ht="24.95" customHeight="1">
      <c r="A89" s="157" t="s">
        <v>325</v>
      </c>
      <c r="B89" s="157" t="s">
        <v>173</v>
      </c>
      <c r="C89" s="157" t="s">
        <v>174</v>
      </c>
      <c r="D89" s="158" t="s">
        <v>326</v>
      </c>
      <c r="E89" s="159" t="s">
        <v>327</v>
      </c>
      <c r="F89" s="157" t="s">
        <v>112</v>
      </c>
      <c r="G89" s="160">
        <v>11.88</v>
      </c>
      <c r="H89" s="160">
        <v>0</v>
      </c>
      <c r="I89" s="160">
        <f t="shared" si="12"/>
        <v>0</v>
      </c>
      <c r="J89" s="161">
        <v>0.55000000000000004</v>
      </c>
      <c r="K89" s="160">
        <f t="shared" si="13"/>
        <v>6.5340000000000007</v>
      </c>
      <c r="L89" s="161">
        <v>0</v>
      </c>
      <c r="M89" s="160">
        <f t="shared" si="14"/>
        <v>0</v>
      </c>
      <c r="N89" s="162">
        <v>32</v>
      </c>
      <c r="O89" s="158" t="s">
        <v>113</v>
      </c>
    </row>
    <row r="90" spans="1:15" s="16" customFormat="1" ht="24.95" customHeight="1">
      <c r="A90" s="152" t="s">
        <v>328</v>
      </c>
      <c r="B90" s="152" t="s">
        <v>108</v>
      </c>
      <c r="C90" s="152" t="s">
        <v>302</v>
      </c>
      <c r="D90" s="16" t="s">
        <v>329</v>
      </c>
      <c r="E90" s="153" t="s">
        <v>330</v>
      </c>
      <c r="F90" s="152" t="s">
        <v>192</v>
      </c>
      <c r="G90" s="154">
        <v>360</v>
      </c>
      <c r="H90" s="154">
        <v>0</v>
      </c>
      <c r="I90" s="154">
        <f t="shared" si="12"/>
        <v>0</v>
      </c>
      <c r="J90" s="155">
        <v>0</v>
      </c>
      <c r="K90" s="154">
        <f t="shared" si="13"/>
        <v>0</v>
      </c>
      <c r="L90" s="155">
        <v>0</v>
      </c>
      <c r="M90" s="154">
        <f t="shared" si="14"/>
        <v>0</v>
      </c>
      <c r="N90" s="156">
        <v>16</v>
      </c>
      <c r="O90" s="16" t="s">
        <v>113</v>
      </c>
    </row>
    <row r="91" spans="1:15" s="16" customFormat="1" ht="24.95" customHeight="1">
      <c r="A91" s="152" t="s">
        <v>331</v>
      </c>
      <c r="B91" s="152" t="s">
        <v>108</v>
      </c>
      <c r="C91" s="152" t="s">
        <v>302</v>
      </c>
      <c r="D91" s="16" t="s">
        <v>332</v>
      </c>
      <c r="E91" s="153" t="s">
        <v>333</v>
      </c>
      <c r="F91" s="152" t="s">
        <v>192</v>
      </c>
      <c r="G91" s="154">
        <v>360</v>
      </c>
      <c r="H91" s="154">
        <v>0</v>
      </c>
      <c r="I91" s="154">
        <f t="shared" si="12"/>
        <v>0</v>
      </c>
      <c r="J91" s="155">
        <v>0</v>
      </c>
      <c r="K91" s="154">
        <f t="shared" si="13"/>
        <v>0</v>
      </c>
      <c r="L91" s="155">
        <v>0</v>
      </c>
      <c r="M91" s="154">
        <f t="shared" si="14"/>
        <v>0</v>
      </c>
      <c r="N91" s="156">
        <v>16</v>
      </c>
      <c r="O91" s="16" t="s">
        <v>113</v>
      </c>
    </row>
    <row r="92" spans="1:15" s="16" customFormat="1" ht="24.95" customHeight="1">
      <c r="A92" s="157" t="s">
        <v>334</v>
      </c>
      <c r="B92" s="157" t="s">
        <v>173</v>
      </c>
      <c r="C92" s="157" t="s">
        <v>174</v>
      </c>
      <c r="D92" s="158" t="s">
        <v>335</v>
      </c>
      <c r="E92" s="159" t="s">
        <v>336</v>
      </c>
      <c r="F92" s="157" t="s">
        <v>112</v>
      </c>
      <c r="G92" s="160">
        <v>2.794</v>
      </c>
      <c r="H92" s="160">
        <v>0</v>
      </c>
      <c r="I92" s="160">
        <f t="shared" si="12"/>
        <v>0</v>
      </c>
      <c r="J92" s="161">
        <v>0.55000000000000004</v>
      </c>
      <c r="K92" s="160">
        <f t="shared" si="13"/>
        <v>1.5367000000000002</v>
      </c>
      <c r="L92" s="161">
        <v>0</v>
      </c>
      <c r="M92" s="160">
        <f t="shared" si="14"/>
        <v>0</v>
      </c>
      <c r="N92" s="162">
        <v>32</v>
      </c>
      <c r="O92" s="158" t="s">
        <v>113</v>
      </c>
    </row>
    <row r="93" spans="1:15" s="16" customFormat="1" ht="24.95" customHeight="1">
      <c r="A93" s="152" t="s">
        <v>337</v>
      </c>
      <c r="B93" s="152" t="s">
        <v>108</v>
      </c>
      <c r="C93" s="152" t="s">
        <v>302</v>
      </c>
      <c r="D93" s="16" t="s">
        <v>338</v>
      </c>
      <c r="E93" s="153" t="s">
        <v>339</v>
      </c>
      <c r="F93" s="152" t="s">
        <v>112</v>
      </c>
      <c r="G93" s="154">
        <v>25.388000000000002</v>
      </c>
      <c r="H93" s="154">
        <v>0</v>
      </c>
      <c r="I93" s="154">
        <f t="shared" si="12"/>
        <v>0</v>
      </c>
      <c r="J93" s="155">
        <v>2.3565177E-2</v>
      </c>
      <c r="K93" s="154">
        <f t="shared" si="13"/>
        <v>0.59827271367599999</v>
      </c>
      <c r="L93" s="155">
        <v>0</v>
      </c>
      <c r="M93" s="154">
        <f t="shared" si="14"/>
        <v>0</v>
      </c>
      <c r="N93" s="156">
        <v>16</v>
      </c>
      <c r="O93" s="16" t="s">
        <v>113</v>
      </c>
    </row>
    <row r="94" spans="1:15" s="16" customFormat="1" ht="24.95" customHeight="1">
      <c r="A94" s="152" t="s">
        <v>340</v>
      </c>
      <c r="B94" s="152" t="s">
        <v>108</v>
      </c>
      <c r="C94" s="152" t="s">
        <v>302</v>
      </c>
      <c r="D94" s="16" t="s">
        <v>341</v>
      </c>
      <c r="E94" s="153" t="s">
        <v>342</v>
      </c>
      <c r="F94" s="152" t="s">
        <v>45</v>
      </c>
      <c r="G94" s="154">
        <v>0</v>
      </c>
      <c r="H94" s="154">
        <v>0</v>
      </c>
      <c r="I94" s="154">
        <f t="shared" si="12"/>
        <v>0</v>
      </c>
      <c r="J94" s="155">
        <v>0</v>
      </c>
      <c r="K94" s="154">
        <f t="shared" si="13"/>
        <v>0</v>
      </c>
      <c r="L94" s="155">
        <v>0</v>
      </c>
      <c r="M94" s="154">
        <f t="shared" si="14"/>
        <v>0</v>
      </c>
      <c r="N94" s="156">
        <v>16</v>
      </c>
      <c r="O94" s="16" t="s">
        <v>113</v>
      </c>
    </row>
    <row r="95" spans="1:15" s="131" customFormat="1" ht="24.95" customHeight="1">
      <c r="B95" s="135" t="s">
        <v>62</v>
      </c>
      <c r="D95" s="136" t="s">
        <v>343</v>
      </c>
      <c r="E95" s="164" t="s">
        <v>344</v>
      </c>
      <c r="I95" s="137">
        <f>SUM(I96:I99)</f>
        <v>0</v>
      </c>
      <c r="K95" s="137">
        <f>SUM(K96:K99)</f>
        <v>0.225681181235</v>
      </c>
      <c r="M95" s="137">
        <f>SUM(M96:M99)</f>
        <v>0</v>
      </c>
      <c r="O95" s="136" t="s">
        <v>106</v>
      </c>
    </row>
    <row r="96" spans="1:15" s="16" customFormat="1" ht="24.95" customHeight="1">
      <c r="A96" s="152" t="s">
        <v>345</v>
      </c>
      <c r="B96" s="152" t="s">
        <v>108</v>
      </c>
      <c r="C96" s="152" t="s">
        <v>343</v>
      </c>
      <c r="D96" s="16" t="s">
        <v>346</v>
      </c>
      <c r="E96" s="153" t="s">
        <v>347</v>
      </c>
      <c r="F96" s="152" t="s">
        <v>166</v>
      </c>
      <c r="G96" s="154">
        <v>71.704999999999998</v>
      </c>
      <c r="H96" s="154">
        <v>0</v>
      </c>
      <c r="I96" s="154">
        <f>ROUND(G96*H96,3)</f>
        <v>0</v>
      </c>
      <c r="J96" s="155">
        <v>2.54441E-3</v>
      </c>
      <c r="K96" s="154">
        <f>G96*J96</f>
        <v>0.18244691904999999</v>
      </c>
      <c r="L96" s="155">
        <v>0</v>
      </c>
      <c r="M96" s="154">
        <f>G96*L96</f>
        <v>0</v>
      </c>
      <c r="N96" s="156">
        <v>16</v>
      </c>
      <c r="O96" s="16" t="s">
        <v>113</v>
      </c>
    </row>
    <row r="97" spans="1:15" s="16" customFormat="1" ht="24.95" customHeight="1">
      <c r="A97" s="152" t="s">
        <v>348</v>
      </c>
      <c r="B97" s="152" t="s">
        <v>108</v>
      </c>
      <c r="C97" s="152" t="s">
        <v>343</v>
      </c>
      <c r="D97" s="16" t="s">
        <v>349</v>
      </c>
      <c r="E97" s="153" t="s">
        <v>350</v>
      </c>
      <c r="F97" s="152" t="s">
        <v>171</v>
      </c>
      <c r="G97" s="154">
        <v>6</v>
      </c>
      <c r="H97" s="154">
        <v>0</v>
      </c>
      <c r="I97" s="154">
        <f>ROUND(G97*H97,3)</f>
        <v>0</v>
      </c>
      <c r="J97" s="155">
        <v>6.3000000000000003E-4</v>
      </c>
      <c r="K97" s="154">
        <f>G97*J97</f>
        <v>3.7800000000000004E-3</v>
      </c>
      <c r="L97" s="155">
        <v>0</v>
      </c>
      <c r="M97" s="154">
        <f>G97*L97</f>
        <v>0</v>
      </c>
      <c r="N97" s="156">
        <v>16</v>
      </c>
      <c r="O97" s="16" t="s">
        <v>113</v>
      </c>
    </row>
    <row r="98" spans="1:15" s="16" customFormat="1" ht="24.95" customHeight="1">
      <c r="A98" s="152" t="s">
        <v>351</v>
      </c>
      <c r="B98" s="152" t="s">
        <v>108</v>
      </c>
      <c r="C98" s="152" t="s">
        <v>343</v>
      </c>
      <c r="D98" s="16" t="s">
        <v>352</v>
      </c>
      <c r="E98" s="153" t="s">
        <v>353</v>
      </c>
      <c r="F98" s="152" t="s">
        <v>166</v>
      </c>
      <c r="G98" s="154">
        <v>22.63</v>
      </c>
      <c r="H98" s="154">
        <v>0</v>
      </c>
      <c r="I98" s="154">
        <f>ROUND(G98*H98,3)</f>
        <v>0</v>
      </c>
      <c r="J98" s="155">
        <v>1.7434495E-3</v>
      </c>
      <c r="K98" s="154">
        <f>G98*J98</f>
        <v>3.9454262184999998E-2</v>
      </c>
      <c r="L98" s="155">
        <v>0</v>
      </c>
      <c r="M98" s="154">
        <f>G98*L98</f>
        <v>0</v>
      </c>
      <c r="N98" s="156">
        <v>16</v>
      </c>
      <c r="O98" s="16" t="s">
        <v>113</v>
      </c>
    </row>
    <row r="99" spans="1:15" s="16" customFormat="1" ht="24.95" customHeight="1">
      <c r="A99" s="152" t="s">
        <v>354</v>
      </c>
      <c r="B99" s="152" t="s">
        <v>108</v>
      </c>
      <c r="C99" s="152" t="s">
        <v>343</v>
      </c>
      <c r="D99" s="16" t="s">
        <v>355</v>
      </c>
      <c r="E99" s="153" t="s">
        <v>356</v>
      </c>
      <c r="F99" s="152" t="s">
        <v>45</v>
      </c>
      <c r="G99" s="154">
        <v>0</v>
      </c>
      <c r="H99" s="154">
        <v>0</v>
      </c>
      <c r="I99" s="154">
        <f>ROUND(G99*H99,3)</f>
        <v>0</v>
      </c>
      <c r="J99" s="155">
        <v>0</v>
      </c>
      <c r="K99" s="154">
        <f>G99*J99</f>
        <v>0</v>
      </c>
      <c r="L99" s="155">
        <v>0</v>
      </c>
      <c r="M99" s="154">
        <f>G99*L99</f>
        <v>0</v>
      </c>
      <c r="N99" s="156">
        <v>16</v>
      </c>
      <c r="O99" s="16" t="s">
        <v>113</v>
      </c>
    </row>
    <row r="100" spans="1:15" s="131" customFormat="1" ht="24.95" customHeight="1">
      <c r="B100" s="135" t="s">
        <v>62</v>
      </c>
      <c r="D100" s="136" t="s">
        <v>357</v>
      </c>
      <c r="E100" s="164" t="s">
        <v>358</v>
      </c>
      <c r="I100" s="137">
        <f>SUM(I101:I103)</f>
        <v>0</v>
      </c>
      <c r="K100" s="137">
        <f>SUM(K101:K103)</f>
        <v>17.350415351999999</v>
      </c>
      <c r="M100" s="137">
        <f>SUM(M101:M103)</f>
        <v>0</v>
      </c>
      <c r="O100" s="136" t="s">
        <v>106</v>
      </c>
    </row>
    <row r="101" spans="1:15" s="16" customFormat="1" ht="24.95" customHeight="1">
      <c r="A101" s="152" t="s">
        <v>359</v>
      </c>
      <c r="B101" s="152" t="s">
        <v>108</v>
      </c>
      <c r="C101" s="152" t="s">
        <v>357</v>
      </c>
      <c r="D101" s="16" t="s">
        <v>360</v>
      </c>
      <c r="E101" s="153" t="s">
        <v>361</v>
      </c>
      <c r="F101" s="152" t="s">
        <v>192</v>
      </c>
      <c r="G101" s="154">
        <v>360</v>
      </c>
      <c r="H101" s="154">
        <v>0</v>
      </c>
      <c r="I101" s="154">
        <f>ROUND(G101*H101,3)</f>
        <v>0</v>
      </c>
      <c r="J101" s="155">
        <v>4.7980000000000002E-2</v>
      </c>
      <c r="K101" s="154">
        <f>G101*J101</f>
        <v>17.2728</v>
      </c>
      <c r="L101" s="155">
        <v>0</v>
      </c>
      <c r="M101" s="154">
        <f>G101*L101</f>
        <v>0</v>
      </c>
      <c r="N101" s="156">
        <v>16</v>
      </c>
      <c r="O101" s="16" t="s">
        <v>113</v>
      </c>
    </row>
    <row r="102" spans="1:15" s="16" customFormat="1" ht="24.95" customHeight="1">
      <c r="A102" s="152" t="s">
        <v>362</v>
      </c>
      <c r="B102" s="152" t="s">
        <v>108</v>
      </c>
      <c r="C102" s="152" t="s">
        <v>357</v>
      </c>
      <c r="D102" s="16" t="s">
        <v>363</v>
      </c>
      <c r="E102" s="153" t="s">
        <v>364</v>
      </c>
      <c r="F102" s="152" t="s">
        <v>192</v>
      </c>
      <c r="G102" s="154">
        <v>360</v>
      </c>
      <c r="H102" s="154">
        <v>0</v>
      </c>
      <c r="I102" s="154">
        <f>ROUND(G102*H102,3)</f>
        <v>0</v>
      </c>
      <c r="J102" s="155">
        <v>2.1559819999999999E-4</v>
      </c>
      <c r="K102" s="154">
        <f>G102*J102</f>
        <v>7.7615351999999999E-2</v>
      </c>
      <c r="L102" s="155">
        <v>0</v>
      </c>
      <c r="M102" s="154">
        <f>G102*L102</f>
        <v>0</v>
      </c>
      <c r="N102" s="156">
        <v>16</v>
      </c>
      <c r="O102" s="16" t="s">
        <v>113</v>
      </c>
    </row>
    <row r="103" spans="1:15" s="16" customFormat="1" ht="24.95" customHeight="1">
      <c r="A103" s="152" t="s">
        <v>365</v>
      </c>
      <c r="B103" s="152" t="s">
        <v>108</v>
      </c>
      <c r="C103" s="152" t="s">
        <v>357</v>
      </c>
      <c r="D103" s="16" t="s">
        <v>366</v>
      </c>
      <c r="E103" s="153" t="s">
        <v>367</v>
      </c>
      <c r="F103" s="152" t="s">
        <v>45</v>
      </c>
      <c r="G103" s="154">
        <v>0</v>
      </c>
      <c r="H103" s="154">
        <v>0</v>
      </c>
      <c r="I103" s="154">
        <f>ROUND(G103*H103,3)</f>
        <v>0</v>
      </c>
      <c r="J103" s="155">
        <v>0</v>
      </c>
      <c r="K103" s="154">
        <f>G103*J103</f>
        <v>0</v>
      </c>
      <c r="L103" s="155">
        <v>0</v>
      </c>
      <c r="M103" s="154">
        <f>G103*L103</f>
        <v>0</v>
      </c>
      <c r="N103" s="156">
        <v>16</v>
      </c>
      <c r="O103" s="16" t="s">
        <v>113</v>
      </c>
    </row>
    <row r="104" spans="1:15" s="131" customFormat="1" ht="24.95" customHeight="1">
      <c r="B104" s="135" t="s">
        <v>62</v>
      </c>
      <c r="D104" s="136" t="s">
        <v>368</v>
      </c>
      <c r="E104" s="164" t="s">
        <v>369</v>
      </c>
      <c r="I104" s="137">
        <f>I105</f>
        <v>0</v>
      </c>
      <c r="K104" s="137">
        <f>K105</f>
        <v>0.51832</v>
      </c>
      <c r="M104" s="137">
        <f>M105</f>
        <v>0</v>
      </c>
      <c r="O104" s="136" t="s">
        <v>106</v>
      </c>
    </row>
    <row r="105" spans="1:15" s="16" customFormat="1" ht="24.95" customHeight="1">
      <c r="A105" s="152" t="s">
        <v>370</v>
      </c>
      <c r="B105" s="152" t="s">
        <v>108</v>
      </c>
      <c r="C105" s="152" t="s">
        <v>368</v>
      </c>
      <c r="D105" s="16" t="s">
        <v>371</v>
      </c>
      <c r="E105" s="153" t="s">
        <v>372</v>
      </c>
      <c r="F105" s="152" t="s">
        <v>192</v>
      </c>
      <c r="G105" s="154">
        <v>1178</v>
      </c>
      <c r="H105" s="154">
        <v>0</v>
      </c>
      <c r="I105" s="154">
        <f>ROUND(G105*H105,3)</f>
        <v>0</v>
      </c>
      <c r="J105" s="155">
        <v>4.4000000000000002E-4</v>
      </c>
      <c r="K105" s="154">
        <f>G105*J105</f>
        <v>0.51832</v>
      </c>
      <c r="L105" s="155">
        <v>0</v>
      </c>
      <c r="M105" s="154">
        <f>G105*L105</f>
        <v>0</v>
      </c>
      <c r="N105" s="156">
        <v>16</v>
      </c>
      <c r="O105" s="16" t="s">
        <v>113</v>
      </c>
    </row>
    <row r="106" spans="1:15" s="138" customFormat="1" ht="24.95" customHeight="1">
      <c r="E106" s="166" t="s">
        <v>89</v>
      </c>
      <c r="I106" s="140">
        <f>I14+I73</f>
        <v>0</v>
      </c>
      <c r="K106" s="140">
        <f>K14+K73</f>
        <v>636.13516769849139</v>
      </c>
      <c r="M106" s="140">
        <f>M14+M73</f>
        <v>0</v>
      </c>
    </row>
  </sheetData>
  <printOptions horizontalCentered="1"/>
  <pageMargins left="0.78740155696868896" right="0.78740155696868896" top="0.59055119752883911" bottom="0.59055119752883911" header="0" footer="0"/>
  <pageSetup paperSize="9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Krycí list</vt:lpstr>
      <vt:lpstr>Rekapitulácia</vt:lpstr>
      <vt:lpstr>Rozpocet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dcterms:created xsi:type="dcterms:W3CDTF">2015-01-21T09:41:42Z</dcterms:created>
  <dcterms:modified xsi:type="dcterms:W3CDTF">2015-01-21T09:41:42Z</dcterms:modified>
</cp:coreProperties>
</file>