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1570" windowHeight="10185" activeTab="2"/>
  </bookViews>
  <sheets>
    <sheet name="Kryci_list 5724" sheetId="3" r:id="rId1"/>
    <sheet name="Rekap 5724" sheetId="4" r:id="rId2"/>
    <sheet name="SO 5724" sheetId="5" r:id="rId3"/>
  </sheets>
  <definedNames>
    <definedName name="_xlnm.Print_Titles" localSheetId="1">'Rekap 5724'!$9:$9</definedName>
    <definedName name="_xlnm.Print_Titles" localSheetId="2">'SO 5724'!$8:$8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I18" i="5"/>
  <c r="I19" i="5"/>
  <c r="I23" i="5"/>
  <c r="I24" i="5"/>
  <c r="I27" i="5"/>
  <c r="I28" i="5"/>
  <c r="I29" i="5"/>
  <c r="I15" i="5" l="1"/>
  <c r="I20" i="5"/>
  <c r="D12" i="4" s="1"/>
  <c r="J17" i="3"/>
  <c r="I30" i="3"/>
  <c r="J30" i="3" s="1"/>
  <c r="Z32" i="5"/>
  <c r="S29" i="5"/>
  <c r="F14" i="4" s="1"/>
  <c r="K28" i="5"/>
  <c r="J28" i="5"/>
  <c r="P28" i="5"/>
  <c r="P29" i="5" s="1"/>
  <c r="E14" i="4" s="1"/>
  <c r="M28" i="5"/>
  <c r="L28" i="5"/>
  <c r="K27" i="5"/>
  <c r="J27" i="5"/>
  <c r="M27" i="5"/>
  <c r="M29" i="5" s="1"/>
  <c r="C14" i="4" s="1"/>
  <c r="L27" i="5"/>
  <c r="L29" i="5" s="1"/>
  <c r="B14" i="4" s="1"/>
  <c r="D14" i="4"/>
  <c r="S24" i="5"/>
  <c r="F13" i="4" s="1"/>
  <c r="P24" i="5"/>
  <c r="E13" i="4" s="1"/>
  <c r="K23" i="5"/>
  <c r="J23" i="5"/>
  <c r="M23" i="5"/>
  <c r="H24" i="5" s="1"/>
  <c r="L23" i="5"/>
  <c r="D13" i="4"/>
  <c r="S20" i="5"/>
  <c r="F12" i="4" s="1"/>
  <c r="K19" i="5"/>
  <c r="J19" i="5"/>
  <c r="M19" i="5"/>
  <c r="L19" i="5"/>
  <c r="K18" i="5"/>
  <c r="J18" i="5"/>
  <c r="P18" i="5"/>
  <c r="P20" i="5" s="1"/>
  <c r="E12" i="4" s="1"/>
  <c r="M18" i="5"/>
  <c r="H20" i="5" s="1"/>
  <c r="L18" i="5"/>
  <c r="K14" i="5"/>
  <c r="J14" i="5"/>
  <c r="S14" i="5"/>
  <c r="S15" i="5" s="1"/>
  <c r="F11" i="4" s="1"/>
  <c r="M14" i="5"/>
  <c r="L14" i="5"/>
  <c r="K13" i="5"/>
  <c r="J13" i="5"/>
  <c r="M13" i="5"/>
  <c r="L13" i="5"/>
  <c r="K12" i="5"/>
  <c r="J12" i="5"/>
  <c r="M12" i="5"/>
  <c r="L12" i="5"/>
  <c r="K11" i="5"/>
  <c r="K32" i="5" s="1"/>
  <c r="J11" i="5"/>
  <c r="P11" i="5"/>
  <c r="M11" i="5"/>
  <c r="H15" i="5" s="1"/>
  <c r="L11" i="5"/>
  <c r="J20" i="3"/>
  <c r="I31" i="5" l="1"/>
  <c r="I32" i="5" s="1"/>
  <c r="D11" i="4"/>
  <c r="L15" i="5"/>
  <c r="B11" i="4" s="1"/>
  <c r="P15" i="5"/>
  <c r="E11" i="4" s="1"/>
  <c r="M20" i="5"/>
  <c r="C12" i="4" s="1"/>
  <c r="L24" i="5"/>
  <c r="B13" i="4" s="1"/>
  <c r="H29" i="5"/>
  <c r="S31" i="5"/>
  <c r="F15" i="4" s="1"/>
  <c r="S32" i="5"/>
  <c r="F17" i="4" s="1"/>
  <c r="M15" i="5"/>
  <c r="C11" i="4" s="1"/>
  <c r="L20" i="5"/>
  <c r="B12" i="4" s="1"/>
  <c r="M24" i="5"/>
  <c r="C13" i="4" s="1"/>
  <c r="G29" i="5"/>
  <c r="P31" i="5"/>
  <c r="E15" i="4" s="1"/>
  <c r="D17" i="4" l="1"/>
  <c r="D15" i="4"/>
  <c r="F16" i="3" s="1"/>
  <c r="L31" i="5"/>
  <c r="B15" i="4" s="1"/>
  <c r="D16" i="3" s="1"/>
  <c r="G31" i="5"/>
  <c r="H31" i="5"/>
  <c r="P32" i="5"/>
  <c r="E17" i="4" s="1"/>
  <c r="M31" i="5"/>
  <c r="C15" i="4" s="1"/>
  <c r="E16" i="3" s="1"/>
  <c r="J23" i="3" l="1"/>
  <c r="F23" i="3"/>
  <c r="F24" i="3"/>
  <c r="F20" i="3"/>
  <c r="J22" i="3"/>
  <c r="F22" i="3"/>
  <c r="J24" i="3"/>
  <c r="L32" i="5"/>
  <c r="B17" i="4" s="1"/>
  <c r="G32" i="5"/>
  <c r="M32" i="5"/>
  <c r="C17" i="4" s="1"/>
  <c r="H32" i="5"/>
  <c r="J26" i="3" l="1"/>
  <c r="J28" i="3" s="1"/>
  <c r="I29" i="3" s="1"/>
  <c r="J29" i="3" s="1"/>
  <c r="J31" i="3" s="1"/>
</calcChain>
</file>

<file path=xl/sharedStrings.xml><?xml version="1.0" encoding="utf-8"?>
<sst xmlns="http://schemas.openxmlformats.org/spreadsheetml/2006/main" count="148" uniqueCount="99">
  <si>
    <t>Stavba Kanalizácia k sociálnému zariadeniu</t>
  </si>
  <si>
    <t>ZRN</t>
  </si>
  <si>
    <t>VRN</t>
  </si>
  <si>
    <t>Krycí list rozpočtu</t>
  </si>
  <si>
    <t xml:space="preserve">Miesto:  </t>
  </si>
  <si>
    <t>Objekt Pripojenie sociálnej bunky ku kanalizačnej šachte</t>
  </si>
  <si>
    <t xml:space="preserve">Ks: </t>
  </si>
  <si>
    <t xml:space="preserve">Zákazka: </t>
  </si>
  <si>
    <t xml:space="preserve">Spracoval: </t>
  </si>
  <si>
    <t xml:space="preserve">Dňa </t>
  </si>
  <si>
    <t>Odberateľ: TERMSTAV - SK s.r.o.</t>
  </si>
  <si>
    <t>IČO: 47 342 226</t>
  </si>
  <si>
    <t>DIČ: 2023831304</t>
  </si>
  <si>
    <t>Dodávateľ: Renos</t>
  </si>
  <si>
    <t xml:space="preserve">Projektant: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</si>
  <si>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</si>
  <si>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</si>
  <si>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</si>
  <si>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</si>
  <si>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</si>
  <si>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</si>
  <si>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</si>
  <si>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</si>
  <si>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</si>
  <si>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</si>
  <si>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</si>
  <si>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</si>
  <si>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</si>
  <si>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</si>
  <si>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</si>
  <si>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</si>
  <si>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</si>
  <si>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</si>
  <si>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</si>
  <si>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</si>
  <si>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</si>
  <si>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</si>
  <si>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</si>
  <si>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</si>
  <si>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</si>
  <si>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</si>
  <si>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</si>
  <si>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</si>
  <si>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</si>
  <si>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</si>
  <si>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</si>
  <si>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</si>
  <si>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</si>
  <si>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</si>
  <si>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</si>
  <si>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</si>
  <si>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</si>
  <si>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</si>
  <si>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12. 6. 2018</t>
  </si>
  <si>
    <t>Prehľad rozpočtových nákladov</t>
  </si>
  <si>
    <t>Práce HSV</t>
  </si>
  <si>
    <t>ZEMNÉ PRÁCE</t>
  </si>
  <si>
    <t>ZÁKLADY</t>
  </si>
  <si>
    <t>VODOROVNÉ KONŠTRUKCIE</t>
  </si>
  <si>
    <t>OSTATNÉ PRÁCE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</si>
  <si>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</si>
  <si>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</si>
  <si>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</si>
  <si>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</si>
  <si>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</si>
  <si>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</si>
  <si>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</si>
  <si>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</si>
  <si>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</si>
  <si>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</si>
  <si>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 1/A 1</t>
  </si>
  <si>
    <t xml:space="preserve"> 115201501</t>
  </si>
  <si>
    <t>Montáž potrubia odpadného DN 150 mm</t>
  </si>
  <si>
    <t>m</t>
  </si>
  <si>
    <t xml:space="preserve"> 130101011</t>
  </si>
  <si>
    <t>Výkop jamy a ryhy horniny triedy 1 a 2 ručne v obmedzenom priestore</t>
  </si>
  <si>
    <t>m3</t>
  </si>
  <si>
    <t xml:space="preserve"> 174101001</t>
  </si>
  <si>
    <t>Zásyp sypaninou zhutnený jám, šachiet, rýh, zárezov alebo okolo objektu do 100 m3</t>
  </si>
  <si>
    <t>221/B 1</t>
  </si>
  <si>
    <t xml:space="preserve"> 113307321</t>
  </si>
  <si>
    <t>Odstránenie podkladu z betónu prostého hrúbky do 150 mm plochy do 200 m2</t>
  </si>
  <si>
    <t>m2</t>
  </si>
  <si>
    <t xml:space="preserve"> 11/A 1</t>
  </si>
  <si>
    <t xml:space="preserve"> 279314612</t>
  </si>
  <si>
    <t>Betón prostý základových múrov zo síranovzdorného cementu triedy C20/25</t>
  </si>
  <si>
    <t xml:space="preserve"> 279322421</t>
  </si>
  <si>
    <t>Betónovanie základových múrov, betón  železový (bez výstuže),</t>
  </si>
  <si>
    <t>271/A 1</t>
  </si>
  <si>
    <t xml:space="preserve"> 451595111</t>
  </si>
  <si>
    <t>Lôžko pod potrubie stoky v otvorenom výkope</t>
  </si>
  <si>
    <t xml:space="preserve">  6/B 1</t>
  </si>
  <si>
    <t xml:space="preserve"> 979083111</t>
  </si>
  <si>
    <t>Vodorovné premiestnenie sute na skládku do 100 m</t>
  </si>
  <si>
    <t>t</t>
  </si>
  <si>
    <t xml:space="preserve"> 919736113</t>
  </si>
  <si>
    <t>Rezanie betónového krytu alebo podkladu hrúbky od 150 mm do 200 mm</t>
  </si>
  <si>
    <t>Dodávateľ: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</si>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</sst>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164" fontId="1" fillId="0" borderId="8" xfId="0" applyNumberFormat="1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164" fontId="1" fillId="0" borderId="27" xfId="0" applyNumberFormat="1" applyFont="1" applyFill="1" applyBorder="1"/>
    <xf numFmtId="0" fontId="1" fillId="0" borderId="28" xfId="0" applyFont="1" applyFill="1" applyBorder="1"/>
    <xf numFmtId="0" fontId="1" fillId="0" borderId="29" xfId="0" applyFont="1" applyFill="1" applyBorder="1"/>
    <xf numFmtId="0" fontId="6" fillId="0" borderId="14" xfId="0" applyFont="1" applyFill="1" applyBorder="1"/>
    <xf numFmtId="0" fontId="5" fillId="0" borderId="9" xfId="0" applyFont="1" applyFill="1" applyBorder="1"/>
    <xf numFmtId="0" fontId="5" fillId="0" borderId="6" xfId="0" applyFont="1" applyFill="1" applyBorder="1"/>
    <xf numFmtId="0" fontId="5" fillId="0" borderId="15" xfId="0" applyFont="1" applyFill="1" applyBorder="1"/>
    <xf numFmtId="0" fontId="5" fillId="0" borderId="10" xfId="0" applyFont="1" applyFill="1" applyBorder="1"/>
    <xf numFmtId="0" fontId="5" fillId="0" borderId="7" xfId="0" applyFont="1" applyFill="1" applyBorder="1"/>
    <xf numFmtId="0" fontId="4" fillId="0" borderId="6" xfId="0" applyFont="1" applyFill="1" applyBorder="1"/>
    <xf numFmtId="0" fontId="4" fillId="0" borderId="20" xfId="0" applyFont="1" applyFill="1" applyBorder="1"/>
    <xf numFmtId="0" fontId="4" fillId="0" borderId="15" xfId="0" applyFont="1" applyFill="1" applyBorder="1"/>
    <xf numFmtId="0" fontId="4" fillId="0" borderId="7" xfId="0" applyFont="1" applyFill="1" applyBorder="1"/>
    <xf numFmtId="0" fontId="4" fillId="0" borderId="26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1" fillId="0" borderId="27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4" fillId="0" borderId="32" xfId="0" applyFont="1" applyFill="1" applyBorder="1"/>
    <xf numFmtId="0" fontId="4" fillId="0" borderId="34" xfId="0" applyFont="1" applyFill="1" applyBorder="1"/>
    <xf numFmtId="0" fontId="4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33" xfId="0" applyFont="1" applyFill="1" applyBorder="1"/>
    <xf numFmtId="0" fontId="4" fillId="0" borderId="31" xfId="0" applyFont="1" applyFill="1" applyBorder="1"/>
    <xf numFmtId="0" fontId="4" fillId="0" borderId="10" xfId="0" applyFont="1" applyFill="1" applyBorder="1"/>
    <xf numFmtId="0" fontId="4" fillId="0" borderId="37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/>
    <xf numFmtId="0" fontId="4" fillId="0" borderId="46" xfId="0" applyFont="1" applyFill="1" applyBorder="1"/>
    <xf numFmtId="0" fontId="4" fillId="0" borderId="47" xfId="0" applyFont="1" applyFill="1" applyBorder="1"/>
    <xf numFmtId="0" fontId="1" fillId="0" borderId="47" xfId="0" applyFont="1" applyFill="1" applyBorder="1"/>
    <xf numFmtId="0" fontId="4" fillId="0" borderId="48" xfId="0" applyFont="1" applyFill="1" applyBorder="1"/>
    <xf numFmtId="164" fontId="1" fillId="0" borderId="49" xfId="0" applyNumberFormat="1" applyFont="1" applyFill="1" applyBorder="1"/>
    <xf numFmtId="164" fontId="4" fillId="0" borderId="44" xfId="0" applyNumberFormat="1" applyFont="1" applyFill="1" applyBorder="1"/>
    <xf numFmtId="164" fontId="4" fillId="0" borderId="45" xfId="0" applyNumberFormat="1" applyFont="1" applyFill="1" applyBorder="1"/>
    <xf numFmtId="164" fontId="4" fillId="0" borderId="46" xfId="0" applyNumberFormat="1" applyFont="1" applyFill="1" applyBorder="1"/>
    <xf numFmtId="164" fontId="4" fillId="0" borderId="47" xfId="0" applyNumberFormat="1" applyFont="1" applyFill="1" applyBorder="1"/>
    <xf numFmtId="164" fontId="1" fillId="0" borderId="48" xfId="0" applyNumberFormat="1" applyFont="1" applyFill="1" applyBorder="1"/>
    <xf numFmtId="164" fontId="4" fillId="0" borderId="0" xfId="0" applyNumberFormat="1" applyFont="1" applyFill="1" applyBorder="1"/>
    <xf numFmtId="164" fontId="4" fillId="0" borderId="50" xfId="0" applyNumberFormat="1" applyFont="1" applyFill="1" applyBorder="1"/>
    <xf numFmtId="0" fontId="1" fillId="0" borderId="51" xfId="0" applyFont="1" applyFill="1" applyBorder="1"/>
    <xf numFmtId="0" fontId="1" fillId="0" borderId="52" xfId="0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164" fontId="1" fillId="0" borderId="21" xfId="0" applyNumberFormat="1" applyFont="1" applyFill="1" applyBorder="1"/>
    <xf numFmtId="164" fontId="1" fillId="0" borderId="50" xfId="0" applyNumberFormat="1" applyFont="1" applyFill="1" applyBorder="1"/>
    <xf numFmtId="164" fontId="4" fillId="0" borderId="56" xfId="0" applyNumberFormat="1" applyFont="1" applyFill="1" applyBorder="1"/>
    <xf numFmtId="164" fontId="1" fillId="0" borderId="56" xfId="0" applyNumberFormat="1" applyFont="1" applyFill="1" applyBorder="1"/>
    <xf numFmtId="0" fontId="3" fillId="0" borderId="58" xfId="0" applyFont="1" applyFill="1" applyBorder="1" applyAlignment="1">
      <alignment horizontal="center"/>
    </xf>
    <xf numFmtId="0" fontId="4" fillId="0" borderId="59" xfId="0" applyFont="1" applyFill="1" applyBorder="1"/>
    <xf numFmtId="0" fontId="4" fillId="0" borderId="60" xfId="0" applyFont="1" applyFill="1" applyBorder="1"/>
    <xf numFmtId="0" fontId="4" fillId="0" borderId="61" xfId="0" applyFont="1" applyFill="1" applyBorder="1" applyAlignment="1">
      <alignment horizontal="center"/>
    </xf>
    <xf numFmtId="0" fontId="4" fillId="0" borderId="62" xfId="0" applyFont="1" applyFill="1" applyBorder="1"/>
    <xf numFmtId="164" fontId="4" fillId="0" borderId="62" xfId="0" applyNumberFormat="1" applyFont="1" applyFill="1" applyBorder="1"/>
    <xf numFmtId="164" fontId="4" fillId="0" borderId="63" xfId="0" applyNumberFormat="1" applyFont="1" applyFill="1" applyBorder="1"/>
    <xf numFmtId="164" fontId="1" fillId="0" borderId="65" xfId="0" applyNumberFormat="1" applyFont="1" applyFill="1" applyBorder="1"/>
    <xf numFmtId="164" fontId="3" fillId="0" borderId="66" xfId="0" applyNumberFormat="1" applyFont="1" applyFill="1" applyBorder="1"/>
    <xf numFmtId="164" fontId="1" fillId="0" borderId="67" xfId="0" applyNumberFormat="1" applyFont="1" applyFill="1" applyBorder="1"/>
    <xf numFmtId="0" fontId="1" fillId="0" borderId="13" xfId="0" applyFont="1" applyFill="1" applyBorder="1"/>
    <xf numFmtId="0" fontId="1" fillId="0" borderId="68" xfId="0" applyFont="1" applyFill="1" applyBorder="1"/>
    <xf numFmtId="0" fontId="1" fillId="0" borderId="69" xfId="0" applyFont="1" applyFill="1" applyBorder="1"/>
    <xf numFmtId="0" fontId="4" fillId="0" borderId="9" xfId="0" applyFont="1" applyFill="1" applyBorder="1"/>
    <xf numFmtId="0" fontId="4" fillId="0" borderId="70" xfId="0" applyFont="1" applyFill="1" applyBorder="1"/>
    <xf numFmtId="164" fontId="4" fillId="0" borderId="71" xfId="0" applyNumberFormat="1" applyFont="1" applyFill="1" applyBorder="1"/>
    <xf numFmtId="164" fontId="3" fillId="0" borderId="72" xfId="0" applyNumberFormat="1" applyFont="1" applyFill="1" applyBorder="1"/>
    <xf numFmtId="164" fontId="3" fillId="0" borderId="73" xfId="0" applyNumberFormat="1" applyFont="1" applyFill="1" applyBorder="1"/>
    <xf numFmtId="0" fontId="3" fillId="0" borderId="74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4" fillId="0" borderId="71" xfId="0" applyFont="1" applyFill="1" applyBorder="1"/>
    <xf numFmtId="0" fontId="4" fillId="0" borderId="0" xfId="0" applyFont="1" applyFill="1" applyBorder="1"/>
    <xf numFmtId="0" fontId="4" fillId="0" borderId="50" xfId="0" applyFont="1" applyFill="1" applyBorder="1"/>
    <xf numFmtId="0" fontId="1" fillId="0" borderId="0" xfId="0" applyFont="1" applyFill="1" applyBorder="1"/>
    <xf numFmtId="164" fontId="5" fillId="0" borderId="64" xfId="0" applyNumberFormat="1" applyFont="1" applyFill="1" applyBorder="1"/>
    <xf numFmtId="164" fontId="5" fillId="0" borderId="75" xfId="0" applyNumberFormat="1" applyFont="1" applyFill="1" applyBorder="1"/>
    <xf numFmtId="164" fontId="5" fillId="0" borderId="76" xfId="0" applyNumberFormat="1" applyFont="1" applyFill="1" applyBorder="1"/>
    <xf numFmtId="164" fontId="1" fillId="0" borderId="75" xfId="0" applyNumberFormat="1" applyFont="1" applyFill="1" applyBorder="1"/>
    <xf numFmtId="0" fontId="1" fillId="0" borderId="77" xfId="0" applyFont="1" applyFill="1" applyBorder="1"/>
    <xf numFmtId="164" fontId="4" fillId="0" borderId="78" xfId="0" applyNumberFormat="1" applyFont="1" applyFill="1" applyBorder="1"/>
    <xf numFmtId="0" fontId="1" fillId="0" borderId="79" xfId="0" applyFont="1" applyFill="1" applyBorder="1"/>
    <xf numFmtId="0" fontId="1" fillId="0" borderId="50" xfId="0" applyFont="1" applyFill="1" applyBorder="1"/>
    <xf numFmtId="164" fontId="4" fillId="0" borderId="75" xfId="0" applyNumberFormat="1" applyFont="1" applyFill="1" applyBorder="1"/>
    <xf numFmtId="164" fontId="4" fillId="0" borderId="76" xfId="0" applyNumberFormat="1" applyFont="1" applyFill="1" applyBorder="1"/>
    <xf numFmtId="164" fontId="1" fillId="0" borderId="76" xfId="0" applyNumberFormat="1" applyFont="1" applyFill="1" applyBorder="1"/>
    <xf numFmtId="0" fontId="1" fillId="0" borderId="56" xfId="0" applyFont="1" applyFill="1" applyBorder="1"/>
    <xf numFmtId="0" fontId="4" fillId="0" borderId="56" xfId="0" applyFont="1" applyFill="1" applyBorder="1"/>
    <xf numFmtId="0" fontId="1" fillId="0" borderId="80" xfId="0" applyFont="1" applyFill="1" applyBorder="1"/>
    <xf numFmtId="164" fontId="1" fillId="0" borderId="81" xfId="0" applyNumberFormat="1" applyFont="1" applyFill="1" applyBorder="1"/>
    <xf numFmtId="164" fontId="7" fillId="0" borderId="82" xfId="0" applyNumberFormat="1" applyFont="1" applyFill="1" applyBorder="1"/>
    <xf numFmtId="0" fontId="1" fillId="0" borderId="84" xfId="0" applyFont="1" applyFill="1" applyBorder="1"/>
    <xf numFmtId="0" fontId="1" fillId="0" borderId="85" xfId="0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55" xfId="0" applyFont="1" applyFill="1" applyBorder="1"/>
    <xf numFmtId="0" fontId="1" fillId="0" borderId="57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83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3" fillId="2" borderId="3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4" fillId="0" borderId="89" xfId="0" applyFont="1" applyBorder="1"/>
    <xf numFmtId="164" fontId="4" fillId="0" borderId="89" xfId="0" applyNumberFormat="1" applyFont="1" applyBorder="1"/>
    <xf numFmtId="165" fontId="4" fillId="0" borderId="89" xfId="0" applyNumberFormat="1" applyFont="1" applyBorder="1"/>
    <xf numFmtId="0" fontId="8" fillId="0" borderId="0" xfId="0" applyFont="1"/>
    <xf numFmtId="0" fontId="3" fillId="0" borderId="89" xfId="0" applyFont="1" applyBorder="1"/>
    <xf numFmtId="164" fontId="3" fillId="0" borderId="89" xfId="0" applyNumberFormat="1" applyFont="1" applyBorder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9" fillId="2" borderId="0" xfId="0" applyFont="1" applyFill="1"/>
    <xf numFmtId="0" fontId="9" fillId="0" borderId="0" xfId="0" applyFont="1"/>
    <xf numFmtId="166" fontId="1" fillId="0" borderId="0" xfId="0" applyNumberFormat="1" applyFont="1"/>
    <xf numFmtId="0" fontId="3" fillId="2" borderId="89" xfId="0" applyFont="1" applyFill="1" applyBorder="1"/>
    <xf numFmtId="49" fontId="4" fillId="0" borderId="89" xfId="0" applyNumberFormat="1" applyFont="1" applyBorder="1"/>
    <xf numFmtId="166" fontId="4" fillId="0" borderId="89" xfId="0" applyNumberFormat="1" applyFont="1" applyBorder="1"/>
    <xf numFmtId="166" fontId="4" fillId="0" borderId="0" xfId="0" applyNumberFormat="1" applyFo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166" fontId="0" fillId="0" borderId="0" xfId="0" applyNumberFormat="1"/>
    <xf numFmtId="166" fontId="3" fillId="0" borderId="0" xfId="0" applyNumberFormat="1" applyFont="1"/>
    <xf numFmtId="0" fontId="10" fillId="0" borderId="89" xfId="0" applyFont="1" applyBorder="1"/>
    <xf numFmtId="166" fontId="10" fillId="0" borderId="89" xfId="0" applyNumberFormat="1" applyFont="1" applyBorder="1"/>
    <xf numFmtId="164" fontId="10" fillId="0" borderId="89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H13" sqref="H13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6"/>
      <c r="C1" s="6"/>
      <c r="D1" s="6"/>
      <c r="E1" s="6"/>
      <c r="F1" s="7" t="s">
        <v>3</v>
      </c>
      <c r="G1" s="6"/>
      <c r="H1" s="6"/>
      <c r="I1" s="6"/>
      <c r="J1" s="6"/>
      <c r="W1">
        <v>30.126000000000001</v>
      </c>
    </row>
    <row r="2" spans="1:23" ht="18" customHeight="1" thickTop="1" x14ac:dyDescent="0.25">
      <c r="A2" s="5"/>
      <c r="B2" s="30" t="s">
        <v>0</v>
      </c>
      <c r="C2" s="31"/>
      <c r="D2" s="32"/>
      <c r="E2" s="32"/>
      <c r="F2" s="32"/>
      <c r="G2" s="36" t="s">
        <v>4</v>
      </c>
      <c r="H2" s="10"/>
      <c r="I2" s="21"/>
      <c r="J2" s="25"/>
    </row>
    <row r="3" spans="1:23" ht="18" customHeight="1" x14ac:dyDescent="0.25">
      <c r="A3" s="5"/>
      <c r="B3" s="33" t="s">
        <v>5</v>
      </c>
      <c r="C3" s="34"/>
      <c r="D3" s="35"/>
      <c r="E3" s="35"/>
      <c r="F3" s="35"/>
      <c r="G3" s="11"/>
      <c r="H3" s="11"/>
      <c r="I3" s="22"/>
      <c r="J3" s="26"/>
    </row>
    <row r="4" spans="1:23" ht="18" customHeight="1" x14ac:dyDescent="0.25">
      <c r="A4" s="5"/>
      <c r="B4" s="17"/>
      <c r="C4" s="14"/>
      <c r="D4" s="11"/>
      <c r="E4" s="11"/>
      <c r="F4" s="11"/>
      <c r="G4" s="11"/>
      <c r="H4" s="11"/>
      <c r="I4" s="37" t="s">
        <v>6</v>
      </c>
      <c r="J4" s="26"/>
    </row>
    <row r="5" spans="1:23" ht="18" customHeight="1" thickBot="1" x14ac:dyDescent="0.3">
      <c r="A5" s="5"/>
      <c r="B5" s="38" t="s">
        <v>7</v>
      </c>
      <c r="C5" s="14"/>
      <c r="D5" s="11"/>
      <c r="E5" s="11"/>
      <c r="F5" s="39" t="s">
        <v>8</v>
      </c>
      <c r="G5" s="11"/>
      <c r="H5" s="11"/>
      <c r="I5" s="37" t="s">
        <v>9</v>
      </c>
      <c r="J5" s="40"/>
    </row>
    <row r="6" spans="1:23" ht="18" customHeight="1" thickTop="1" x14ac:dyDescent="0.25">
      <c r="A6" s="5"/>
      <c r="B6" s="49" t="s">
        <v>10</v>
      </c>
      <c r="C6" s="45"/>
      <c r="D6" s="46"/>
      <c r="E6" s="46"/>
      <c r="F6" s="46"/>
      <c r="G6" s="50" t="s">
        <v>11</v>
      </c>
      <c r="H6" s="46"/>
      <c r="I6" s="47"/>
      <c r="J6" s="48"/>
    </row>
    <row r="7" spans="1:23" ht="18" customHeight="1" x14ac:dyDescent="0.25">
      <c r="A7" s="5"/>
      <c r="B7" s="41"/>
      <c r="C7" s="42"/>
      <c r="D7" s="12"/>
      <c r="E7" s="12"/>
      <c r="F7" s="12"/>
      <c r="G7" s="51" t="s">
        <v>12</v>
      </c>
      <c r="H7" s="12"/>
      <c r="I7" s="23"/>
      <c r="J7" s="43"/>
    </row>
    <row r="8" spans="1:23" ht="18" customHeight="1" x14ac:dyDescent="0.25">
      <c r="A8" s="5"/>
      <c r="B8" s="38" t="s">
        <v>97</v>
      </c>
      <c r="C8" s="14"/>
      <c r="D8" s="11"/>
      <c r="E8" s="11"/>
      <c r="F8" s="11"/>
      <c r="G8" s="39" t="s">
        <v>15</v>
      </c>
      <c r="H8" s="11"/>
      <c r="I8" s="22"/>
      <c r="J8" s="26"/>
    </row>
    <row r="9" spans="1:23" ht="18" customHeight="1" x14ac:dyDescent="0.25">
      <c r="A9" s="5"/>
      <c r="B9" s="17"/>
      <c r="C9" s="14"/>
      <c r="D9" s="11"/>
      <c r="E9" s="11"/>
      <c r="F9" s="11"/>
      <c r="G9" s="39" t="s">
        <v>16</v>
      </c>
      <c r="H9" s="11"/>
      <c r="I9" s="22"/>
      <c r="J9" s="26"/>
    </row>
    <row r="10" spans="1:23" ht="18" customHeight="1" x14ac:dyDescent="0.25">
      <c r="A10" s="5"/>
      <c r="B10" s="38" t="s">
        <v>14</v>
      </c>
      <c r="C10" s="14"/>
      <c r="D10" s="11"/>
      <c r="E10" s="11"/>
      <c r="F10" s="11"/>
      <c r="G10" s="39" t="s">
        <v>15</v>
      </c>
      <c r="H10" s="11"/>
      <c r="I10" s="22"/>
      <c r="J10" s="26"/>
    </row>
    <row r="11" spans="1:23" ht="18" customHeight="1" thickBot="1" x14ac:dyDescent="0.3">
      <c r="A11" s="5"/>
      <c r="B11" s="17"/>
      <c r="C11" s="14"/>
      <c r="D11" s="11"/>
      <c r="E11" s="11"/>
      <c r="F11" s="11"/>
      <c r="G11" s="39" t="s">
        <v>16</v>
      </c>
      <c r="H11" s="11"/>
      <c r="I11" s="22"/>
      <c r="J11" s="26"/>
    </row>
    <row r="12" spans="1:23" ht="18" customHeight="1" thickTop="1" x14ac:dyDescent="0.25">
      <c r="A12" s="5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5"/>
      <c r="B13" s="41"/>
      <c r="C13" s="42"/>
      <c r="D13" s="12"/>
      <c r="E13" s="12"/>
      <c r="F13" s="12"/>
      <c r="G13" s="12"/>
      <c r="H13" s="12"/>
      <c r="I13" s="23"/>
      <c r="J13" s="43"/>
    </row>
    <row r="14" spans="1:23" ht="18" customHeight="1" thickBot="1" x14ac:dyDescent="0.3">
      <c r="A14" s="5"/>
      <c r="B14" s="17"/>
      <c r="C14" s="14"/>
      <c r="D14" s="11"/>
      <c r="E14" s="11"/>
      <c r="F14" s="11"/>
      <c r="G14" s="11"/>
      <c r="H14" s="11"/>
      <c r="I14" s="22"/>
      <c r="J14" s="26"/>
    </row>
    <row r="15" spans="1:23" ht="18" customHeight="1" thickTop="1" x14ac:dyDescent="0.25">
      <c r="A15" s="5"/>
      <c r="B15" s="83" t="s">
        <v>17</v>
      </c>
      <c r="C15" s="84" t="s">
        <v>1</v>
      </c>
      <c r="D15" s="84" t="s">
        <v>44</v>
      </c>
      <c r="E15" s="85" t="s">
        <v>45</v>
      </c>
      <c r="F15" s="97" t="s">
        <v>46</v>
      </c>
      <c r="G15" s="52" t="s">
        <v>22</v>
      </c>
      <c r="H15" s="55" t="s">
        <v>23</v>
      </c>
      <c r="I15" s="21"/>
      <c r="J15" s="48"/>
    </row>
    <row r="16" spans="1:23" ht="18" customHeight="1" x14ac:dyDescent="0.25">
      <c r="A16" s="5"/>
      <c r="B16" s="86">
        <v>1</v>
      </c>
      <c r="C16" s="87" t="s">
        <v>18</v>
      </c>
      <c r="D16" s="88">
        <f>'Rekap 5724'!B15</f>
        <v>0</v>
      </c>
      <c r="E16" s="89">
        <f>'Rekap 5724'!C15</f>
        <v>0</v>
      </c>
      <c r="F16" s="98">
        <f>'Rekap 5724'!D15</f>
        <v>0</v>
      </c>
      <c r="G16" s="53">
        <v>6</v>
      </c>
      <c r="H16" s="107" t="s">
        <v>24</v>
      </c>
      <c r="I16" s="121"/>
      <c r="J16" s="118">
        <v>0</v>
      </c>
    </row>
    <row r="17" spans="1:26" ht="18" customHeight="1" x14ac:dyDescent="0.25">
      <c r="A17" s="5"/>
      <c r="B17" s="60">
        <v>2</v>
      </c>
      <c r="C17" s="63" t="s">
        <v>19</v>
      </c>
      <c r="D17" s="70"/>
      <c r="E17" s="68"/>
      <c r="F17" s="73"/>
      <c r="G17" s="54">
        <v>7</v>
      </c>
      <c r="H17" s="108" t="s">
        <v>25</v>
      </c>
      <c r="I17" s="121"/>
      <c r="J17" s="119">
        <f>'SO 5724'!Z32</f>
        <v>0</v>
      </c>
    </row>
    <row r="18" spans="1:26" ht="18" customHeight="1" x14ac:dyDescent="0.25">
      <c r="A18" s="5"/>
      <c r="B18" s="61">
        <v>3</v>
      </c>
      <c r="C18" s="64" t="s">
        <v>20</v>
      </c>
      <c r="D18" s="71"/>
      <c r="E18" s="69"/>
      <c r="F18" s="74"/>
      <c r="G18" s="54">
        <v>8</v>
      </c>
      <c r="H18" s="108" t="s">
        <v>26</v>
      </c>
      <c r="I18" s="121"/>
      <c r="J18" s="119">
        <v>0</v>
      </c>
    </row>
    <row r="19" spans="1:26" ht="18" customHeight="1" x14ac:dyDescent="0.25">
      <c r="A19" s="5"/>
      <c r="B19" s="61">
        <v>4</v>
      </c>
      <c r="C19" s="65"/>
      <c r="D19" s="71"/>
      <c r="E19" s="69"/>
      <c r="F19" s="74"/>
      <c r="G19" s="54">
        <v>9</v>
      </c>
      <c r="H19" s="117"/>
      <c r="I19" s="121"/>
      <c r="J19" s="120"/>
    </row>
    <row r="20" spans="1:26" ht="18" customHeight="1" thickBot="1" x14ac:dyDescent="0.3">
      <c r="A20" s="5"/>
      <c r="B20" s="61">
        <v>5</v>
      </c>
      <c r="C20" s="66" t="s">
        <v>21</v>
      </c>
      <c r="D20" s="72"/>
      <c r="E20" s="92"/>
      <c r="F20" s="99">
        <f>SUM(F16:F19)</f>
        <v>0</v>
      </c>
      <c r="G20" s="54">
        <v>10</v>
      </c>
      <c r="H20" s="108" t="s">
        <v>21</v>
      </c>
      <c r="I20" s="123"/>
      <c r="J20" s="91">
        <f>SUM(J16:J19)</f>
        <v>0</v>
      </c>
    </row>
    <row r="21" spans="1:26" ht="18" customHeight="1" thickTop="1" x14ac:dyDescent="0.25">
      <c r="A21" s="5"/>
      <c r="B21" s="58" t="s">
        <v>34</v>
      </c>
      <c r="C21" s="62" t="s">
        <v>2</v>
      </c>
      <c r="D21" s="67"/>
      <c r="E21" s="13"/>
      <c r="F21" s="90"/>
      <c r="G21" s="58" t="s">
        <v>40</v>
      </c>
      <c r="H21" s="55" t="s">
        <v>2</v>
      </c>
      <c r="I21" s="23"/>
      <c r="J21" s="124"/>
    </row>
    <row r="22" spans="1:26" ht="18" customHeight="1" x14ac:dyDescent="0.25">
      <c r="A22" s="5"/>
      <c r="B22" s="53">
        <v>11</v>
      </c>
      <c r="C22" s="56" t="s">
        <v>35</v>
      </c>
      <c r="D22" s="79"/>
      <c r="E22" s="81" t="s">
        <v>38</v>
      </c>
      <c r="F22" s="73">
        <f>((F16*U22*0)+(F17*V22*0)+(F18*W22*0))/100</f>
        <v>0</v>
      </c>
      <c r="G22" s="53">
        <v>16</v>
      </c>
      <c r="H22" s="107" t="s">
        <v>41</v>
      </c>
      <c r="I22" s="122" t="s">
        <v>38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5"/>
      <c r="B23" s="54">
        <v>12</v>
      </c>
      <c r="C23" s="57" t="s">
        <v>36</v>
      </c>
      <c r="D23" s="59"/>
      <c r="E23" s="81" t="s">
        <v>39</v>
      </c>
      <c r="F23" s="74">
        <f>((F16*U23*0)+(F17*V23*0)+(F18*W23*0))/100</f>
        <v>0</v>
      </c>
      <c r="G23" s="54">
        <v>17</v>
      </c>
      <c r="H23" s="108" t="s">
        <v>42</v>
      </c>
      <c r="I23" s="122" t="s">
        <v>38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5"/>
      <c r="B24" s="54">
        <v>13</v>
      </c>
      <c r="C24" s="57" t="s">
        <v>37</v>
      </c>
      <c r="D24" s="59"/>
      <c r="E24" s="81" t="s">
        <v>38</v>
      </c>
      <c r="F24" s="74">
        <f>((F16*U24*0)+(F17*V24*0)+(F18*W24*0))/100</f>
        <v>0</v>
      </c>
      <c r="G24" s="54">
        <v>18</v>
      </c>
      <c r="H24" s="108" t="s">
        <v>43</v>
      </c>
      <c r="I24" s="122" t="s">
        <v>39</v>
      </c>
      <c r="J24" s="119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5"/>
      <c r="B25" s="54">
        <v>14</v>
      </c>
      <c r="C25" s="14"/>
      <c r="D25" s="59"/>
      <c r="E25" s="82"/>
      <c r="F25" s="80"/>
      <c r="G25" s="54">
        <v>19</v>
      </c>
      <c r="H25" s="117"/>
      <c r="I25" s="121"/>
      <c r="J25" s="120"/>
    </row>
    <row r="26" spans="1:26" ht="18" customHeight="1" thickBot="1" x14ac:dyDescent="0.3">
      <c r="A26" s="5"/>
      <c r="B26" s="54">
        <v>15</v>
      </c>
      <c r="C26" s="57"/>
      <c r="D26" s="59"/>
      <c r="E26" s="59"/>
      <c r="F26" s="100"/>
      <c r="G26" s="54">
        <v>20</v>
      </c>
      <c r="H26" s="108" t="s">
        <v>21</v>
      </c>
      <c r="I26" s="123"/>
      <c r="J26" s="91">
        <f>SUM(J22:J25)+SUM(F22:F25)</f>
        <v>0</v>
      </c>
    </row>
    <row r="27" spans="1:26" ht="18" customHeight="1" thickTop="1" x14ac:dyDescent="0.25">
      <c r="A27" s="5"/>
      <c r="B27" s="93"/>
      <c r="C27" s="135" t="s">
        <v>49</v>
      </c>
      <c r="D27" s="128"/>
      <c r="E27" s="94"/>
      <c r="F27" s="24"/>
      <c r="G27" s="101" t="s">
        <v>27</v>
      </c>
      <c r="H27" s="96" t="s">
        <v>28</v>
      </c>
      <c r="I27" s="23"/>
      <c r="J27" s="27"/>
    </row>
    <row r="28" spans="1:26" ht="18" customHeight="1" x14ac:dyDescent="0.25">
      <c r="A28" s="5"/>
      <c r="B28" s="20"/>
      <c r="C28" s="126"/>
      <c r="D28" s="129"/>
      <c r="E28" s="16"/>
      <c r="F28" s="5"/>
      <c r="G28" s="102">
        <v>21</v>
      </c>
      <c r="H28" s="106" t="s">
        <v>29</v>
      </c>
      <c r="I28" s="114"/>
      <c r="J28" s="110">
        <f>F20+J20+F26+J26</f>
        <v>0</v>
      </c>
    </row>
    <row r="29" spans="1:26" ht="18" customHeight="1" x14ac:dyDescent="0.25">
      <c r="A29" s="5"/>
      <c r="B29" s="75"/>
      <c r="C29" s="127"/>
      <c r="D29" s="130"/>
      <c r="E29" s="16"/>
      <c r="F29" s="5"/>
      <c r="G29" s="53">
        <v>22</v>
      </c>
      <c r="H29" s="107" t="s">
        <v>30</v>
      </c>
      <c r="I29" s="115">
        <f>J28-SUM('SO 5724'!K9:'SO 5724'!K31)</f>
        <v>0</v>
      </c>
      <c r="J29" s="111">
        <f>ROUND(((ROUND(I29,2)*20)*1/100),2)</f>
        <v>0</v>
      </c>
    </row>
    <row r="30" spans="1:26" ht="18" customHeight="1" x14ac:dyDescent="0.25">
      <c r="A30" s="5"/>
      <c r="B30" s="17"/>
      <c r="C30" s="117"/>
      <c r="D30" s="121"/>
      <c r="E30" s="16"/>
      <c r="F30" s="5"/>
      <c r="G30" s="54">
        <v>23</v>
      </c>
      <c r="H30" s="108" t="s">
        <v>31</v>
      </c>
      <c r="I30" s="81">
        <f>SUM('SO 5724'!K9:'SO 5724'!K31)</f>
        <v>0</v>
      </c>
      <c r="J30" s="112">
        <f>ROUND(((ROUND(I30,2)*0)/100),2)</f>
        <v>0</v>
      </c>
    </row>
    <row r="31" spans="1:26" ht="18" customHeight="1" x14ac:dyDescent="0.25">
      <c r="A31" s="5"/>
      <c r="B31" s="18"/>
      <c r="C31" s="131"/>
      <c r="D31" s="132"/>
      <c r="E31" s="16"/>
      <c r="F31" s="5"/>
      <c r="G31" s="102">
        <v>24</v>
      </c>
      <c r="H31" s="106" t="s">
        <v>32</v>
      </c>
      <c r="I31" s="105"/>
      <c r="J31" s="125">
        <f>SUM(J28:J30)</f>
        <v>0</v>
      </c>
    </row>
    <row r="32" spans="1:26" ht="18" customHeight="1" thickBot="1" x14ac:dyDescent="0.3">
      <c r="A32" s="5"/>
      <c r="B32" s="41"/>
      <c r="C32" s="109"/>
      <c r="D32" s="116"/>
      <c r="E32" s="76"/>
      <c r="F32" s="77"/>
      <c r="G32" s="53" t="s">
        <v>33</v>
      </c>
      <c r="H32" s="109"/>
      <c r="I32" s="116"/>
      <c r="J32" s="113"/>
    </row>
    <row r="33" spans="1:10" ht="18" customHeight="1" thickTop="1" x14ac:dyDescent="0.25">
      <c r="A33" s="5"/>
      <c r="B33" s="93"/>
      <c r="C33" s="94"/>
      <c r="D33" s="133" t="s">
        <v>47</v>
      </c>
      <c r="E33" s="9"/>
      <c r="F33" s="95"/>
      <c r="G33" s="103">
        <v>26</v>
      </c>
      <c r="H33" s="134" t="s">
        <v>48</v>
      </c>
      <c r="I33" s="24"/>
      <c r="J33" s="104"/>
    </row>
    <row r="34" spans="1:10" ht="18" customHeight="1" x14ac:dyDescent="0.25">
      <c r="A34" s="5"/>
      <c r="B34" s="19"/>
      <c r="C34" s="15"/>
      <c r="D34" s="8"/>
      <c r="E34" s="8"/>
      <c r="F34" s="8"/>
      <c r="G34" s="8"/>
      <c r="H34" s="8"/>
      <c r="I34" s="24"/>
      <c r="J34" s="28"/>
    </row>
    <row r="35" spans="1:10" ht="18" customHeight="1" x14ac:dyDescent="0.25">
      <c r="A35" s="5"/>
      <c r="B35" s="20"/>
      <c r="C35" s="16"/>
      <c r="D35" s="3"/>
      <c r="E35" s="3"/>
      <c r="F35" s="3"/>
      <c r="G35" s="3"/>
      <c r="H35" s="3"/>
      <c r="I35" s="5"/>
      <c r="J35" s="29"/>
    </row>
    <row r="36" spans="1:10" ht="18" customHeight="1" x14ac:dyDescent="0.25">
      <c r="A36" s="5"/>
      <c r="B36" s="20"/>
      <c r="C36" s="16"/>
      <c r="D36" s="3"/>
      <c r="E36" s="3"/>
      <c r="F36" s="3"/>
      <c r="G36" s="3"/>
      <c r="H36" s="3"/>
      <c r="I36" s="5"/>
      <c r="J36" s="29"/>
    </row>
    <row r="37" spans="1:10" ht="18" customHeight="1" x14ac:dyDescent="0.25">
      <c r="A37" s="5"/>
      <c r="B37" s="20"/>
      <c r="C37" s="16"/>
      <c r="D37" s="3"/>
      <c r="E37" s="3"/>
      <c r="F37" s="3"/>
      <c r="G37" s="3"/>
      <c r="H37" s="3"/>
      <c r="I37" s="5"/>
      <c r="J37" s="29"/>
    </row>
    <row r="38" spans="1:10" ht="18" customHeight="1" x14ac:dyDescent="0.25">
      <c r="A38" s="5"/>
      <c r="B38" s="20"/>
      <c r="C38" s="16"/>
      <c r="D38" s="3"/>
      <c r="E38" s="3"/>
      <c r="F38" s="3"/>
      <c r="G38" s="3"/>
      <c r="H38" s="3"/>
      <c r="I38" s="5"/>
      <c r="J38" s="29"/>
    </row>
    <row r="39" spans="1:10" ht="18" customHeight="1" x14ac:dyDescent="0.25">
      <c r="A39" s="5"/>
      <c r="B39" s="20"/>
      <c r="C39" s="16"/>
      <c r="D39" s="3"/>
      <c r="E39" s="3"/>
      <c r="F39" s="3"/>
      <c r="G39" s="3"/>
      <c r="H39" s="3"/>
      <c r="I39" s="5"/>
      <c r="J39" s="29"/>
    </row>
    <row r="40" spans="1:10" ht="18" customHeight="1" thickBot="1" x14ac:dyDescent="0.3">
      <c r="A40" s="5"/>
      <c r="B40" s="75"/>
      <c r="C40" s="76"/>
      <c r="D40" s="6"/>
      <c r="E40" s="6"/>
      <c r="F40" s="6"/>
      <c r="G40" s="6"/>
      <c r="H40" s="6"/>
      <c r="I40" s="77"/>
      <c r="J40" s="78"/>
    </row>
    <row r="41" spans="1:10" ht="15.75" thickTop="1" x14ac:dyDescent="0.25">
      <c r="A41" s="5"/>
      <c r="B41" s="9"/>
      <c r="C41" s="9"/>
      <c r="D41" s="9"/>
      <c r="E41" s="9"/>
      <c r="F41" s="9"/>
      <c r="G41" s="9"/>
      <c r="H41" s="9"/>
      <c r="I41" s="9"/>
      <c r="J41" s="9"/>
    </row>
  </sheetData>
  <pageMargins left="0.7" right="0.7" top="0.78740157499999996" bottom="0.78740157499999996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37" t="s">
        <v>10</v>
      </c>
      <c r="B1" s="136"/>
      <c r="C1" s="136"/>
      <c r="D1" s="137" t="s">
        <v>8</v>
      </c>
      <c r="E1" s="136"/>
      <c r="F1" s="136"/>
      <c r="W1">
        <v>30.126000000000001</v>
      </c>
    </row>
    <row r="2" spans="1:26" x14ac:dyDescent="0.25">
      <c r="A2" s="137" t="s">
        <v>14</v>
      </c>
      <c r="B2" s="136"/>
      <c r="C2" s="136"/>
      <c r="D2" s="137" t="s">
        <v>6</v>
      </c>
      <c r="E2" s="136"/>
      <c r="F2" s="136"/>
    </row>
    <row r="3" spans="1:26" x14ac:dyDescent="0.25">
      <c r="A3" s="137" t="s">
        <v>13</v>
      </c>
      <c r="B3" s="136"/>
      <c r="C3" s="136"/>
      <c r="D3" s="137" t="s">
        <v>53</v>
      </c>
      <c r="E3" s="136"/>
      <c r="F3" s="136"/>
    </row>
    <row r="4" spans="1:26" x14ac:dyDescent="0.25">
      <c r="A4" s="137" t="s">
        <v>0</v>
      </c>
      <c r="B4" s="136"/>
      <c r="C4" s="136"/>
      <c r="D4" s="136"/>
      <c r="E4" s="136"/>
      <c r="F4" s="136"/>
    </row>
    <row r="5" spans="1:26" x14ac:dyDescent="0.25">
      <c r="A5" s="137" t="s">
        <v>5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38" t="s">
        <v>54</v>
      </c>
      <c r="B8" s="136"/>
      <c r="C8" s="136"/>
      <c r="D8" s="136"/>
      <c r="E8" s="136"/>
      <c r="F8" s="136"/>
    </row>
    <row r="9" spans="1:26" x14ac:dyDescent="0.25">
      <c r="A9" s="139" t="s">
        <v>50</v>
      </c>
      <c r="B9" s="139" t="s">
        <v>44</v>
      </c>
      <c r="C9" s="139" t="s">
        <v>45</v>
      </c>
      <c r="D9" s="139" t="s">
        <v>21</v>
      </c>
      <c r="E9" s="139" t="s">
        <v>51</v>
      </c>
      <c r="F9" s="139" t="s">
        <v>52</v>
      </c>
    </row>
    <row r="10" spans="1:26" x14ac:dyDescent="0.25">
      <c r="A10" s="146" t="s">
        <v>55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56</v>
      </c>
      <c r="B11" s="149">
        <f>'SO 5724'!L15</f>
        <v>0</v>
      </c>
      <c r="C11" s="149">
        <f>'SO 5724'!M15</f>
        <v>0</v>
      </c>
      <c r="D11" s="149">
        <f>'SO 5724'!I15</f>
        <v>0</v>
      </c>
      <c r="E11" s="150">
        <f>'SO 5724'!P15</f>
        <v>0.22</v>
      </c>
      <c r="F11" s="150">
        <f>'SO 5724'!S15</f>
        <v>1.78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57</v>
      </c>
      <c r="B12" s="149">
        <f>'SO 5724'!L20</f>
        <v>0</v>
      </c>
      <c r="C12" s="149">
        <f>'SO 5724'!M20</f>
        <v>0</v>
      </c>
      <c r="D12" s="149">
        <f>'SO 5724'!I20</f>
        <v>0</v>
      </c>
      <c r="E12" s="150">
        <f>'SO 5724'!P20</f>
        <v>3.32</v>
      </c>
      <c r="F12" s="150">
        <f>'SO 5724'!S20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58</v>
      </c>
      <c r="B13" s="149">
        <f>'SO 5724'!L24</f>
        <v>0</v>
      </c>
      <c r="C13" s="149">
        <f>'SO 5724'!M24</f>
        <v>0</v>
      </c>
      <c r="D13" s="149">
        <f>'SO 5724'!I24</f>
        <v>0</v>
      </c>
      <c r="E13" s="150">
        <f>'SO 5724'!P24</f>
        <v>0</v>
      </c>
      <c r="F13" s="150">
        <f>'SO 5724'!S24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59</v>
      </c>
      <c r="B14" s="149">
        <f>'SO 5724'!L29</f>
        <v>0</v>
      </c>
      <c r="C14" s="149">
        <f>'SO 5724'!M29</f>
        <v>0</v>
      </c>
      <c r="D14" s="149">
        <f>'SO 5724'!I29</f>
        <v>0</v>
      </c>
      <c r="E14" s="150">
        <f>'SO 5724'!P29</f>
        <v>0</v>
      </c>
      <c r="F14" s="150">
        <f>'SO 5724'!S29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2" t="s">
        <v>55</v>
      </c>
      <c r="B15" s="151">
        <f>'SO 5724'!L31</f>
        <v>0</v>
      </c>
      <c r="C15" s="151">
        <f>'SO 5724'!M31</f>
        <v>0</v>
      </c>
      <c r="D15" s="151">
        <f>'SO 5724'!I31</f>
        <v>0</v>
      </c>
      <c r="E15" s="152">
        <f>'SO 5724'!P31</f>
        <v>3.54</v>
      </c>
      <c r="F15" s="152">
        <f>'SO 5724'!S31</f>
        <v>1.78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"/>
      <c r="B16" s="141"/>
      <c r="C16" s="141"/>
      <c r="D16" s="141"/>
      <c r="E16" s="140"/>
      <c r="F16" s="140"/>
    </row>
    <row r="17" spans="1:26" x14ac:dyDescent="0.25">
      <c r="A17" s="2" t="s">
        <v>60</v>
      </c>
      <c r="B17" s="151">
        <f>'SO 5724'!L32</f>
        <v>0</v>
      </c>
      <c r="C17" s="151">
        <f>'SO 5724'!M32</f>
        <v>0</v>
      </c>
      <c r="D17" s="151">
        <f>'SO 5724'!I32</f>
        <v>0</v>
      </c>
      <c r="E17" s="152">
        <f>'SO 5724'!P32</f>
        <v>3.54</v>
      </c>
      <c r="F17" s="152">
        <f>'SO 5724'!S32</f>
        <v>1.78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1"/>
      <c r="B19" s="141"/>
      <c r="C19" s="141"/>
      <c r="D19" s="141"/>
      <c r="E19" s="140"/>
      <c r="F19" s="140"/>
    </row>
    <row r="20" spans="1:26" x14ac:dyDescent="0.25">
      <c r="A20" s="1"/>
      <c r="B20" s="141"/>
      <c r="C20" s="141"/>
      <c r="D20" s="141"/>
      <c r="E20" s="140"/>
      <c r="F20" s="140"/>
    </row>
    <row r="21" spans="1:26" x14ac:dyDescent="0.25">
      <c r="A21" s="1"/>
      <c r="B21" s="141"/>
      <c r="C21" s="141"/>
      <c r="D21" s="141"/>
      <c r="E21" s="140"/>
      <c r="F21" s="140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1"/>
      <c r="B23" s="141"/>
      <c r="C23" s="141"/>
      <c r="D23" s="141"/>
      <c r="E23" s="140"/>
      <c r="F23" s="140"/>
    </row>
    <row r="24" spans="1:26" x14ac:dyDescent="0.25">
      <c r="A24" s="1"/>
      <c r="B24" s="141"/>
      <c r="C24" s="141"/>
      <c r="D24" s="141"/>
      <c r="E24" s="140"/>
      <c r="F24" s="140"/>
    </row>
    <row r="25" spans="1:26" x14ac:dyDescent="0.25">
      <c r="A25" s="1"/>
      <c r="B25" s="141"/>
      <c r="C25" s="141"/>
      <c r="D25" s="141"/>
      <c r="E25" s="140"/>
      <c r="F25" s="140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1"/>
      <c r="B27" s="141"/>
      <c r="C27" s="141"/>
      <c r="D27" s="141"/>
      <c r="E27" s="140"/>
      <c r="F27" s="140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8740157499999996" bottom="0.78740157499999996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pane ySplit="8" topLeftCell="A9" activePane="bottomLeft" state="frozen"/>
      <selection pane="bottomLeft" activeCell="E2" sqref="E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4" t="s">
        <v>10</v>
      </c>
      <c r="C1" s="3"/>
      <c r="D1" s="3"/>
      <c r="E1" s="4" t="s">
        <v>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4" t="s">
        <v>14</v>
      </c>
      <c r="C2" s="3"/>
      <c r="D2" s="3"/>
      <c r="E2" s="4" t="s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4" t="s">
        <v>97</v>
      </c>
      <c r="C3" s="3"/>
      <c r="D3" s="3"/>
      <c r="E3" s="4" t="s">
        <v>98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4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4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6"/>
      <c r="B7" s="7" t="s">
        <v>54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S7" s="6"/>
    </row>
    <row r="8" spans="1:26" ht="15.75" x14ac:dyDescent="0.25">
      <c r="A8" s="156" t="s">
        <v>61</v>
      </c>
      <c r="B8" s="156" t="s">
        <v>62</v>
      </c>
      <c r="C8" s="156" t="s">
        <v>63</v>
      </c>
      <c r="D8" s="156" t="s">
        <v>64</v>
      </c>
      <c r="E8" s="156" t="s">
        <v>65</v>
      </c>
      <c r="F8" s="156" t="s">
        <v>66</v>
      </c>
      <c r="G8" s="156" t="s">
        <v>44</v>
      </c>
      <c r="H8" s="156" t="s">
        <v>45</v>
      </c>
      <c r="I8" s="156" t="s">
        <v>67</v>
      </c>
      <c r="J8" s="156"/>
      <c r="K8" s="156"/>
      <c r="L8" s="156"/>
      <c r="M8" s="156"/>
      <c r="N8" s="156"/>
      <c r="O8" s="156"/>
      <c r="P8" s="156" t="s">
        <v>68</v>
      </c>
      <c r="Q8" s="153"/>
      <c r="R8" s="153"/>
      <c r="S8" s="156" t="s">
        <v>69</v>
      </c>
      <c r="T8" s="154"/>
      <c r="U8" s="154"/>
      <c r="V8" s="154"/>
      <c r="W8" s="154"/>
      <c r="X8" s="154"/>
      <c r="Y8" s="154"/>
      <c r="Z8" s="154"/>
    </row>
    <row r="9" spans="1:26" x14ac:dyDescent="0.25">
      <c r="A9" s="142"/>
      <c r="B9" s="142"/>
      <c r="C9" s="157"/>
      <c r="D9" s="146" t="s">
        <v>55</v>
      </c>
      <c r="E9" s="142"/>
      <c r="F9" s="158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5"/>
      <c r="R9" s="145"/>
      <c r="S9" s="142"/>
      <c r="T9" s="145"/>
      <c r="U9" s="145"/>
      <c r="V9" s="145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56</v>
      </c>
      <c r="E10" s="148"/>
      <c r="F10" s="159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5"/>
      <c r="R10" s="145"/>
      <c r="S10" s="148"/>
      <c r="T10" s="145"/>
      <c r="U10" s="145"/>
      <c r="V10" s="145"/>
      <c r="W10" s="145"/>
      <c r="X10" s="145"/>
      <c r="Y10" s="145"/>
      <c r="Z10" s="145"/>
    </row>
    <row r="11" spans="1:26" ht="24.95" customHeight="1" x14ac:dyDescent="0.25">
      <c r="A11" s="163"/>
      <c r="B11" s="160" t="s">
        <v>70</v>
      </c>
      <c r="C11" s="164" t="s">
        <v>71</v>
      </c>
      <c r="D11" s="160" t="s">
        <v>72</v>
      </c>
      <c r="E11" s="160" t="s">
        <v>73</v>
      </c>
      <c r="F11" s="161">
        <v>53</v>
      </c>
      <c r="G11" s="162">
        <v>0</v>
      </c>
      <c r="H11" s="162">
        <v>0</v>
      </c>
      <c r="I11" s="162">
        <f>ROUND(F11*(G11+H11),2)</f>
        <v>0</v>
      </c>
      <c r="J11" s="160">
        <f>ROUND(F11*(N11),2)</f>
        <v>295.74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5.58</v>
      </c>
      <c r="O11" s="1"/>
      <c r="P11" s="159">
        <f>ROUND(F11*(R11),3)</f>
        <v>0.223</v>
      </c>
      <c r="Q11" s="165"/>
      <c r="R11" s="165">
        <v>4.1999999999999997E-3</v>
      </c>
      <c r="S11" s="159"/>
      <c r="Z11">
        <v>0</v>
      </c>
    </row>
    <row r="12" spans="1:26" ht="24.95" customHeight="1" x14ac:dyDescent="0.25">
      <c r="A12" s="163"/>
      <c r="B12" s="160" t="s">
        <v>70</v>
      </c>
      <c r="C12" s="164" t="s">
        <v>74</v>
      </c>
      <c r="D12" s="160" t="s">
        <v>75</v>
      </c>
      <c r="E12" s="160" t="s">
        <v>76</v>
      </c>
      <c r="F12" s="161">
        <v>7.89</v>
      </c>
      <c r="G12" s="162">
        <v>0</v>
      </c>
      <c r="H12" s="162">
        <v>0</v>
      </c>
      <c r="I12" s="162">
        <f>ROUND(F12*(G12+H12),2)</f>
        <v>0</v>
      </c>
      <c r="J12" s="160">
        <f>ROUND(F12*(N12),2)</f>
        <v>103.52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13.12</v>
      </c>
      <c r="O12" s="1"/>
      <c r="P12" s="159"/>
      <c r="Q12" s="165"/>
      <c r="R12" s="165"/>
      <c r="S12" s="159"/>
      <c r="Z12">
        <v>0</v>
      </c>
    </row>
    <row r="13" spans="1:26" ht="24.95" customHeight="1" x14ac:dyDescent="0.25">
      <c r="A13" s="163"/>
      <c r="B13" s="160" t="s">
        <v>70</v>
      </c>
      <c r="C13" s="164" t="s">
        <v>77</v>
      </c>
      <c r="D13" s="160" t="s">
        <v>78</v>
      </c>
      <c r="E13" s="160" t="s">
        <v>76</v>
      </c>
      <c r="F13" s="161">
        <v>5.5229999999999997</v>
      </c>
      <c r="G13" s="162">
        <v>0</v>
      </c>
      <c r="H13" s="162">
        <v>0</v>
      </c>
      <c r="I13" s="162">
        <f>ROUND(F13*(G13+H13),2)</f>
        <v>0</v>
      </c>
      <c r="J13" s="160">
        <f>ROUND(F13*(N13),2)</f>
        <v>14.19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2.57</v>
      </c>
      <c r="O13" s="1"/>
      <c r="P13" s="159"/>
      <c r="Q13" s="165"/>
      <c r="R13" s="165"/>
      <c r="S13" s="159"/>
      <c r="Z13">
        <v>0</v>
      </c>
    </row>
    <row r="14" spans="1:26" ht="24.95" customHeight="1" x14ac:dyDescent="0.25">
      <c r="A14" s="163"/>
      <c r="B14" s="160" t="s">
        <v>79</v>
      </c>
      <c r="C14" s="164" t="s">
        <v>80</v>
      </c>
      <c r="D14" s="160" t="s">
        <v>81</v>
      </c>
      <c r="E14" s="160" t="s">
        <v>82</v>
      </c>
      <c r="F14" s="161">
        <v>7.89</v>
      </c>
      <c r="G14" s="162">
        <v>0</v>
      </c>
      <c r="H14" s="162">
        <v>0</v>
      </c>
      <c r="I14" s="162">
        <f>ROUND(F14*(G14+H14),2)</f>
        <v>0</v>
      </c>
      <c r="J14" s="160">
        <f>ROUND(F14*(N14),2)</f>
        <v>111.49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14.13</v>
      </c>
      <c r="O14" s="1"/>
      <c r="P14" s="159"/>
      <c r="Q14" s="165"/>
      <c r="R14" s="165"/>
      <c r="S14" s="159">
        <f>ROUND(F14*(X14),3)</f>
        <v>1.7749999999999999</v>
      </c>
      <c r="X14">
        <v>0.22500000000000001</v>
      </c>
      <c r="Z14">
        <v>0</v>
      </c>
    </row>
    <row r="15" spans="1:26" x14ac:dyDescent="0.25">
      <c r="A15" s="148"/>
      <c r="B15" s="148"/>
      <c r="C15" s="148"/>
      <c r="D15" s="148" t="s">
        <v>56</v>
      </c>
      <c r="E15" s="148"/>
      <c r="F15" s="159"/>
      <c r="G15" s="151"/>
      <c r="H15" s="151">
        <f>ROUND((SUM(M10:M14))/1,2)</f>
        <v>0</v>
      </c>
      <c r="I15" s="151">
        <f>ROUND((SUM(I10:I14))/1,2)</f>
        <v>0</v>
      </c>
      <c r="J15" s="148"/>
      <c r="K15" s="148"/>
      <c r="L15" s="148">
        <f>ROUND((SUM(L10:L14))/1,2)</f>
        <v>0</v>
      </c>
      <c r="M15" s="148">
        <f>ROUND((SUM(M10:M14))/1,2)</f>
        <v>0</v>
      </c>
      <c r="N15" s="148"/>
      <c r="O15" s="148"/>
      <c r="P15" s="166">
        <f>ROUND((SUM(P10:P14))/1,2)</f>
        <v>0.22</v>
      </c>
      <c r="Q15" s="145"/>
      <c r="R15" s="145"/>
      <c r="S15" s="166">
        <f>ROUND((SUM(S10:S14))/1,2)</f>
        <v>1.78</v>
      </c>
      <c r="T15" s="145"/>
      <c r="U15" s="145"/>
      <c r="V15" s="145"/>
      <c r="W15" s="145"/>
      <c r="X15" s="145"/>
      <c r="Y15" s="145"/>
      <c r="Z15" s="145"/>
    </row>
    <row r="16" spans="1:26" x14ac:dyDescent="0.25">
      <c r="A16" s="1"/>
      <c r="B16" s="1"/>
      <c r="C16" s="1"/>
      <c r="D16" s="1"/>
      <c r="E16" s="1"/>
      <c r="F16" s="155"/>
      <c r="G16" s="141"/>
      <c r="H16" s="141"/>
      <c r="I16" s="141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48"/>
      <c r="B17" s="148"/>
      <c r="C17" s="148"/>
      <c r="D17" s="148" t="s">
        <v>57</v>
      </c>
      <c r="E17" s="148"/>
      <c r="F17" s="159"/>
      <c r="G17" s="149"/>
      <c r="H17" s="149"/>
      <c r="I17" s="149"/>
      <c r="J17" s="148"/>
      <c r="K17" s="148"/>
      <c r="L17" s="148"/>
      <c r="M17" s="148"/>
      <c r="N17" s="148"/>
      <c r="O17" s="148"/>
      <c r="P17" s="148"/>
      <c r="Q17" s="145"/>
      <c r="R17" s="145"/>
      <c r="S17" s="148"/>
      <c r="T17" s="145"/>
      <c r="U17" s="145"/>
      <c r="V17" s="145"/>
      <c r="W17" s="145"/>
      <c r="X17" s="145"/>
      <c r="Y17" s="145"/>
      <c r="Z17" s="145"/>
    </row>
    <row r="18" spans="1:26" ht="24.95" customHeight="1" x14ac:dyDescent="0.25">
      <c r="A18" s="163"/>
      <c r="B18" s="160" t="s">
        <v>83</v>
      </c>
      <c r="C18" s="164" t="s">
        <v>84</v>
      </c>
      <c r="D18" s="160" t="s">
        <v>85</v>
      </c>
      <c r="E18" s="160" t="s">
        <v>76</v>
      </c>
      <c r="F18" s="161">
        <v>1.5</v>
      </c>
      <c r="G18" s="162">
        <v>0</v>
      </c>
      <c r="H18" s="162">
        <v>0</v>
      </c>
      <c r="I18" s="162">
        <f>ROUND(F18*(G18+H18),2)</f>
        <v>0</v>
      </c>
      <c r="J18" s="160">
        <f>ROUND(F18*(N18),2)</f>
        <v>100.82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67.209999999999994</v>
      </c>
      <c r="O18" s="1"/>
      <c r="P18" s="159">
        <f>ROUND(F18*(R18),3)</f>
        <v>3.3180000000000001</v>
      </c>
      <c r="Q18" s="165"/>
      <c r="R18" s="165">
        <v>2.2119</v>
      </c>
      <c r="S18" s="159"/>
      <c r="Z18">
        <v>0</v>
      </c>
    </row>
    <row r="19" spans="1:26" ht="24.95" customHeight="1" x14ac:dyDescent="0.25">
      <c r="A19" s="163"/>
      <c r="B19" s="160" t="s">
        <v>83</v>
      </c>
      <c r="C19" s="164" t="s">
        <v>86</v>
      </c>
      <c r="D19" s="160" t="s">
        <v>87</v>
      </c>
      <c r="E19" s="160" t="s">
        <v>76</v>
      </c>
      <c r="F19" s="161">
        <v>3</v>
      </c>
      <c r="G19" s="162">
        <v>0</v>
      </c>
      <c r="H19" s="162">
        <v>0</v>
      </c>
      <c r="I19" s="162">
        <f>ROUND(F19*(G19+H19),2)</f>
        <v>0</v>
      </c>
      <c r="J19" s="160">
        <f>ROUND(F19*(N19),2)</f>
        <v>20.04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6.68</v>
      </c>
      <c r="O19" s="1"/>
      <c r="P19" s="159"/>
      <c r="Q19" s="165"/>
      <c r="R19" s="165"/>
      <c r="S19" s="159"/>
      <c r="Z19">
        <v>0</v>
      </c>
    </row>
    <row r="20" spans="1:26" x14ac:dyDescent="0.25">
      <c r="A20" s="148"/>
      <c r="B20" s="148"/>
      <c r="C20" s="148"/>
      <c r="D20" s="148" t="s">
        <v>57</v>
      </c>
      <c r="E20" s="148"/>
      <c r="F20" s="159"/>
      <c r="G20" s="151"/>
      <c r="H20" s="151">
        <f>ROUND((SUM(M17:M19))/1,2)</f>
        <v>0</v>
      </c>
      <c r="I20" s="151">
        <f>ROUND((SUM(I17:I19))/1,2)</f>
        <v>0</v>
      </c>
      <c r="J20" s="148"/>
      <c r="K20" s="148"/>
      <c r="L20" s="148">
        <f>ROUND((SUM(L17:L19))/1,2)</f>
        <v>0</v>
      </c>
      <c r="M20" s="148">
        <f>ROUND((SUM(M17:M19))/1,2)</f>
        <v>0</v>
      </c>
      <c r="N20" s="148"/>
      <c r="O20" s="148"/>
      <c r="P20" s="166">
        <f>ROUND((SUM(P17:P19))/1,2)</f>
        <v>3.32</v>
      </c>
      <c r="Q20" s="145"/>
      <c r="R20" s="145"/>
      <c r="S20" s="166">
        <f>ROUND((SUM(S17:S19))/1,2)</f>
        <v>0</v>
      </c>
      <c r="T20" s="145"/>
      <c r="U20" s="145"/>
      <c r="V20" s="145"/>
      <c r="W20" s="145"/>
      <c r="X20" s="145"/>
      <c r="Y20" s="145"/>
      <c r="Z20" s="145"/>
    </row>
    <row r="21" spans="1:26" x14ac:dyDescent="0.25">
      <c r="A21" s="1"/>
      <c r="B21" s="1"/>
      <c r="C21" s="1"/>
      <c r="D21" s="1"/>
      <c r="E21" s="1"/>
      <c r="F21" s="155"/>
      <c r="G21" s="141"/>
      <c r="H21" s="141"/>
      <c r="I21" s="141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8"/>
      <c r="B22" s="148"/>
      <c r="C22" s="148"/>
      <c r="D22" s="148" t="s">
        <v>58</v>
      </c>
      <c r="E22" s="148"/>
      <c r="F22" s="159"/>
      <c r="G22" s="149"/>
      <c r="H22" s="149"/>
      <c r="I22" s="149"/>
      <c r="J22" s="148"/>
      <c r="K22" s="148"/>
      <c r="L22" s="148"/>
      <c r="M22" s="148"/>
      <c r="N22" s="148"/>
      <c r="O22" s="148"/>
      <c r="P22" s="148"/>
      <c r="Q22" s="145"/>
      <c r="R22" s="145"/>
      <c r="S22" s="148"/>
      <c r="T22" s="145"/>
      <c r="U22" s="145"/>
      <c r="V22" s="145"/>
      <c r="W22" s="145"/>
      <c r="X22" s="145"/>
      <c r="Y22" s="145"/>
      <c r="Z22" s="145"/>
    </row>
    <row r="23" spans="1:26" ht="24.95" customHeight="1" x14ac:dyDescent="0.25">
      <c r="A23" s="163"/>
      <c r="B23" s="160" t="s">
        <v>88</v>
      </c>
      <c r="C23" s="164" t="s">
        <v>89</v>
      </c>
      <c r="D23" s="160" t="s">
        <v>90</v>
      </c>
      <c r="E23" s="160" t="s">
        <v>76</v>
      </c>
      <c r="F23" s="161">
        <v>2.367</v>
      </c>
      <c r="G23" s="162">
        <v>0</v>
      </c>
      <c r="H23" s="162">
        <v>0</v>
      </c>
      <c r="I23" s="162">
        <f>ROUND(F23*(G23+H23),2)</f>
        <v>0</v>
      </c>
      <c r="J23" s="160">
        <f>ROUND(F23*(N23),2)</f>
        <v>32.74</v>
      </c>
      <c r="K23" s="1">
        <f>ROUND(F23*(O23),2)</f>
        <v>0</v>
      </c>
      <c r="L23" s="1">
        <f>ROUND(F23*(G23),2)</f>
        <v>0</v>
      </c>
      <c r="M23" s="1">
        <f>ROUND(F23*(H23),2)</f>
        <v>0</v>
      </c>
      <c r="N23" s="1">
        <v>13.83</v>
      </c>
      <c r="O23" s="1"/>
      <c r="P23" s="159"/>
      <c r="Q23" s="165"/>
      <c r="R23" s="165"/>
      <c r="S23" s="159"/>
      <c r="Z23">
        <v>0</v>
      </c>
    </row>
    <row r="24" spans="1:26" x14ac:dyDescent="0.25">
      <c r="A24" s="148"/>
      <c r="B24" s="148"/>
      <c r="C24" s="148"/>
      <c r="D24" s="148" t="s">
        <v>58</v>
      </c>
      <c r="E24" s="148"/>
      <c r="F24" s="159"/>
      <c r="G24" s="151"/>
      <c r="H24" s="151">
        <f>ROUND((SUM(M22:M23))/1,2)</f>
        <v>0</v>
      </c>
      <c r="I24" s="151">
        <f>ROUND((SUM(I22:I23))/1,2)</f>
        <v>0</v>
      </c>
      <c r="J24" s="148"/>
      <c r="K24" s="148"/>
      <c r="L24" s="148">
        <f>ROUND((SUM(L22:L23))/1,2)</f>
        <v>0</v>
      </c>
      <c r="M24" s="148">
        <f>ROUND((SUM(M22:M23))/1,2)</f>
        <v>0</v>
      </c>
      <c r="N24" s="148"/>
      <c r="O24" s="148"/>
      <c r="P24" s="166">
        <f>ROUND((SUM(P22:P23))/1,2)</f>
        <v>0</v>
      </c>
      <c r="Q24" s="145"/>
      <c r="R24" s="145"/>
      <c r="S24" s="166">
        <f>ROUND((SUM(S22:S23))/1,2)</f>
        <v>0</v>
      </c>
      <c r="T24" s="145"/>
      <c r="U24" s="145"/>
      <c r="V24" s="145"/>
      <c r="W24" s="145"/>
      <c r="X24" s="145"/>
      <c r="Y24" s="145"/>
      <c r="Z24" s="145"/>
    </row>
    <row r="25" spans="1:26" x14ac:dyDescent="0.25">
      <c r="A25" s="1"/>
      <c r="B25" s="1"/>
      <c r="C25" s="1"/>
      <c r="D25" s="1"/>
      <c r="E25" s="1"/>
      <c r="F25" s="155"/>
      <c r="G25" s="141"/>
      <c r="H25" s="141"/>
      <c r="I25" s="141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8"/>
      <c r="B26" s="148"/>
      <c r="C26" s="148"/>
      <c r="D26" s="148" t="s">
        <v>59</v>
      </c>
      <c r="E26" s="148"/>
      <c r="F26" s="159"/>
      <c r="G26" s="149"/>
      <c r="H26" s="149"/>
      <c r="I26" s="149"/>
      <c r="J26" s="148"/>
      <c r="K26" s="148"/>
      <c r="L26" s="148"/>
      <c r="M26" s="148"/>
      <c r="N26" s="148"/>
      <c r="O26" s="148"/>
      <c r="P26" s="148"/>
      <c r="Q26" s="145"/>
      <c r="R26" s="145"/>
      <c r="S26" s="148"/>
      <c r="T26" s="145"/>
      <c r="U26" s="145"/>
      <c r="V26" s="145"/>
      <c r="W26" s="145"/>
      <c r="X26" s="145"/>
      <c r="Y26" s="145"/>
      <c r="Z26" s="145"/>
    </row>
    <row r="27" spans="1:26" ht="24.95" customHeight="1" x14ac:dyDescent="0.25">
      <c r="A27" s="163"/>
      <c r="B27" s="160" t="s">
        <v>91</v>
      </c>
      <c r="C27" s="164" t="s">
        <v>92</v>
      </c>
      <c r="D27" s="160" t="s">
        <v>93</v>
      </c>
      <c r="E27" s="160" t="s">
        <v>94</v>
      </c>
      <c r="F27" s="161">
        <v>2</v>
      </c>
      <c r="G27" s="162">
        <v>0</v>
      </c>
      <c r="H27" s="162">
        <v>0</v>
      </c>
      <c r="I27" s="162">
        <f>ROUND(F27*(G27+H27),2)</f>
        <v>0</v>
      </c>
      <c r="J27" s="160">
        <f>ROUND(F27*(N27),2)</f>
        <v>2.76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1.38</v>
      </c>
      <c r="O27" s="1"/>
      <c r="P27" s="159"/>
      <c r="Q27" s="165"/>
      <c r="R27" s="165"/>
      <c r="S27" s="159"/>
      <c r="Z27">
        <v>0</v>
      </c>
    </row>
    <row r="28" spans="1:26" ht="24.95" customHeight="1" x14ac:dyDescent="0.25">
      <c r="A28" s="163"/>
      <c r="B28" s="160" t="s">
        <v>79</v>
      </c>
      <c r="C28" s="164" t="s">
        <v>95</v>
      </c>
      <c r="D28" s="160" t="s">
        <v>96</v>
      </c>
      <c r="E28" s="160" t="s">
        <v>73</v>
      </c>
      <c r="F28" s="161">
        <v>40.799999999999997</v>
      </c>
      <c r="G28" s="162">
        <v>0</v>
      </c>
      <c r="H28" s="162">
        <v>0</v>
      </c>
      <c r="I28" s="162">
        <f>ROUND(F28*(G28+H28),2)</f>
        <v>0</v>
      </c>
      <c r="J28" s="160">
        <f>ROUND(F28*(N28),2)</f>
        <v>805.8</v>
      </c>
      <c r="K28" s="1">
        <f>ROUND(F28*(O28),2)</f>
        <v>0</v>
      </c>
      <c r="L28" s="1">
        <f>ROUND(F28*(G28),2)</f>
        <v>0</v>
      </c>
      <c r="M28" s="1">
        <f>ROUND(F28*(H28),2)</f>
        <v>0</v>
      </c>
      <c r="N28" s="1">
        <v>19.75</v>
      </c>
      <c r="O28" s="1"/>
      <c r="P28" s="159">
        <f>ROUND(F28*(R28),3)</f>
        <v>2E-3</v>
      </c>
      <c r="Q28" s="165"/>
      <c r="R28" s="165">
        <v>6.0000000000000002E-5</v>
      </c>
      <c r="S28" s="159"/>
      <c r="Z28">
        <v>0</v>
      </c>
    </row>
    <row r="29" spans="1:26" x14ac:dyDescent="0.25">
      <c r="A29" s="148"/>
      <c r="B29" s="148"/>
      <c r="C29" s="148"/>
      <c r="D29" s="148" t="s">
        <v>59</v>
      </c>
      <c r="E29" s="148"/>
      <c r="F29" s="159"/>
      <c r="G29" s="151">
        <f>ROUND((SUM(L26:L28))/1,2)</f>
        <v>0</v>
      </c>
      <c r="H29" s="151">
        <f>ROUND((SUM(M26:M28))/1,2)</f>
        <v>0</v>
      </c>
      <c r="I29" s="151">
        <f>ROUND((SUM(I26:I28))/1,2)</f>
        <v>0</v>
      </c>
      <c r="J29" s="148"/>
      <c r="K29" s="148"/>
      <c r="L29" s="148">
        <f>ROUND((SUM(L26:L28))/1,2)</f>
        <v>0</v>
      </c>
      <c r="M29" s="148">
        <f>ROUND((SUM(M26:M28))/1,2)</f>
        <v>0</v>
      </c>
      <c r="N29" s="148"/>
      <c r="O29" s="148"/>
      <c r="P29" s="166">
        <f>ROUND((SUM(P26:P28))/1,2)</f>
        <v>0</v>
      </c>
      <c r="S29" s="159">
        <f>ROUND((SUM(S26:S28))/1,2)</f>
        <v>0</v>
      </c>
    </row>
    <row r="30" spans="1:26" x14ac:dyDescent="0.25">
      <c r="A30" s="1"/>
      <c r="B30" s="1"/>
      <c r="C30" s="1"/>
      <c r="D30" s="1"/>
      <c r="E30" s="1"/>
      <c r="F30" s="155"/>
      <c r="G30" s="141"/>
      <c r="H30" s="141"/>
      <c r="I30" s="141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8"/>
      <c r="B31" s="148"/>
      <c r="C31" s="148"/>
      <c r="D31" s="2" t="s">
        <v>55</v>
      </c>
      <c r="E31" s="148"/>
      <c r="F31" s="159"/>
      <c r="G31" s="151">
        <f>ROUND((SUM(L9:L30))/2,2)</f>
        <v>0</v>
      </c>
      <c r="H31" s="151">
        <f>ROUND((SUM(M9:M30))/2,2)</f>
        <v>0</v>
      </c>
      <c r="I31" s="151">
        <f>ROUND((SUM(I9:I30))/2,2)</f>
        <v>0</v>
      </c>
      <c r="J31" s="148"/>
      <c r="K31" s="148"/>
      <c r="L31" s="148">
        <f>ROUND((SUM(L9:L30))/2,2)</f>
        <v>0</v>
      </c>
      <c r="M31" s="148">
        <f>ROUND((SUM(M9:M30))/2,2)</f>
        <v>0</v>
      </c>
      <c r="N31" s="148"/>
      <c r="O31" s="148"/>
      <c r="P31" s="166">
        <f>ROUND((SUM(P9:P30))/2,2)</f>
        <v>3.54</v>
      </c>
      <c r="S31" s="166">
        <f>ROUND((SUM(S9:S30))/2,2)</f>
        <v>1.78</v>
      </c>
    </row>
    <row r="32" spans="1:26" x14ac:dyDescent="0.25">
      <c r="A32" s="167"/>
      <c r="B32" s="167"/>
      <c r="C32" s="167"/>
      <c r="D32" s="167" t="s">
        <v>60</v>
      </c>
      <c r="E32" s="167"/>
      <c r="F32" s="168"/>
      <c r="G32" s="169">
        <f>ROUND((SUM(L9:L31))/3,2)</f>
        <v>0</v>
      </c>
      <c r="H32" s="169">
        <f>ROUND((SUM(M9:M31))/3,2)</f>
        <v>0</v>
      </c>
      <c r="I32" s="169">
        <f>ROUND((SUM(I9:I31))/3,2)</f>
        <v>0</v>
      </c>
      <c r="J32" s="167"/>
      <c r="K32" s="167">
        <f>ROUND((SUM(K9:K31))/3,2)</f>
        <v>0</v>
      </c>
      <c r="L32" s="167">
        <f>ROUND((SUM(L9:L31))/3,2)</f>
        <v>0</v>
      </c>
      <c r="M32" s="167">
        <f>ROUND((SUM(M9:M31))/3,2)</f>
        <v>0</v>
      </c>
      <c r="N32" s="167"/>
      <c r="O32" s="167"/>
      <c r="P32" s="168">
        <f>ROUND((SUM(P9:P31))/3,2)</f>
        <v>3.54</v>
      </c>
      <c r="S32" s="168">
        <f>ROUND((SUM(S9:S31))/3,2)</f>
        <v>1.78</v>
      </c>
      <c r="Z32">
        <f>(SUM(Z9:Z31))</f>
        <v>0</v>
      </c>
    </row>
  </sheetData>
  <printOptions horizontalCentered="1" gridLines="1"/>
  <pageMargins left="0.7" right="6.9444444444444441E-3" top="0.78740157499999996" bottom="0.78740157499999996" header="0.3" footer="0.3"/>
  <pageSetup paperSize="9" orientation="landscape" r:id="rId1"/>
  <headerFooter>
    <oddHeader>&amp;C&amp;B&amp; Rozpočet Kanalizácia k sociálnému zariadeniu / Pripojenie sociálnej bunky ku kanalizačnej šachte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Kryci_list 5724</vt:lpstr>
      <vt:lpstr>Rekap 5724</vt:lpstr>
      <vt:lpstr>SO 5724</vt:lpstr>
      <vt:lpstr>'Rekap 5724'!Názvy_tlače</vt:lpstr>
      <vt:lpstr>'SO 5724'!Názvy_tlače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 erik</dc:creator>
  <cp:lastModifiedBy>lenovo PC male</cp:lastModifiedBy>
  <dcterms:created xsi:type="dcterms:W3CDTF">2018-06-21T08:47:26Z</dcterms:created>
  <dcterms:modified xsi:type="dcterms:W3CDTF">2018-07-20T12:54:12Z</dcterms:modified>
</cp:coreProperties>
</file>