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Krycí list" sheetId="1" r:id="rId1"/>
    <sheet name="Rekapitulace" sheetId="2" r:id="rId2"/>
    <sheet name="Položky" sheetId="3" r:id="rId3"/>
  </sheets>
  <definedNames>
    <definedName name="_xlnm.Print_Area" localSheetId="0">'Krycí list'!$A$1:$G$44</definedName>
    <definedName name="_xlnm.Print_Area" localSheetId="2">'Položky'!$A$1:$G$107</definedName>
    <definedName name="_xlnm.Print_Titles" localSheetId="2">'Položky'!$1:$6</definedName>
    <definedName name="_xlnm.Print_Area" localSheetId="1">'Rekapitulace'!$A$1:$I$30</definedName>
    <definedName name="_xlnm.Print_Titles" localSheetId="1">'Rekapitulace'!$1:$6</definedName>
    <definedName name="BPK1">'Položky'!#REF!</definedName>
    <definedName name="BPK2">'Položky'!#REF!</definedName>
    <definedName name="BPK3">'Položky'!#REF!</definedName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'Rekapitulace'!$G$16</definedName>
    <definedName name="Dodavka0">'Položky'!#REF!</definedName>
    <definedName name="HSV">'Rekapitulace'!$E$16</definedName>
    <definedName name="HSV0">'Položky'!#REF!</definedName>
    <definedName name="HZS">'Rekapitulace'!$I$16</definedName>
    <definedName name="HZS0">'Položky'!#REF!</definedName>
    <definedName name="JKSO">'Krycí list'!$F$4</definedName>
    <definedName name="MJ">'Krycí list'!$G$4</definedName>
    <definedName name="Mont">'Rekapitulace'!$H$16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Objednatel">'Krycí list'!$C$8</definedName>
    <definedName name="PocetMJ">'Krycí list'!$G$7</definedName>
    <definedName name="Poznamka">'Krycí list'!$B$36</definedName>
    <definedName name="Projektant">'Krycí list'!$C$7</definedName>
    <definedName name="PSV">'Rekapitulace'!$F$16</definedName>
    <definedName name="PSV0">'Položky'!#REF!</definedName>
    <definedName name="SazbaDPH1">'Krycí list'!$C$29</definedName>
    <definedName name="SazbaDPH2">'Krycí list'!$C$31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Typ">'Položky'!#REF!</definedName>
    <definedName name="VRN">'Rekapitulace'!$H$29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list'!$F$31</definedName>
    <definedName name="Zaklad5">'Krycí list'!$F$29</definedName>
    <definedName name="Zhotovitel">'Krycí list'!$E$11</definedName>
    <definedName name="solver_lin" localSheetId="2">0</definedName>
    <definedName name="solver_num" localSheetId="2">0</definedName>
    <definedName name="solver_opt" localSheetId="2">'Položky'!#REF!</definedName>
    <definedName name="solver_typ" localSheetId="2">1</definedName>
    <definedName name="solver_val" localSheetId="2">0</definedName>
  </definedNames>
  <calcPr fullCalcOnLoad="1"/>
</workbook>
</file>

<file path=xl/sharedStrings.xml><?xml version="1.0" encoding="utf-8"?>
<sst xmlns="http://schemas.openxmlformats.org/spreadsheetml/2006/main" count="300" uniqueCount="186">
  <si>
    <t>KRYCÍ LIST ROZPOČTU</t>
  </si>
  <si>
    <t>Objekt :</t>
  </si>
  <si>
    <t>Název objektu :</t>
  </si>
  <si>
    <t>JKSO :</t>
  </si>
  <si>
    <t>Dinel Zlín</t>
  </si>
  <si>
    <t>VYTÁPĚNÍ A CHLAZENÍ</t>
  </si>
  <si>
    <t>Stavba :</t>
  </si>
  <si>
    <t>Název stavby :</t>
  </si>
  <si>
    <t>SKP :</t>
  </si>
  <si>
    <t xml:space="preserve">Zdroj tepla a chladu. 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</si>
  <si>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</si>
  <si>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</si>
  <si>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</si>
  <si>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</si>
  <si>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</si>
  <si>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</si>
  <si>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</si>
  <si>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</si>
  <si>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</si>
  <si>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</si>
  <si>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</si>
  <si>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</si>
  <si>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</si>
  <si>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</si>
  <si>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</si>
  <si>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</si>
  <si>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</si>
  <si>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</si>
  <si>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</si>
  <si>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</si>
  <si>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</si>
  <si>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</si>
  <si>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</si>
  <si>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</si>
  <si>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</si>
  <si>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</si>
  <si>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</si>
  <si>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 xml:space="preserve">Jiří Tomášek 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</si>
  <si>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</si>
  <si>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</si>
  <si>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</si>
  <si>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</si>
  <si>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</si>
  <si>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</si>
  <si>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</si>
  <si>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</si>
  <si>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</si>
  <si>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 xml:space="preserve"> </t>
  </si>
  <si>
    <t>Rozpočet :</t>
  </si>
  <si>
    <t xml:space="preserve">Ústřední vytápění 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</si>
  <si>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</si>
  <si>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</si>
  <si>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</si>
  <si>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</si>
  <si>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</si>
  <si>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</si>
  <si>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</si>
  <si>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</si>
  <si>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</si>
  <si>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</si>
  <si>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</si>
  <si>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</si>
  <si>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</si>
  <si>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</si>
  <si>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</si>
  <si>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</si>
  <si>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</si>
  <si>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</si>
  <si>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</si>
  <si>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</si>
  <si>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CELKEM VRN</t>
  </si>
  <si>
    <t>VÝKAZ VÝMĚR</t>
  </si>
  <si>
    <t>Rozpočet:</t>
  </si>
  <si>
    <t>Ústřední vytápění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</si>
  <si>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</si>
  <si>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</si>
  <si>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</si>
  <si>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</si>
  <si>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</si>
  <si>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</si>
  <si>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</si>
  <si>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</si>
  <si>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713</t>
  </si>
  <si>
    <t>Propojení vrtů a vrty</t>
  </si>
  <si>
    <t>1</t>
  </si>
  <si>
    <t>Propojovací potrubí DN 40 FAST bez nutnosti pískovat</t>
  </si>
  <si>
    <t>m</t>
  </si>
  <si>
    <t>2</t>
  </si>
  <si>
    <t xml:space="preserve">Lihová náplň 30% etanol </t>
  </si>
  <si>
    <t>l</t>
  </si>
  <si>
    <t>713003</t>
  </si>
  <si>
    <t>elektrotvarovky na napojení vrtů a ležatých rozvodů</t>
  </si>
  <si>
    <t>soubor</t>
  </si>
  <si>
    <t>713004</t>
  </si>
  <si>
    <t>isolace potrubí u budovy</t>
  </si>
  <si>
    <t xml:space="preserve">stahovací manžety na průchodky </t>
  </si>
  <si>
    <t xml:space="preserve">Svařování,položení montáž </t>
  </si>
  <si>
    <t>vrt pro TĆ 4xPE100DN32</t>
  </si>
  <si>
    <t>Celkem za</t>
  </si>
  <si>
    <t>731</t>
  </si>
  <si>
    <t>Tepelná čerpadla</t>
  </si>
  <si>
    <t>731101005</t>
  </si>
  <si>
    <t>Tepelné čerpadlo země-voda - HE  E28 Vč.el.kotle 15kW</t>
  </si>
  <si>
    <t>ks</t>
  </si>
  <si>
    <t>montáž uvedení do provozu</t>
  </si>
  <si>
    <t>732</t>
  </si>
  <si>
    <t>Strojovny</t>
  </si>
  <si>
    <t>732339104R00</t>
  </si>
  <si>
    <t>Bojler TUV typ ACV SMART 600 litrů</t>
  </si>
  <si>
    <t>kus</t>
  </si>
  <si>
    <t>732001</t>
  </si>
  <si>
    <t>akumulační nádrž  - dodávka solár</t>
  </si>
  <si>
    <t>montáž</t>
  </si>
  <si>
    <t>expansní nádoba 110 litrů lihová strana</t>
  </si>
  <si>
    <t>733</t>
  </si>
  <si>
    <t>Rozvod potrubí studená strana TČ vnitřní</t>
  </si>
  <si>
    <t>Přechod měděný závitový 54/2"</t>
  </si>
  <si>
    <t>Přechod měděný závitový 35/5/4"</t>
  </si>
  <si>
    <t>spojovací závité armatury</t>
  </si>
  <si>
    <t xml:space="preserve">poj. Ventil </t>
  </si>
  <si>
    <t xml:space="preserve">manonetr </t>
  </si>
  <si>
    <t>Zpětná klapka 2"</t>
  </si>
  <si>
    <t>Kulový kohout 2"</t>
  </si>
  <si>
    <t>šroubení mozazné kuželové přímé 2"</t>
  </si>
  <si>
    <t>montáž armatur a zařízení včetně těsnících materiálů</t>
  </si>
  <si>
    <t>Potrubí měděné Supersan 54 x 2 mm, tvrdé</t>
  </si>
  <si>
    <t>Potrubí měděné Supersan 35x1,5 mm, tvrdé</t>
  </si>
  <si>
    <t>998733203R00</t>
  </si>
  <si>
    <t>734</t>
  </si>
  <si>
    <t xml:space="preserve">Rozvod potrubí teplá  strana TČ </t>
  </si>
  <si>
    <t>Šroubení mozazné kuželové přímé, G 6/4"</t>
  </si>
  <si>
    <t>kulový kohout 6/4"</t>
  </si>
  <si>
    <t>trubka CU 54x2</t>
  </si>
  <si>
    <t>trubka CU 42x2</t>
  </si>
  <si>
    <t>ventil zpětný 6/4"</t>
  </si>
  <si>
    <t>závitový přechod 54-2"</t>
  </si>
  <si>
    <t>závitový přechod 42-6/4"</t>
  </si>
  <si>
    <t>isolace 54/13</t>
  </si>
  <si>
    <t>isolace 42/13</t>
  </si>
  <si>
    <t>montáž armatur a zařízení</t>
  </si>
  <si>
    <t>735</t>
  </si>
  <si>
    <t>Rozdělovač-sběrač studená strana.</t>
  </si>
  <si>
    <t>735152452U00</t>
  </si>
  <si>
    <t>trubka CU 89x2</t>
  </si>
  <si>
    <t>Kulový kohout 1"</t>
  </si>
  <si>
    <t>zaslepovací víčka 89</t>
  </si>
  <si>
    <t xml:space="preserve">závitový přechod 2" /54 </t>
  </si>
  <si>
    <t>závitový přechod 35/1"</t>
  </si>
  <si>
    <t>trubka CU 35x1,5</t>
  </si>
  <si>
    <t xml:space="preserve">zpětná klapka 2" </t>
  </si>
  <si>
    <t xml:space="preserve">montáž pájecí materiál </t>
  </si>
  <si>
    <t>isolace proti chladu 89/13</t>
  </si>
  <si>
    <t>isolace proti chladu 54/13</t>
  </si>
  <si>
    <t>isolace proti chladu 35/13</t>
  </si>
  <si>
    <t>998735202R00</t>
  </si>
  <si>
    <t>736</t>
  </si>
  <si>
    <t>Strojovna chlazení</t>
  </si>
  <si>
    <t>CEW10422 CEW1 Wilo Stratos 30/1-12 180mm 230V PN10</t>
  </si>
  <si>
    <t>Deskový výměník Výměník Secespol LC 110 vč. Isolace</t>
  </si>
  <si>
    <t>trojcestný ventil VRG 331vč. pohonu 94/60s. plnopůtok vč. šroubení</t>
  </si>
  <si>
    <t>trubka CU 22x1,5</t>
  </si>
  <si>
    <t>isolace proti chladu 22/13</t>
  </si>
  <si>
    <t xml:space="preserve">závitový přechod 54-2" </t>
  </si>
  <si>
    <t xml:space="preserve">šroubení 2" </t>
  </si>
  <si>
    <t>napojení čerpadel materiál</t>
  </si>
  <si>
    <t>nádoba chladu 1000 litrů nerez vč.isolace a jímek.</t>
  </si>
  <si>
    <t xml:space="preserve">montáž zařízení </t>
  </si>
  <si>
    <t>expansní nádoba 110 litrů sekunder</t>
  </si>
  <si>
    <t>736101010</t>
  </si>
  <si>
    <t>Kulový kohout 6/4"</t>
  </si>
  <si>
    <t>998735201R00</t>
  </si>
  <si>
    <t xml:space="preserve">Přesun hmot pro otopná tělesa, výšky do 6 m </t>
  </si>
  <si>
    <t>767</t>
  </si>
  <si>
    <t>Konstrukce zámečnické</t>
  </si>
  <si>
    <t>767995205</t>
  </si>
  <si>
    <t>Dodávka a montáž doplňk.konstrukcí Hilti</t>
  </si>
  <si>
    <t>kg</t>
  </si>
  <si>
    <t>998767203T00</t>
  </si>
  <si>
    <t xml:space="preserve">Přesun hmot zám.konstrukce, výšky do 12 </t>
  </si>
  <si>
    <t>900</t>
  </si>
  <si>
    <t>Hodinové zúčtovací sazby</t>
  </si>
  <si>
    <t>902</t>
  </si>
  <si>
    <t xml:space="preserve">Stavební výpomoci </t>
  </si>
  <si>
    <t>hodina</t>
  </si>
  <si>
    <t>906</t>
  </si>
  <si>
    <t xml:space="preserve">Topná zkouška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</si>
</sst>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"/>
    <numFmt numFmtId="167" formatCode="DD/MM/YY"/>
    <numFmt numFmtId="168" formatCode="0.0"/>
    <numFmt numFmtId="169" formatCode="#,##0&quot; Kč&quot;"/>
    <numFmt numFmtId="170" formatCode="#,##0.00"/>
  </numFmts>
  <fonts count="14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156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Font="1" applyBorder="1" applyAlignment="1">
      <alignment/>
    </xf>
    <xf numFmtId="164" fontId="0" fillId="0" borderId="4" xfId="0" applyBorder="1" applyAlignment="1">
      <alignment/>
    </xf>
    <xf numFmtId="165" fontId="3" fillId="2" borderId="5" xfId="0" applyNumberFormat="1" applyFont="1" applyFill="1" applyBorder="1" applyAlignment="1">
      <alignment/>
    </xf>
    <xf numFmtId="165" fontId="0" fillId="2" borderId="6" xfId="0" applyNumberFormat="1" applyFill="1" applyBorder="1" applyAlignment="1">
      <alignment/>
    </xf>
    <xf numFmtId="164" fontId="4" fillId="2" borderId="7" xfId="0" applyFont="1" applyFill="1" applyBorder="1" applyAlignment="1">
      <alignment wrapText="1"/>
    </xf>
    <xf numFmtId="164" fontId="5" fillId="0" borderId="8" xfId="0" applyFont="1" applyBorder="1" applyAlignment="1">
      <alignment/>
    </xf>
    <xf numFmtId="164" fontId="0" fillId="0" borderId="9" xfId="0" applyFont="1" applyBorder="1" applyAlignment="1">
      <alignment/>
    </xf>
    <xf numFmtId="164" fontId="0" fillId="0" borderId="10" xfId="0" applyBorder="1" applyAlignment="1">
      <alignment/>
    </xf>
    <xf numFmtId="164" fontId="0" fillId="0" borderId="11" xfId="0" applyFont="1" applyBorder="1" applyAlignment="1">
      <alignment/>
    </xf>
    <xf numFmtId="164" fontId="0" fillId="0" borderId="12" xfId="0" applyFont="1" applyBorder="1" applyAlignment="1">
      <alignment/>
    </xf>
    <xf numFmtId="164" fontId="0" fillId="0" borderId="13" xfId="0" applyBorder="1" applyAlignment="1">
      <alignment/>
    </xf>
    <xf numFmtId="164" fontId="4" fillId="2" borderId="14" xfId="0" applyFont="1" applyFill="1" applyBorder="1" applyAlignment="1">
      <alignment/>
    </xf>
    <xf numFmtId="165" fontId="0" fillId="0" borderId="15" xfId="0" applyNumberFormat="1" applyBorder="1" applyAlignment="1">
      <alignment horizontal="left"/>
    </xf>
    <xf numFmtId="164" fontId="0" fillId="0" borderId="16" xfId="0" applyBorder="1" applyAlignment="1">
      <alignment/>
    </xf>
    <xf numFmtId="164" fontId="6" fillId="0" borderId="17" xfId="0" applyFont="1" applyBorder="1" applyAlignment="1">
      <alignment horizontal="left"/>
    </xf>
    <xf numFmtId="164" fontId="0" fillId="0" borderId="12" xfId="0" applyNumberFormat="1" applyFon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0" xfId="0" applyNumberFormat="1" applyAlignment="1">
      <alignment/>
    </xf>
    <xf numFmtId="166" fontId="0" fillId="0" borderId="13" xfId="0" applyNumberFormat="1" applyBorder="1" applyAlignment="1">
      <alignment/>
    </xf>
    <xf numFmtId="164" fontId="0" fillId="0" borderId="18" xfId="0" applyFont="1" applyBorder="1" applyAlignment="1">
      <alignment/>
    </xf>
    <xf numFmtId="164" fontId="0" fillId="0" borderId="19" xfId="0" applyBorder="1" applyAlignment="1">
      <alignment/>
    </xf>
    <xf numFmtId="164" fontId="0" fillId="0" borderId="20" xfId="0" applyFont="1" applyBorder="1" applyAlignment="1">
      <alignment/>
    </xf>
    <xf numFmtId="164" fontId="0" fillId="0" borderId="21" xfId="0" applyBorder="1" applyAlignment="1">
      <alignment/>
    </xf>
    <xf numFmtId="164" fontId="0" fillId="0" borderId="5" xfId="0" applyFont="1" applyBorder="1" applyAlignment="1">
      <alignment/>
    </xf>
    <xf numFmtId="164" fontId="0" fillId="0" borderId="0" xfId="0" applyBorder="1" applyAlignment="1">
      <alignment/>
    </xf>
    <xf numFmtId="164" fontId="0" fillId="0" borderId="15" xfId="0" applyFont="1" applyBorder="1" applyAlignment="1">
      <alignment/>
    </xf>
    <xf numFmtId="166" fontId="0" fillId="0" borderId="0" xfId="0" applyNumberFormat="1" applyAlignment="1">
      <alignment/>
    </xf>
    <xf numFmtId="164" fontId="5" fillId="0" borderId="22" xfId="0" applyFont="1" applyBorder="1" applyAlignment="1">
      <alignment horizontal="left"/>
    </xf>
    <xf numFmtId="164" fontId="2" fillId="0" borderId="23" xfId="0" applyFont="1" applyBorder="1" applyAlignment="1">
      <alignment horizontal="center" vertical="center"/>
    </xf>
    <xf numFmtId="164" fontId="5" fillId="0" borderId="24" xfId="0" applyFont="1" applyBorder="1" applyAlignment="1">
      <alignment horizontal="left"/>
    </xf>
    <xf numFmtId="164" fontId="0" fillId="0" borderId="25" xfId="0" applyBorder="1" applyAlignment="1">
      <alignment horizontal="left"/>
    </xf>
    <xf numFmtId="164" fontId="0" fillId="0" borderId="26" xfId="0" applyBorder="1" applyAlignment="1">
      <alignment horizontal="center"/>
    </xf>
    <xf numFmtId="164" fontId="5" fillId="0" borderId="26" xfId="0" applyFont="1" applyBorder="1" applyAlignment="1">
      <alignment horizontal="center"/>
    </xf>
    <xf numFmtId="164" fontId="0" fillId="0" borderId="27" xfId="0" applyBorder="1" applyAlignment="1">
      <alignment/>
    </xf>
    <xf numFmtId="164" fontId="0" fillId="0" borderId="28" xfId="0" applyFont="1" applyBorder="1" applyAlignment="1">
      <alignment/>
    </xf>
    <xf numFmtId="166" fontId="0" fillId="0" borderId="22" xfId="0" applyNumberFormat="1" applyBorder="1" applyAlignment="1">
      <alignment/>
    </xf>
    <xf numFmtId="164" fontId="0" fillId="0" borderId="29" xfId="0" applyBorder="1" applyAlignment="1">
      <alignment/>
    </xf>
    <xf numFmtId="166" fontId="0" fillId="0" borderId="30" xfId="0" applyNumberFormat="1" applyBorder="1" applyAlignment="1">
      <alignment/>
    </xf>
    <xf numFmtId="164" fontId="0" fillId="0" borderId="31" xfId="0" applyBorder="1" applyAlignment="1">
      <alignment/>
    </xf>
    <xf numFmtId="166" fontId="0" fillId="0" borderId="19" xfId="0" applyNumberFormat="1" applyBorder="1" applyAlignment="1">
      <alignment/>
    </xf>
    <xf numFmtId="164" fontId="0" fillId="0" borderId="17" xfId="0" applyBorder="1" applyAlignment="1">
      <alignment/>
    </xf>
    <xf numFmtId="164" fontId="0" fillId="0" borderId="32" xfId="0" applyFont="1" applyBorder="1" applyAlignment="1">
      <alignment/>
    </xf>
    <xf numFmtId="164" fontId="0" fillId="0" borderId="33" xfId="0" applyFont="1" applyBorder="1" applyAlignment="1">
      <alignment/>
    </xf>
    <xf numFmtId="166" fontId="0" fillId="0" borderId="34" xfId="0" applyNumberFormat="1" applyBorder="1" applyAlignment="1">
      <alignment/>
    </xf>
    <xf numFmtId="164" fontId="0" fillId="0" borderId="35" xfId="0" applyFont="1" applyBorder="1" applyAlignment="1">
      <alignment/>
    </xf>
    <xf numFmtId="166" fontId="0" fillId="0" borderId="36" xfId="0" applyNumberFormat="1" applyBorder="1" applyAlignment="1">
      <alignment/>
    </xf>
    <xf numFmtId="164" fontId="0" fillId="0" borderId="37" xfId="0" applyBorder="1" applyAlignment="1">
      <alignment/>
    </xf>
    <xf numFmtId="164" fontId="0" fillId="0" borderId="38" xfId="0" applyFont="1" applyBorder="1" applyAlignment="1">
      <alignment/>
    </xf>
    <xf numFmtId="164" fontId="0" fillId="0" borderId="0" xfId="0" applyBorder="1" applyAlignment="1">
      <alignment horizontal="right"/>
    </xf>
    <xf numFmtId="167" fontId="0" fillId="0" borderId="0" xfId="0" applyNumberFormat="1" applyBorder="1" applyAlignment="1">
      <alignment/>
    </xf>
    <xf numFmtId="168" fontId="0" fillId="0" borderId="12" xfId="0" applyNumberFormat="1" applyBorder="1" applyAlignment="1">
      <alignment horizontal="right"/>
    </xf>
    <xf numFmtId="169" fontId="0" fillId="0" borderId="19" xfId="0" applyNumberFormat="1" applyBorder="1" applyAlignment="1">
      <alignment/>
    </xf>
    <xf numFmtId="169" fontId="0" fillId="0" borderId="0" xfId="0" applyNumberFormat="1" applyBorder="1" applyAlignment="1">
      <alignment/>
    </xf>
    <xf numFmtId="164" fontId="7" fillId="2" borderId="35" xfId="0" applyFont="1" applyFill="1" applyBorder="1" applyAlignment="1">
      <alignment/>
    </xf>
    <xf numFmtId="164" fontId="7" fillId="2" borderId="36" xfId="0" applyFont="1" applyFill="1" applyBorder="1" applyAlignment="1">
      <alignment/>
    </xf>
    <xf numFmtId="164" fontId="7" fillId="2" borderId="39" xfId="0" applyFont="1" applyFill="1" applyBorder="1" applyAlignment="1">
      <alignment/>
    </xf>
    <xf numFmtId="169" fontId="7" fillId="2" borderId="36" xfId="0" applyNumberFormat="1" applyFont="1" applyFill="1" applyBorder="1" applyAlignment="1">
      <alignment/>
    </xf>
    <xf numFmtId="164" fontId="7" fillId="2" borderId="40" xfId="0" applyFont="1" applyFill="1" applyBorder="1" applyAlignment="1">
      <alignment/>
    </xf>
    <xf numFmtId="164" fontId="7" fillId="0" borderId="0" xfId="0" applyFont="1" applyAlignment="1">
      <alignment/>
    </xf>
    <xf numFmtId="164" fontId="0" fillId="0" borderId="0" xfId="0" applyFont="1" applyAlignment="1">
      <alignment/>
    </xf>
    <xf numFmtId="164" fontId="8" fillId="0" borderId="0" xfId="0" applyFont="1" applyBorder="1" applyAlignment="1">
      <alignment horizontal="left" vertical="top" wrapText="1"/>
    </xf>
    <xf numFmtId="164" fontId="0" fillId="0" borderId="0" xfId="0" applyAlignment="1">
      <alignment wrapText="1"/>
    </xf>
    <xf numFmtId="164" fontId="0" fillId="0" borderId="41" xfId="20" applyFont="1" applyBorder="1" applyAlignment="1">
      <alignment horizontal="center"/>
      <protection/>
    </xf>
    <xf numFmtId="164" fontId="4" fillId="0" borderId="42" xfId="20" applyFont="1" applyBorder="1" applyAlignment="1">
      <alignment wrapText="1"/>
      <protection/>
    </xf>
    <xf numFmtId="164" fontId="0" fillId="0" borderId="43" xfId="20" applyFont="1" applyBorder="1">
      <alignment/>
      <protection/>
    </xf>
    <xf numFmtId="164" fontId="0" fillId="0" borderId="44" xfId="0" applyNumberFormat="1" applyBorder="1" applyAlignment="1">
      <alignment horizontal="left"/>
    </xf>
    <xf numFmtId="164" fontId="0" fillId="0" borderId="45" xfId="0" applyNumberFormat="1" applyBorder="1" applyAlignment="1">
      <alignment/>
    </xf>
    <xf numFmtId="164" fontId="0" fillId="0" borderId="46" xfId="20" applyFont="1" applyBorder="1" applyAlignment="1">
      <alignment horizontal="center"/>
      <protection/>
    </xf>
    <xf numFmtId="164" fontId="4" fillId="0" borderId="47" xfId="20" applyFont="1" applyBorder="1" applyAlignment="1">
      <alignment/>
      <protection/>
    </xf>
    <xf numFmtId="164" fontId="5" fillId="0" borderId="48" xfId="20" applyFont="1" applyBorder="1" applyAlignment="1">
      <alignment horizontal="left"/>
      <protection/>
    </xf>
    <xf numFmtId="165" fontId="2" fillId="0" borderId="0" xfId="0" applyNumberFormat="1" applyFont="1" applyBorder="1" applyAlignment="1">
      <alignment horizontal="center"/>
    </xf>
    <xf numFmtId="165" fontId="5" fillId="3" borderId="24" xfId="0" applyNumberFormat="1" applyFont="1" applyFill="1" applyBorder="1" applyAlignment="1">
      <alignment/>
    </xf>
    <xf numFmtId="164" fontId="5" fillId="3" borderId="25" xfId="0" applyFont="1" applyFill="1" applyBorder="1" applyAlignment="1">
      <alignment/>
    </xf>
    <xf numFmtId="164" fontId="5" fillId="3" borderId="26" xfId="0" applyFont="1" applyFill="1" applyBorder="1" applyAlignment="1">
      <alignment/>
    </xf>
    <xf numFmtId="164" fontId="5" fillId="3" borderId="49" xfId="0" applyFont="1" applyFill="1" applyBorder="1" applyAlignment="1">
      <alignment/>
    </xf>
    <xf numFmtId="164" fontId="5" fillId="3" borderId="50" xfId="0" applyFont="1" applyFill="1" applyBorder="1" applyAlignment="1">
      <alignment/>
    </xf>
    <xf numFmtId="164" fontId="5" fillId="3" borderId="51" xfId="0" applyFont="1" applyFill="1" applyBorder="1" applyAlignment="1">
      <alignment/>
    </xf>
    <xf numFmtId="165" fontId="9" fillId="0" borderId="5" xfId="0" applyNumberFormat="1" applyFont="1" applyBorder="1" applyAlignment="1">
      <alignment/>
    </xf>
    <xf numFmtId="164" fontId="9" fillId="0" borderId="0" xfId="0" applyFont="1" applyBorder="1" applyAlignment="1">
      <alignment/>
    </xf>
    <xf numFmtId="166" fontId="0" fillId="0" borderId="16" xfId="0" applyNumberFormat="1" applyFont="1" applyBorder="1" applyAlignment="1">
      <alignment/>
    </xf>
    <xf numFmtId="166" fontId="0" fillId="0" borderId="6" xfId="0" applyNumberFormat="1" applyFont="1" applyBorder="1" applyAlignment="1">
      <alignment/>
    </xf>
    <xf numFmtId="166" fontId="0" fillId="0" borderId="52" xfId="0" applyNumberFormat="1" applyFont="1" applyBorder="1" applyAlignment="1">
      <alignment/>
    </xf>
    <xf numFmtId="166" fontId="0" fillId="0" borderId="53" xfId="0" applyNumberFormat="1" applyFont="1" applyBorder="1" applyAlignment="1">
      <alignment/>
    </xf>
    <xf numFmtId="164" fontId="5" fillId="2" borderId="24" xfId="0" applyFont="1" applyFill="1" applyBorder="1" applyAlignment="1">
      <alignment/>
    </xf>
    <xf numFmtId="164" fontId="5" fillId="2" borderId="25" xfId="0" applyFont="1" applyFill="1" applyBorder="1" applyAlignment="1">
      <alignment/>
    </xf>
    <xf numFmtId="166" fontId="5" fillId="2" borderId="26" xfId="0" applyNumberFormat="1" applyFont="1" applyFill="1" applyBorder="1" applyAlignment="1">
      <alignment/>
    </xf>
    <xf numFmtId="166" fontId="5" fillId="2" borderId="49" xfId="0" applyNumberFormat="1" applyFont="1" applyFill="1" applyBorder="1" applyAlignment="1">
      <alignment/>
    </xf>
    <xf numFmtId="166" fontId="5" fillId="2" borderId="50" xfId="0" applyNumberFormat="1" applyFont="1" applyFill="1" applyBorder="1" applyAlignment="1">
      <alignment/>
    </xf>
    <xf numFmtId="166" fontId="5" fillId="2" borderId="51" xfId="0" applyNumberFormat="1" applyFont="1" applyFill="1" applyBorder="1" applyAlignment="1">
      <alignment/>
    </xf>
    <xf numFmtId="164" fontId="5" fillId="0" borderId="0" xfId="0" applyFont="1" applyAlignment="1">
      <alignment/>
    </xf>
    <xf numFmtId="164" fontId="5" fillId="4" borderId="29" xfId="0" applyFont="1" applyFill="1" applyBorder="1" applyAlignment="1">
      <alignment/>
    </xf>
    <xf numFmtId="164" fontId="5" fillId="4" borderId="30" xfId="0" applyFont="1" applyFill="1" applyBorder="1" applyAlignment="1">
      <alignment/>
    </xf>
    <xf numFmtId="164" fontId="0" fillId="4" borderId="54" xfId="0" applyFill="1" applyBorder="1" applyAlignment="1">
      <alignment/>
    </xf>
    <xf numFmtId="164" fontId="5" fillId="4" borderId="55" xfId="0" applyFont="1" applyFill="1" applyBorder="1" applyAlignment="1">
      <alignment horizontal="right"/>
    </xf>
    <xf numFmtId="164" fontId="5" fillId="4" borderId="30" xfId="0" applyFont="1" applyFill="1" applyBorder="1" applyAlignment="1">
      <alignment horizontal="right"/>
    </xf>
    <xf numFmtId="164" fontId="5" fillId="4" borderId="31" xfId="0" applyFont="1" applyFill="1" applyBorder="1" applyAlignment="1">
      <alignment horizontal="center"/>
    </xf>
    <xf numFmtId="170" fontId="6" fillId="4" borderId="30" xfId="0" applyNumberFormat="1" applyFont="1" applyFill="1" applyBorder="1" applyAlignment="1">
      <alignment horizontal="right"/>
    </xf>
    <xf numFmtId="170" fontId="6" fillId="4" borderId="54" xfId="0" applyNumberFormat="1" applyFont="1" applyFill="1" applyBorder="1" applyAlignment="1">
      <alignment horizontal="right"/>
    </xf>
    <xf numFmtId="164" fontId="0" fillId="0" borderId="8" xfId="0" applyFont="1" applyBorder="1" applyAlignment="1">
      <alignment/>
    </xf>
    <xf numFmtId="166" fontId="0" fillId="0" borderId="32" xfId="0" applyNumberFormat="1" applyFont="1" applyBorder="1" applyAlignment="1">
      <alignment horizontal="right"/>
    </xf>
    <xf numFmtId="168" fontId="0" fillId="0" borderId="56" xfId="0" applyNumberFormat="1" applyFont="1" applyBorder="1" applyAlignment="1">
      <alignment horizontal="right"/>
    </xf>
    <xf numFmtId="166" fontId="0" fillId="0" borderId="57" xfId="0" applyNumberFormat="1" applyFont="1" applyBorder="1" applyAlignment="1">
      <alignment horizontal="right"/>
    </xf>
    <xf numFmtId="170" fontId="0" fillId="0" borderId="28" xfId="0" applyNumberFormat="1" applyFont="1" applyBorder="1" applyAlignment="1">
      <alignment horizontal="right"/>
    </xf>
    <xf numFmtId="166" fontId="0" fillId="0" borderId="8" xfId="0" applyNumberFormat="1" applyFont="1" applyBorder="1" applyAlignment="1">
      <alignment horizontal="right"/>
    </xf>
    <xf numFmtId="164" fontId="0" fillId="2" borderId="35" xfId="0" applyFill="1" applyBorder="1" applyAlignment="1">
      <alignment/>
    </xf>
    <xf numFmtId="164" fontId="5" fillId="2" borderId="36" xfId="0" applyFont="1" applyFill="1" applyBorder="1" applyAlignment="1">
      <alignment/>
    </xf>
    <xf numFmtId="164" fontId="0" fillId="2" borderId="36" xfId="0" applyFill="1" applyBorder="1" applyAlignment="1">
      <alignment/>
    </xf>
    <xf numFmtId="170" fontId="0" fillId="2" borderId="58" xfId="0" applyNumberFormat="1" applyFill="1" applyBorder="1" applyAlignment="1">
      <alignment/>
    </xf>
    <xf numFmtId="170" fontId="0" fillId="2" borderId="35" xfId="0" applyNumberFormat="1" applyFill="1" applyBorder="1" applyAlignment="1">
      <alignment/>
    </xf>
    <xf numFmtId="170" fontId="0" fillId="2" borderId="36" xfId="0" applyNumberFormat="1" applyFill="1" applyBorder="1" applyAlignment="1">
      <alignment/>
    </xf>
    <xf numFmtId="166" fontId="5" fillId="2" borderId="58" xfId="0" applyNumberFormat="1" applyFont="1" applyFill="1" applyBorder="1" applyAlignment="1">
      <alignment horizontal="right"/>
    </xf>
    <xf numFmtId="164" fontId="0" fillId="0" borderId="0" xfId="20">
      <alignment/>
      <protection/>
    </xf>
    <xf numFmtId="164" fontId="0" fillId="0" borderId="0" xfId="20" applyAlignment="1">
      <alignment horizontal="right"/>
      <protection/>
    </xf>
    <xf numFmtId="164" fontId="10" fillId="0" borderId="0" xfId="20" applyFont="1" applyBorder="1" applyAlignment="1">
      <alignment horizontal="center"/>
      <protection/>
    </xf>
    <xf numFmtId="164" fontId="11" fillId="0" borderId="0" xfId="20" applyFont="1" applyAlignment="1">
      <alignment horizontal="center"/>
      <protection/>
    </xf>
    <xf numFmtId="164" fontId="12" fillId="0" borderId="0" xfId="20" applyFont="1" applyAlignment="1">
      <alignment horizontal="center"/>
      <protection/>
    </xf>
    <xf numFmtId="164" fontId="12" fillId="0" borderId="0" xfId="20" applyFont="1" applyAlignment="1">
      <alignment horizontal="right"/>
      <protection/>
    </xf>
    <xf numFmtId="164" fontId="4" fillId="0" borderId="42" xfId="20" applyFont="1" applyBorder="1" applyAlignment="1">
      <alignment/>
      <protection/>
    </xf>
    <xf numFmtId="164" fontId="9" fillId="0" borderId="43" xfId="20" applyFont="1" applyBorder="1" applyAlignment="1">
      <alignment horizontal="right"/>
      <protection/>
    </xf>
    <xf numFmtId="164" fontId="0" fillId="0" borderId="44" xfId="20" applyBorder="1" applyAlignment="1">
      <alignment horizontal="left"/>
      <protection/>
    </xf>
    <xf numFmtId="164" fontId="0" fillId="0" borderId="45" xfId="20" applyBorder="1">
      <alignment/>
      <protection/>
    </xf>
    <xf numFmtId="165" fontId="0" fillId="0" borderId="46" xfId="20" applyNumberFormat="1" applyFont="1" applyBorder="1" applyAlignment="1">
      <alignment horizontal="center"/>
      <protection/>
    </xf>
    <xf numFmtId="164" fontId="5" fillId="0" borderId="48" xfId="20" applyFont="1" applyBorder="1" applyAlignment="1">
      <alignment horizontal="center" shrinkToFit="1"/>
      <protection/>
    </xf>
    <xf numFmtId="164" fontId="9" fillId="0" borderId="0" xfId="20" applyFont="1">
      <alignment/>
      <protection/>
    </xf>
    <xf numFmtId="164" fontId="0" fillId="0" borderId="0" xfId="20" applyFont="1">
      <alignment/>
      <protection/>
    </xf>
    <xf numFmtId="164" fontId="0" fillId="0" borderId="0" xfId="20" applyAlignment="1">
      <alignment/>
      <protection/>
    </xf>
    <xf numFmtId="165" fontId="9" fillId="3" borderId="56" xfId="20" applyNumberFormat="1" applyFont="1" applyFill="1" applyBorder="1">
      <alignment/>
      <protection/>
    </xf>
    <xf numFmtId="164" fontId="9" fillId="3" borderId="17" xfId="20" applyFont="1" applyFill="1" applyBorder="1" applyAlignment="1">
      <alignment horizontal="center"/>
      <protection/>
    </xf>
    <xf numFmtId="164" fontId="9" fillId="3" borderId="17" xfId="20" applyNumberFormat="1" applyFont="1" applyFill="1" applyBorder="1" applyAlignment="1">
      <alignment horizontal="center"/>
      <protection/>
    </xf>
    <xf numFmtId="164" fontId="9" fillId="3" borderId="56" xfId="20" applyFont="1" applyFill="1" applyBorder="1" applyAlignment="1">
      <alignment horizontal="center"/>
      <protection/>
    </xf>
    <xf numFmtId="164" fontId="5" fillId="0" borderId="52" xfId="20" applyFont="1" applyBorder="1" applyAlignment="1">
      <alignment horizontal="center"/>
      <protection/>
    </xf>
    <xf numFmtId="165" fontId="5" fillId="0" borderId="52" xfId="20" applyNumberFormat="1" applyFont="1" applyBorder="1" applyAlignment="1">
      <alignment horizontal="left"/>
      <protection/>
    </xf>
    <xf numFmtId="164" fontId="5" fillId="0" borderId="52" xfId="20" applyFont="1" applyBorder="1">
      <alignment/>
      <protection/>
    </xf>
    <xf numFmtId="164" fontId="0" fillId="0" borderId="52" xfId="20" applyBorder="1" applyAlignment="1">
      <alignment horizontal="center"/>
      <protection/>
    </xf>
    <xf numFmtId="164" fontId="0" fillId="0" borderId="52" xfId="20" applyNumberFormat="1" applyBorder="1" applyAlignment="1">
      <alignment horizontal="right"/>
      <protection/>
    </xf>
    <xf numFmtId="164" fontId="0" fillId="0" borderId="52" xfId="20" applyNumberFormat="1" applyBorder="1">
      <alignment/>
      <protection/>
    </xf>
    <xf numFmtId="164" fontId="0" fillId="0" borderId="0" xfId="20" applyNumberFormat="1">
      <alignment/>
      <protection/>
    </xf>
    <xf numFmtId="164" fontId="13" fillId="0" borderId="0" xfId="20" applyFont="1">
      <alignment/>
      <protection/>
    </xf>
    <xf numFmtId="164" fontId="0" fillId="0" borderId="52" xfId="20" applyFont="1" applyBorder="1" applyAlignment="1">
      <alignment horizontal="center" vertical="top"/>
      <protection/>
    </xf>
    <xf numFmtId="165" fontId="8" fillId="0" borderId="52" xfId="20" applyNumberFormat="1" applyFont="1" applyBorder="1" applyAlignment="1">
      <alignment horizontal="left" vertical="top"/>
      <protection/>
    </xf>
    <xf numFmtId="164" fontId="8" fillId="0" borderId="52" xfId="20" applyFont="1" applyBorder="1" applyAlignment="1">
      <alignment wrapText="1"/>
      <protection/>
    </xf>
    <xf numFmtId="165" fontId="8" fillId="0" borderId="52" xfId="20" applyNumberFormat="1" applyFont="1" applyBorder="1" applyAlignment="1">
      <alignment horizontal="center" shrinkToFit="1"/>
      <protection/>
    </xf>
    <xf numFmtId="170" fontId="8" fillId="0" borderId="52" xfId="20" applyNumberFormat="1" applyFont="1" applyBorder="1" applyAlignment="1">
      <alignment horizontal="right"/>
      <protection/>
    </xf>
    <xf numFmtId="170" fontId="8" fillId="5" borderId="52" xfId="20" applyNumberFormat="1" applyFont="1" applyFill="1" applyBorder="1" applyAlignment="1">
      <alignment horizontal="right"/>
      <protection/>
    </xf>
    <xf numFmtId="170" fontId="8" fillId="0" borderId="52" xfId="20" applyNumberFormat="1" applyFont="1" applyBorder="1">
      <alignment/>
      <protection/>
    </xf>
    <xf numFmtId="164" fontId="0" fillId="2" borderId="14" xfId="20" applyFill="1" applyBorder="1" applyAlignment="1">
      <alignment horizontal="center"/>
      <protection/>
    </xf>
    <xf numFmtId="165" fontId="4" fillId="2" borderId="14" xfId="20" applyNumberFormat="1" applyFont="1" applyFill="1" applyBorder="1" applyAlignment="1">
      <alignment horizontal="left"/>
      <protection/>
    </xf>
    <xf numFmtId="164" fontId="4" fillId="2" borderId="14" xfId="20" applyFont="1" applyFill="1" applyBorder="1">
      <alignment/>
      <protection/>
    </xf>
    <xf numFmtId="170" fontId="0" fillId="2" borderId="14" xfId="20" applyNumberFormat="1" applyFill="1" applyBorder="1" applyAlignment="1">
      <alignment horizontal="right"/>
      <protection/>
    </xf>
    <xf numFmtId="170" fontId="5" fillId="2" borderId="14" xfId="20" applyNumberFormat="1" applyFont="1" applyFill="1" applyBorder="1">
      <alignment/>
      <protection/>
    </xf>
    <xf numFmtId="166" fontId="0" fillId="0" borderId="0" xfId="20" applyNumberForma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_POL.XL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44"/>
  <sheetViews>
    <sheetView tabSelected="1" zoomScale="150" zoomScaleNormal="150" workbookViewId="0" topLeftCell="A4">
      <selection activeCell="C25" sqref="C25"/>
    </sheetView>
  </sheetViews>
  <sheetFormatPr defaultColWidth="9.00390625" defaultRowHeight="15" customHeight="1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 t="s">
        <v>0</v>
      </c>
      <c r="B1" s="1"/>
      <c r="C1" s="1"/>
      <c r="D1" s="1"/>
      <c r="E1" s="1"/>
      <c r="F1" s="1"/>
      <c r="G1" s="1"/>
    </row>
    <row r="3" spans="1:7" ht="12.75" customHeight="1">
      <c r="A3" s="2" t="s">
        <v>1</v>
      </c>
      <c r="B3" s="3"/>
      <c r="C3" s="4" t="s">
        <v>2</v>
      </c>
      <c r="D3" s="4"/>
      <c r="E3" s="4"/>
      <c r="F3" s="4" t="s">
        <v>3</v>
      </c>
      <c r="G3" s="5"/>
    </row>
    <row r="4" spans="1:7" ht="12.75" customHeight="1">
      <c r="A4" s="6"/>
      <c r="B4" s="7"/>
      <c r="C4" s="8" t="s">
        <v>4</v>
      </c>
      <c r="D4" s="8"/>
      <c r="E4" s="8"/>
      <c r="F4" s="9" t="s">
        <v>5</v>
      </c>
      <c r="G4" s="9"/>
    </row>
    <row r="5" spans="1:7" ht="12.75" customHeight="1">
      <c r="A5" s="10" t="s">
        <v>6</v>
      </c>
      <c r="B5" s="11"/>
      <c r="C5" s="12" t="s">
        <v>7</v>
      </c>
      <c r="D5" s="12"/>
      <c r="E5" s="12"/>
      <c r="F5" s="13" t="s">
        <v>8</v>
      </c>
      <c r="G5" s="14"/>
    </row>
    <row r="6" spans="1:7" ht="12.75" customHeight="1">
      <c r="A6" s="6"/>
      <c r="B6" s="7"/>
      <c r="C6" s="15" t="s">
        <v>9</v>
      </c>
      <c r="D6" s="15"/>
      <c r="E6" s="15"/>
      <c r="F6" s="16"/>
      <c r="G6" s="17"/>
    </row>
    <row r="7" spans="1:9" ht="12.75">
      <c r="A7" s="10" t="s">
        <v>10</v>
      </c>
      <c r="B7" s="12"/>
      <c r="C7" s="18"/>
      <c r="D7" s="18"/>
      <c r="E7" s="19" t="s">
        <v>11</v>
      </c>
      <c r="F7" s="20"/>
      <c r="G7" s="21">
        <v>0</v>
      </c>
      <c r="H7" s="22"/>
      <c r="I7" s="22"/>
    </row>
    <row r="8" spans="1:7" ht="12.75">
      <c r="A8" s="10" t="s">
        <v>12</v>
      </c>
      <c r="B8" s="12"/>
      <c r="C8" s="18"/>
      <c r="D8" s="18"/>
      <c r="E8" s="13" t="s">
        <v>13</v>
      </c>
      <c r="F8" s="12"/>
      <c r="G8" s="23">
        <f>IF(PocetMJ=0,0,ROUND((F29+F31)/PocetMJ,1))</f>
        <v>0</v>
      </c>
    </row>
    <row r="9" spans="1:7" ht="12.75">
      <c r="A9" s="24" t="s">
        <v>14</v>
      </c>
      <c r="B9" s="25"/>
      <c r="C9" s="25"/>
      <c r="D9" s="25"/>
      <c r="E9" s="26" t="s">
        <v>15</v>
      </c>
      <c r="F9" s="25"/>
      <c r="G9" s="27"/>
    </row>
    <row r="10" spans="1:57" ht="12.75">
      <c r="A10" s="28" t="s">
        <v>16</v>
      </c>
      <c r="B10" s="29"/>
      <c r="C10" s="29"/>
      <c r="D10" s="29"/>
      <c r="E10" s="30" t="s">
        <v>17</v>
      </c>
      <c r="F10" s="29"/>
      <c r="G10" s="17"/>
      <c r="BA10" s="31"/>
      <c r="BB10" s="31"/>
      <c r="BC10" s="31"/>
      <c r="BD10" s="31"/>
      <c r="BE10" s="31"/>
    </row>
    <row r="11" spans="1:7" ht="12.75">
      <c r="A11" s="28"/>
      <c r="B11" s="29"/>
      <c r="C11" s="29"/>
      <c r="D11" s="29"/>
      <c r="E11" s="32"/>
      <c r="F11" s="32"/>
      <c r="G11" s="32"/>
    </row>
    <row r="12" spans="1:7" ht="28.5" customHeight="1">
      <c r="A12" s="33" t="s">
        <v>18</v>
      </c>
      <c r="B12" s="33"/>
      <c r="C12" s="33"/>
      <c r="D12" s="33"/>
      <c r="E12" s="33"/>
      <c r="F12" s="33"/>
      <c r="G12" s="33"/>
    </row>
    <row r="13" spans="1:7" ht="17.25" customHeight="1">
      <c r="A13" s="34" t="s">
        <v>19</v>
      </c>
      <c r="B13" s="35"/>
      <c r="C13" s="36"/>
      <c r="D13" s="37" t="s">
        <v>20</v>
      </c>
      <c r="E13" s="37"/>
      <c r="F13" s="37"/>
      <c r="G13" s="37"/>
    </row>
    <row r="14" spans="1:7" ht="15.75" customHeight="1">
      <c r="A14" s="38"/>
      <c r="B14" s="39" t="s">
        <v>21</v>
      </c>
      <c r="C14" s="40">
        <f>Dodavka</f>
        <v>0</v>
      </c>
      <c r="D14" s="41" t="str">
        <f>Rekapitulace!A21</f>
        <v>Ztížené výrobní podmínky</v>
      </c>
      <c r="E14" s="42"/>
      <c r="F14" s="43"/>
      <c r="G14" s="40">
        <f>Rekapitulace!I21</f>
        <v>0</v>
      </c>
    </row>
    <row r="15" spans="1:7" ht="15.75" customHeight="1">
      <c r="A15" s="38" t="s">
        <v>22</v>
      </c>
      <c r="B15" s="39" t="s">
        <v>23</v>
      </c>
      <c r="C15" s="40">
        <f>Mont</f>
        <v>0</v>
      </c>
      <c r="D15" s="24" t="str">
        <f>Rekapitulace!A22</f>
        <v>Oborová přirážka</v>
      </c>
      <c r="E15" s="44"/>
      <c r="F15" s="45"/>
      <c r="G15" s="40">
        <f>Rekapitulace!I22</f>
        <v>0</v>
      </c>
    </row>
    <row r="16" spans="1:7" ht="15.75" customHeight="1">
      <c r="A16" s="38" t="s">
        <v>24</v>
      </c>
      <c r="B16" s="39" t="s">
        <v>25</v>
      </c>
      <c r="C16" s="40">
        <f>HSV</f>
        <v>0</v>
      </c>
      <c r="D16" s="24" t="str">
        <f>Rekapitulace!A23</f>
        <v>Přesun stavebních kapacit</v>
      </c>
      <c r="E16" s="44"/>
      <c r="F16" s="45"/>
      <c r="G16" s="40">
        <f>Rekapitulace!I23</f>
        <v>0</v>
      </c>
    </row>
    <row r="17" spans="1:7" ht="15.75" customHeight="1">
      <c r="A17" s="46" t="s">
        <v>26</v>
      </c>
      <c r="B17" s="39" t="s">
        <v>27</v>
      </c>
      <c r="C17" s="40">
        <f>PSV</f>
        <v>0</v>
      </c>
      <c r="D17" s="24" t="str">
        <f>Rekapitulace!A24</f>
        <v>Mimostaveništní doprava</v>
      </c>
      <c r="E17" s="44"/>
      <c r="F17" s="45"/>
      <c r="G17" s="40">
        <f>Rekapitulace!I24</f>
        <v>0</v>
      </c>
    </row>
    <row r="18" spans="1:7" ht="15.75" customHeight="1">
      <c r="A18" s="47" t="s">
        <v>28</v>
      </c>
      <c r="B18" s="39"/>
      <c r="C18" s="40">
        <f>SUM(C14:C17)</f>
        <v>0</v>
      </c>
      <c r="D18" s="24" t="str">
        <f>Rekapitulace!A25</f>
        <v>Zařízení staveniště</v>
      </c>
      <c r="E18" s="44"/>
      <c r="F18" s="45"/>
      <c r="G18" s="40">
        <f>Rekapitulace!I25</f>
        <v>0</v>
      </c>
    </row>
    <row r="19" spans="1:7" ht="15.75" customHeight="1">
      <c r="A19" s="47"/>
      <c r="B19" s="39"/>
      <c r="C19" s="40"/>
      <c r="D19" s="24" t="str">
        <f>Rekapitulace!A26</f>
        <v>Provoz investora</v>
      </c>
      <c r="E19" s="44"/>
      <c r="F19" s="45"/>
      <c r="G19" s="40">
        <f>Rekapitulace!I26</f>
        <v>0</v>
      </c>
    </row>
    <row r="20" spans="1:7" ht="15.75" customHeight="1">
      <c r="A20" s="47" t="s">
        <v>29</v>
      </c>
      <c r="B20" s="39"/>
      <c r="C20" s="40">
        <f>HZS</f>
        <v>0</v>
      </c>
      <c r="D20" s="24" t="str">
        <f>Rekapitulace!A27</f>
        <v>Kompletační činnost (IČD)</v>
      </c>
      <c r="E20" s="44"/>
      <c r="F20" s="45"/>
      <c r="G20" s="40">
        <f>Rekapitulace!I27</f>
        <v>0</v>
      </c>
    </row>
    <row r="21" spans="1:7" ht="15.75" customHeight="1">
      <c r="A21" s="28" t="s">
        <v>30</v>
      </c>
      <c r="B21" s="29"/>
      <c r="C21" s="40">
        <f>C18+C20</f>
        <v>0</v>
      </c>
      <c r="D21" s="24" t="s">
        <v>31</v>
      </c>
      <c r="E21" s="44"/>
      <c r="F21" s="45"/>
      <c r="G21" s="40">
        <f>G22-SUM(G14:G20)</f>
        <v>0</v>
      </c>
    </row>
    <row r="22" spans="1:7" ht="15.75" customHeight="1">
      <c r="A22" s="24" t="s">
        <v>32</v>
      </c>
      <c r="B22" s="25"/>
      <c r="C22" s="48">
        <f>E30</f>
        <v>0</v>
      </c>
      <c r="D22" s="49" t="s">
        <v>33</v>
      </c>
      <c r="E22" s="50"/>
      <c r="F22" s="51"/>
      <c r="G22" s="40">
        <f>VRN</f>
        <v>0</v>
      </c>
    </row>
    <row r="23" spans="1:7" ht="12.75">
      <c r="A23" s="2" t="s">
        <v>34</v>
      </c>
      <c r="B23" s="4"/>
      <c r="C23" s="52" t="s">
        <v>35</v>
      </c>
      <c r="D23" s="4"/>
      <c r="E23" s="52" t="s">
        <v>36</v>
      </c>
      <c r="F23" s="4"/>
      <c r="G23" s="5"/>
    </row>
    <row r="24" spans="1:7" ht="12.75">
      <c r="A24" s="10"/>
      <c r="B24" s="12" t="s">
        <v>37</v>
      </c>
      <c r="C24" s="13" t="s">
        <v>38</v>
      </c>
      <c r="D24" s="12"/>
      <c r="E24" s="13" t="s">
        <v>38</v>
      </c>
      <c r="F24" s="12"/>
      <c r="G24" s="14"/>
    </row>
    <row r="25" spans="1:7" ht="12.75">
      <c r="A25" s="28" t="s">
        <v>39</v>
      </c>
      <c r="B25" s="53"/>
      <c r="C25" s="30" t="s">
        <v>39</v>
      </c>
      <c r="D25" s="29"/>
      <c r="E25" s="30" t="s">
        <v>39</v>
      </c>
      <c r="F25" s="29"/>
      <c r="G25" s="17"/>
    </row>
    <row r="26" spans="1:7" ht="12.75">
      <c r="A26" s="28"/>
      <c r="B26" s="54"/>
      <c r="C26" s="30" t="s">
        <v>40</v>
      </c>
      <c r="D26" s="29"/>
      <c r="E26" s="30" t="s">
        <v>41</v>
      </c>
      <c r="F26" s="29"/>
      <c r="G26" s="17"/>
    </row>
    <row r="27" spans="1:7" ht="12.75">
      <c r="A27" s="28"/>
      <c r="B27" s="29"/>
      <c r="C27" s="30"/>
      <c r="D27" s="29"/>
      <c r="E27" s="30"/>
      <c r="F27" s="29"/>
      <c r="G27" s="17"/>
    </row>
    <row r="28" spans="1:7" ht="97.5" customHeight="1">
      <c r="A28" s="28"/>
      <c r="B28" s="29"/>
      <c r="C28" s="30"/>
      <c r="D28" s="29"/>
      <c r="E28" s="30"/>
      <c r="F28" s="29"/>
      <c r="G28" s="17"/>
    </row>
    <row r="29" spans="1:7" ht="12.75">
      <c r="A29" s="10" t="s">
        <v>42</v>
      </c>
      <c r="B29" s="12"/>
      <c r="C29" s="55">
        <v>21</v>
      </c>
      <c r="D29" s="12" t="s">
        <v>43</v>
      </c>
      <c r="E29" s="13"/>
      <c r="F29" s="56">
        <f>C21+G22</f>
        <v>0</v>
      </c>
      <c r="G29" s="14"/>
    </row>
    <row r="30" spans="1:7" ht="12.75">
      <c r="A30" s="10" t="s">
        <v>44</v>
      </c>
      <c r="B30" s="12"/>
      <c r="C30" s="55">
        <f>SazbaDPH1</f>
        <v>21</v>
      </c>
      <c r="D30" s="12" t="s">
        <v>43</v>
      </c>
      <c r="E30" s="13"/>
      <c r="F30" s="57">
        <f>ROUND(PRODUCT(F29,C30/100),1)</f>
        <v>0</v>
      </c>
      <c r="G30" s="27"/>
    </row>
    <row r="31" spans="1:7" ht="12.75">
      <c r="A31" s="10" t="s">
        <v>42</v>
      </c>
      <c r="B31" s="12"/>
      <c r="C31" s="55">
        <v>10</v>
      </c>
      <c r="D31" s="12" t="s">
        <v>43</v>
      </c>
      <c r="E31" s="13"/>
      <c r="F31" s="56">
        <v>0</v>
      </c>
      <c r="G31" s="14"/>
    </row>
    <row r="32" spans="1:7" ht="12.75">
      <c r="A32" s="10" t="s">
        <v>44</v>
      </c>
      <c r="B32" s="12"/>
      <c r="C32" s="55">
        <f>SazbaDPH2</f>
        <v>10</v>
      </c>
      <c r="D32" s="12" t="s">
        <v>43</v>
      </c>
      <c r="E32" s="13"/>
      <c r="F32" s="57">
        <f>ROUND(PRODUCT(F31,C32/100),1)</f>
        <v>0</v>
      </c>
      <c r="G32" s="27"/>
    </row>
    <row r="33" spans="1:7" s="63" customFormat="1" ht="19.5" customHeight="1">
      <c r="A33" s="58" t="s">
        <v>45</v>
      </c>
      <c r="B33" s="59"/>
      <c r="C33" s="59"/>
      <c r="D33" s="59"/>
      <c r="E33" s="60"/>
      <c r="F33" s="61">
        <f>CEILING(SUM(F29:F32),1)</f>
        <v>0</v>
      </c>
      <c r="G33" s="62"/>
    </row>
    <row r="34" ht="12.75"/>
    <row r="35" spans="1:8" ht="12.75">
      <c r="A35" s="64" t="s">
        <v>46</v>
      </c>
      <c r="B35" s="64"/>
      <c r="C35" s="64"/>
      <c r="D35" s="64"/>
      <c r="E35" s="64"/>
      <c r="F35" s="64"/>
      <c r="G35" s="64"/>
      <c r="H35" t="s">
        <v>47</v>
      </c>
    </row>
    <row r="36" spans="1:8" ht="14.25" customHeight="1">
      <c r="A36" s="64"/>
      <c r="B36" s="65"/>
      <c r="C36" s="65"/>
      <c r="D36" s="65"/>
      <c r="E36" s="65"/>
      <c r="F36" s="65"/>
      <c r="G36" s="65"/>
      <c r="H36" t="s">
        <v>47</v>
      </c>
    </row>
    <row r="37" spans="1:8" ht="12.75" customHeight="1">
      <c r="A37" s="66"/>
      <c r="B37" s="65"/>
      <c r="C37" s="65"/>
      <c r="D37" s="65"/>
      <c r="E37" s="65"/>
      <c r="F37" s="65"/>
      <c r="G37" s="65"/>
      <c r="H37" t="s">
        <v>47</v>
      </c>
    </row>
    <row r="38" spans="1:8" ht="12.75">
      <c r="A38" s="66"/>
      <c r="B38" s="65"/>
      <c r="C38" s="65"/>
      <c r="D38" s="65"/>
      <c r="E38" s="65"/>
      <c r="F38" s="65"/>
      <c r="G38" s="65"/>
      <c r="H38" t="s">
        <v>47</v>
      </c>
    </row>
    <row r="39" spans="1:8" ht="12.75">
      <c r="A39" s="66"/>
      <c r="B39" s="65"/>
      <c r="C39" s="65"/>
      <c r="D39" s="65"/>
      <c r="E39" s="65"/>
      <c r="F39" s="65"/>
      <c r="G39" s="65"/>
      <c r="H39" t="s">
        <v>47</v>
      </c>
    </row>
    <row r="40" spans="1:8" ht="12.75">
      <c r="A40" s="66"/>
      <c r="B40" s="65"/>
      <c r="C40" s="65"/>
      <c r="D40" s="65"/>
      <c r="E40" s="65"/>
      <c r="F40" s="65"/>
      <c r="G40" s="65"/>
      <c r="H40" t="s">
        <v>47</v>
      </c>
    </row>
    <row r="41" spans="1:8" ht="12.75">
      <c r="A41" s="66"/>
      <c r="B41" s="65"/>
      <c r="C41" s="65"/>
      <c r="D41" s="65"/>
      <c r="E41" s="65"/>
      <c r="F41" s="65"/>
      <c r="G41" s="65"/>
      <c r="H41" t="s">
        <v>47</v>
      </c>
    </row>
    <row r="42" spans="1:8" ht="12.75">
      <c r="A42" s="66"/>
      <c r="B42" s="65"/>
      <c r="C42" s="65"/>
      <c r="D42" s="65"/>
      <c r="E42" s="65"/>
      <c r="F42" s="65"/>
      <c r="G42" s="65"/>
      <c r="H42" t="s">
        <v>47</v>
      </c>
    </row>
    <row r="43" spans="1:8" ht="12.75">
      <c r="A43" s="66"/>
      <c r="B43" s="65"/>
      <c r="C43" s="65"/>
      <c r="D43" s="65"/>
      <c r="E43" s="65"/>
      <c r="F43" s="65"/>
      <c r="G43" s="65"/>
      <c r="H43" t="s">
        <v>47</v>
      </c>
    </row>
    <row r="44" spans="1:8" ht="12.75">
      <c r="A44" s="66"/>
      <c r="B44" s="65"/>
      <c r="C44" s="65"/>
      <c r="D44" s="65"/>
      <c r="E44" s="65"/>
      <c r="F44" s="65"/>
      <c r="G44" s="65"/>
      <c r="H44" t="s">
        <v>47</v>
      </c>
    </row>
    <row r="54" ht="12.75" customHeight="1"/>
  </sheetData>
  <sheetProtection selectLockedCells="1" selectUnlockedCells="1"/>
  <mergeCells count="10">
    <mergeCell ref="A1:G1"/>
    <mergeCell ref="C4:E4"/>
    <mergeCell ref="F4:G4"/>
    <mergeCell ref="C6:E6"/>
    <mergeCell ref="C7:D7"/>
    <mergeCell ref="C8:D8"/>
    <mergeCell ref="E11:G11"/>
    <mergeCell ref="A12:G12"/>
    <mergeCell ref="D13:G13"/>
    <mergeCell ref="B36:G44"/>
  </mergeCells>
  <printOptions/>
  <pageMargins left="0.5902777777777778" right="0.39375" top="0.9840277777777777" bottom="0.9840277777777777" header="0.5118055555555555" footer="0.5118055555555555"/>
  <pageSetup horizontalDpi="300" verticalDpi="300" orientation="portrait" paperSize="9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29"/>
  <sheetViews>
    <sheetView workbookViewId="0" topLeftCell="A1">
      <selection activeCell="C1" sqref="C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customHeight="1">
      <c r="A1" s="67" t="s">
        <v>6</v>
      </c>
      <c r="B1" s="67"/>
      <c r="C1" s="68" t="s">
        <v>4</v>
      </c>
      <c r="D1" s="68"/>
      <c r="E1" s="68"/>
      <c r="F1" s="68"/>
      <c r="G1" s="69" t="s">
        <v>48</v>
      </c>
      <c r="H1" s="70"/>
      <c r="I1" s="71"/>
    </row>
    <row r="2" spans="1:9" ht="13.5">
      <c r="A2" s="72" t="s">
        <v>1</v>
      </c>
      <c r="B2" s="72"/>
      <c r="C2" s="73"/>
      <c r="D2" s="73"/>
      <c r="E2" s="73"/>
      <c r="F2" s="73"/>
      <c r="G2" s="74" t="s">
        <v>49</v>
      </c>
      <c r="H2" s="74"/>
      <c r="I2" s="74"/>
    </row>
    <row r="3" ht="13.5">
      <c r="F3" s="29"/>
    </row>
    <row r="4" spans="1:9" ht="19.5" customHeight="1">
      <c r="A4" s="75" t="s">
        <v>50</v>
      </c>
      <c r="B4" s="75"/>
      <c r="C4" s="75"/>
      <c r="D4" s="75"/>
      <c r="E4" s="75"/>
      <c r="F4" s="75"/>
      <c r="G4" s="75"/>
      <c r="H4" s="75"/>
      <c r="I4" s="75"/>
    </row>
    <row r="6" spans="1:9" s="29" customFormat="1" ht="13.5">
      <c r="A6" s="76"/>
      <c r="B6" s="77" t="s">
        <v>51</v>
      </c>
      <c r="C6" s="77"/>
      <c r="D6" s="78"/>
      <c r="E6" s="79" t="s">
        <v>52</v>
      </c>
      <c r="F6" s="80" t="s">
        <v>53</v>
      </c>
      <c r="G6" s="80" t="s">
        <v>54</v>
      </c>
      <c r="H6" s="80" t="s">
        <v>55</v>
      </c>
      <c r="I6" s="81" t="s">
        <v>29</v>
      </c>
    </row>
    <row r="7" spans="1:9" s="29" customFormat="1" ht="12.75">
      <c r="A7" s="82">
        <f>Položky!B7</f>
        <v>0</v>
      </c>
      <c r="B7" s="83">
        <f>Položky!C7</f>
        <v>0</v>
      </c>
      <c r="D7" s="84"/>
      <c r="E7" s="85">
        <f>Položky!BA19</f>
        <v>0</v>
      </c>
      <c r="F7" s="86">
        <f>Položky!G19</f>
        <v>0</v>
      </c>
      <c r="G7" s="86">
        <f>Položky!BC19</f>
        <v>0</v>
      </c>
      <c r="H7" s="86">
        <f>Položky!BD19</f>
        <v>0</v>
      </c>
      <c r="I7" s="87">
        <f>Položky!BE19</f>
        <v>0</v>
      </c>
    </row>
    <row r="8" spans="1:9" s="29" customFormat="1" ht="12.75">
      <c r="A8" s="82">
        <f>Položky!B20</f>
        <v>0</v>
      </c>
      <c r="B8" s="83">
        <f>Položky!C20</f>
        <v>0</v>
      </c>
      <c r="D8" s="84"/>
      <c r="E8" s="85">
        <f>Položky!BA23</f>
        <v>0</v>
      </c>
      <c r="F8" s="86">
        <f>Položky!G24</f>
        <v>0</v>
      </c>
      <c r="G8" s="86">
        <f>Položky!BC23</f>
        <v>0</v>
      </c>
      <c r="H8" s="86">
        <f>Položky!BD23</f>
        <v>0</v>
      </c>
      <c r="I8" s="87">
        <f>Položky!BE23</f>
        <v>0</v>
      </c>
    </row>
    <row r="9" spans="1:9" s="29" customFormat="1" ht="12.75">
      <c r="A9" s="82">
        <f>Položky!B25</f>
        <v>0</v>
      </c>
      <c r="B9" s="83">
        <f>Položky!C25</f>
        <v>0</v>
      </c>
      <c r="D9" s="84"/>
      <c r="E9" s="85">
        <f>Položky!BA31</f>
        <v>0</v>
      </c>
      <c r="F9" s="86">
        <f>Položky!G32</f>
        <v>0</v>
      </c>
      <c r="G9" s="86">
        <f>Položky!BC31</f>
        <v>0</v>
      </c>
      <c r="H9" s="86">
        <f>Položky!BD31</f>
        <v>0</v>
      </c>
      <c r="I9" s="87">
        <f>Položky!BE31</f>
        <v>0</v>
      </c>
    </row>
    <row r="10" spans="1:9" s="29" customFormat="1" ht="12.75">
      <c r="A10" s="82">
        <f>Položky!B33</f>
        <v>0</v>
      </c>
      <c r="B10" s="83">
        <f>Položky!C33</f>
        <v>0</v>
      </c>
      <c r="D10" s="84"/>
      <c r="E10" s="85">
        <f>Položky!BA46</f>
        <v>0</v>
      </c>
      <c r="F10" s="86">
        <f>Položky!G47</f>
        <v>0</v>
      </c>
      <c r="G10" s="86">
        <f>Položky!BC46</f>
        <v>0</v>
      </c>
      <c r="H10" s="86">
        <f>Položky!BD46</f>
        <v>0</v>
      </c>
      <c r="I10" s="87">
        <f>Položky!BE46</f>
        <v>0</v>
      </c>
    </row>
    <row r="11" spans="1:9" s="29" customFormat="1" ht="12.75">
      <c r="A11" s="82">
        <f>Položky!B48</f>
        <v>0</v>
      </c>
      <c r="B11" s="83">
        <f>Položky!C48</f>
        <v>0</v>
      </c>
      <c r="D11" s="84"/>
      <c r="E11" s="85">
        <f>Položky!BA63</f>
        <v>0</v>
      </c>
      <c r="F11" s="86">
        <f>Položky!G64</f>
        <v>0</v>
      </c>
      <c r="G11" s="86">
        <f>Položky!BC63</f>
        <v>0</v>
      </c>
      <c r="H11" s="86">
        <f>Položky!BD63</f>
        <v>0</v>
      </c>
      <c r="I11" s="87">
        <f>Položky!BE63</f>
        <v>0</v>
      </c>
    </row>
    <row r="12" spans="1:9" s="29" customFormat="1" ht="12.75">
      <c r="A12" s="82">
        <f>Položky!B65</f>
        <v>0</v>
      </c>
      <c r="B12" s="83">
        <f>Položky!C65</f>
        <v>0</v>
      </c>
      <c r="D12" s="84"/>
      <c r="E12" s="85">
        <f>Položky!BA80</f>
        <v>0</v>
      </c>
      <c r="F12" s="86">
        <f>Položky!G81</f>
        <v>0</v>
      </c>
      <c r="G12" s="86">
        <f>Položky!BC80</f>
        <v>0</v>
      </c>
      <c r="H12" s="86">
        <f>Položky!BD80</f>
        <v>0</v>
      </c>
      <c r="I12" s="87">
        <f>Položky!BE80</f>
        <v>0</v>
      </c>
    </row>
    <row r="13" spans="1:9" s="29" customFormat="1" ht="12.75">
      <c r="A13" s="82">
        <f>Položky!B82</f>
        <v>0</v>
      </c>
      <c r="B13" s="83">
        <f>Položky!C82</f>
        <v>0</v>
      </c>
      <c r="D13" s="84"/>
      <c r="E13" s="85">
        <f>Položky!BA98</f>
        <v>0</v>
      </c>
      <c r="F13" s="86">
        <f>Položky!G99</f>
        <v>0</v>
      </c>
      <c r="G13" s="86">
        <f>Položky!BC98</f>
        <v>0</v>
      </c>
      <c r="H13" s="86">
        <f>Položky!BD98</f>
        <v>0</v>
      </c>
      <c r="I13" s="87">
        <f>Položky!BE98</f>
        <v>0</v>
      </c>
    </row>
    <row r="14" spans="1:9" s="29" customFormat="1" ht="12.75">
      <c r="A14" s="82">
        <f>Položky!B100</f>
        <v>0</v>
      </c>
      <c r="B14" s="83">
        <f>Položky!C100</f>
        <v>0</v>
      </c>
      <c r="D14" s="84"/>
      <c r="E14" s="85">
        <f>Položky!BA102</f>
        <v>0</v>
      </c>
      <c r="F14" s="86">
        <f>Položky!G103</f>
        <v>0</v>
      </c>
      <c r="G14" s="86">
        <f>Položky!BC102</f>
        <v>0</v>
      </c>
      <c r="H14" s="86">
        <f>Položky!BD102</f>
        <v>0</v>
      </c>
      <c r="I14" s="87">
        <f>Položky!BE102</f>
        <v>0</v>
      </c>
    </row>
    <row r="15" spans="1:9" s="29" customFormat="1" ht="13.5">
      <c r="A15" s="82">
        <f>Položky!B104</f>
        <v>0</v>
      </c>
      <c r="B15" s="83">
        <f>Položky!C104</f>
        <v>0</v>
      </c>
      <c r="D15" s="84"/>
      <c r="E15" s="85">
        <f>Položky!BA106</f>
        <v>0</v>
      </c>
      <c r="F15" s="86">
        <v>0</v>
      </c>
      <c r="G15" s="86">
        <f>Položky!BC106</f>
        <v>0</v>
      </c>
      <c r="H15" s="86">
        <f>Položky!BD106</f>
        <v>0</v>
      </c>
      <c r="I15" s="87">
        <v>0</v>
      </c>
    </row>
    <row r="16" spans="1:9" s="94" customFormat="1" ht="13.5">
      <c r="A16" s="88"/>
      <c r="B16" s="89" t="s">
        <v>56</v>
      </c>
      <c r="C16" s="89"/>
      <c r="D16" s="90"/>
      <c r="E16" s="91">
        <f>SUM(E7:E15)</f>
        <v>0</v>
      </c>
      <c r="F16" s="92">
        <f>SUM(F7:F15)</f>
        <v>0</v>
      </c>
      <c r="G16" s="92">
        <f>SUM(G7:G15)</f>
        <v>0</v>
      </c>
      <c r="H16" s="92">
        <f>SUM(H7:H15)</f>
        <v>0</v>
      </c>
      <c r="I16" s="93">
        <f>SUM(I7:I15)</f>
        <v>0</v>
      </c>
    </row>
    <row r="17" spans="1:9" ht="12.75">
      <c r="A17" s="29"/>
      <c r="B17" s="29"/>
      <c r="C17" s="29"/>
      <c r="D17" s="29"/>
      <c r="E17" s="29"/>
      <c r="F17" s="29"/>
      <c r="G17" s="29"/>
      <c r="H17" s="29"/>
      <c r="I17" s="29"/>
    </row>
    <row r="18" spans="1:57" ht="19.5" customHeight="1">
      <c r="A18" s="1" t="s">
        <v>57</v>
      </c>
      <c r="B18" s="1"/>
      <c r="C18" s="1"/>
      <c r="D18" s="1"/>
      <c r="E18" s="1"/>
      <c r="F18" s="1"/>
      <c r="G18" s="1"/>
      <c r="H18" s="1"/>
      <c r="I18" s="1"/>
      <c r="BA18" s="31"/>
      <c r="BB18" s="31"/>
      <c r="BC18" s="31"/>
      <c r="BD18" s="31"/>
      <c r="BE18" s="31"/>
    </row>
    <row r="20" spans="1:9" ht="12.75">
      <c r="A20" s="95" t="s">
        <v>58</v>
      </c>
      <c r="B20" s="96"/>
      <c r="C20" s="96"/>
      <c r="D20" s="97"/>
      <c r="E20" s="98" t="s">
        <v>59</v>
      </c>
      <c r="F20" s="99" t="s">
        <v>60</v>
      </c>
      <c r="G20" s="100" t="s">
        <v>61</v>
      </c>
      <c r="H20" s="101"/>
      <c r="I20" s="102" t="s">
        <v>59</v>
      </c>
    </row>
    <row r="21" spans="1:53" ht="12.75">
      <c r="A21" s="47" t="s">
        <v>62</v>
      </c>
      <c r="B21" s="39"/>
      <c r="C21" s="39"/>
      <c r="D21" s="103"/>
      <c r="E21" s="104">
        <v>0</v>
      </c>
      <c r="F21" s="105">
        <v>0</v>
      </c>
      <c r="G21" s="106">
        <f aca="true" t="shared" si="0" ref="G21:G28">CHOOSE(BA21+1,HSV+PSV,HSV+PSV+Mont,HSV+PSV+Dodavka+Mont,HSV,PSV,Mont,Dodavka,Mont+Dodavka,0)</f>
        <v>0</v>
      </c>
      <c r="H21" s="107"/>
      <c r="I21" s="108">
        <f aca="true" t="shared" si="1" ref="I21:I28">E21+F21*G21/100</f>
        <v>0</v>
      </c>
      <c r="BA21">
        <v>0</v>
      </c>
    </row>
    <row r="22" spans="1:53" ht="12.75">
      <c r="A22" s="47" t="s">
        <v>63</v>
      </c>
      <c r="B22" s="39"/>
      <c r="C22" s="39"/>
      <c r="D22" s="103"/>
      <c r="E22" s="104">
        <v>0</v>
      </c>
      <c r="F22" s="105">
        <v>0</v>
      </c>
      <c r="G22" s="106">
        <f t="shared" si="0"/>
        <v>0</v>
      </c>
      <c r="H22" s="107"/>
      <c r="I22" s="108">
        <f t="shared" si="1"/>
        <v>0</v>
      </c>
      <c r="BA22">
        <v>0</v>
      </c>
    </row>
    <row r="23" spans="1:53" ht="12.75">
      <c r="A23" s="47" t="s">
        <v>64</v>
      </c>
      <c r="B23" s="39"/>
      <c r="C23" s="39"/>
      <c r="D23" s="103"/>
      <c r="E23" s="104">
        <v>0</v>
      </c>
      <c r="F23" s="105">
        <v>0</v>
      </c>
      <c r="G23" s="106">
        <f t="shared" si="0"/>
        <v>0</v>
      </c>
      <c r="H23" s="107"/>
      <c r="I23" s="108">
        <f t="shared" si="1"/>
        <v>0</v>
      </c>
      <c r="BA23">
        <v>0</v>
      </c>
    </row>
    <row r="24" spans="1:53" ht="12.75">
      <c r="A24" s="47" t="s">
        <v>65</v>
      </c>
      <c r="B24" s="39"/>
      <c r="C24" s="39"/>
      <c r="D24" s="103"/>
      <c r="E24" s="104">
        <v>0</v>
      </c>
      <c r="F24" s="105">
        <v>0</v>
      </c>
      <c r="G24" s="106">
        <f t="shared" si="0"/>
        <v>0</v>
      </c>
      <c r="H24" s="107"/>
      <c r="I24" s="108">
        <f t="shared" si="1"/>
        <v>0</v>
      </c>
      <c r="BA24">
        <v>0</v>
      </c>
    </row>
    <row r="25" spans="1:53" ht="12.75">
      <c r="A25" s="47" t="s">
        <v>66</v>
      </c>
      <c r="B25" s="39"/>
      <c r="C25" s="39"/>
      <c r="D25" s="103"/>
      <c r="E25" s="104">
        <v>0</v>
      </c>
      <c r="F25" s="105">
        <v>0</v>
      </c>
      <c r="G25" s="106">
        <f t="shared" si="0"/>
        <v>0</v>
      </c>
      <c r="H25" s="107"/>
      <c r="I25" s="108">
        <f t="shared" si="1"/>
        <v>0</v>
      </c>
      <c r="BA25">
        <v>1</v>
      </c>
    </row>
    <row r="26" spans="1:53" ht="12.75">
      <c r="A26" s="47" t="s">
        <v>67</v>
      </c>
      <c r="B26" s="39"/>
      <c r="C26" s="39"/>
      <c r="D26" s="103"/>
      <c r="E26" s="104">
        <v>0</v>
      </c>
      <c r="F26" s="105">
        <v>0</v>
      </c>
      <c r="G26" s="106">
        <f t="shared" si="0"/>
        <v>0</v>
      </c>
      <c r="H26" s="107"/>
      <c r="I26" s="108">
        <f t="shared" si="1"/>
        <v>0</v>
      </c>
      <c r="BA26">
        <v>1</v>
      </c>
    </row>
    <row r="27" spans="1:53" ht="12.75">
      <c r="A27" s="47" t="s">
        <v>68</v>
      </c>
      <c r="B27" s="39"/>
      <c r="C27" s="39"/>
      <c r="D27" s="103"/>
      <c r="E27" s="104">
        <v>0</v>
      </c>
      <c r="F27" s="105">
        <v>0</v>
      </c>
      <c r="G27" s="106">
        <f t="shared" si="0"/>
        <v>0</v>
      </c>
      <c r="H27" s="107"/>
      <c r="I27" s="108">
        <f t="shared" si="1"/>
        <v>0</v>
      </c>
      <c r="BA27">
        <v>2</v>
      </c>
    </row>
    <row r="28" spans="1:53" ht="12.75">
      <c r="A28" s="47" t="s">
        <v>69</v>
      </c>
      <c r="B28" s="39"/>
      <c r="C28" s="39"/>
      <c r="D28" s="103"/>
      <c r="E28" s="104">
        <v>0</v>
      </c>
      <c r="F28" s="105">
        <v>0</v>
      </c>
      <c r="G28" s="106">
        <f t="shared" si="0"/>
        <v>0</v>
      </c>
      <c r="H28" s="107"/>
      <c r="I28" s="108">
        <f t="shared" si="1"/>
        <v>0</v>
      </c>
      <c r="BA28">
        <v>2</v>
      </c>
    </row>
    <row r="29" spans="1:9" ht="13.5">
      <c r="A29" s="109"/>
      <c r="B29" s="110" t="s">
        <v>70</v>
      </c>
      <c r="C29" s="111"/>
      <c r="D29" s="112"/>
      <c r="E29" s="113"/>
      <c r="F29" s="114"/>
      <c r="G29" s="114">
        <v>0</v>
      </c>
      <c r="H29" s="115">
        <f>SUM(I21:I28)</f>
        <v>0</v>
      </c>
      <c r="I29" s="115"/>
    </row>
  </sheetData>
  <sheetProtection selectLockedCells="1" selectUnlockedCells="1"/>
  <mergeCells count="8">
    <mergeCell ref="A1:B1"/>
    <mergeCell ref="C1:F1"/>
    <mergeCell ref="A2:B2"/>
    <mergeCell ref="C2:F2"/>
    <mergeCell ref="G2:I2"/>
    <mergeCell ref="A4:I4"/>
    <mergeCell ref="A18:I18"/>
    <mergeCell ref="H29:I29"/>
  </mergeCells>
  <printOptions/>
  <pageMargins left="0.5902777777777778" right="0.39375" top="0.9840277777777777" bottom="0.9840277777777777" header="0.5118055555555555" footer="0.5118055555555555"/>
  <pageSetup horizontalDpi="300" verticalDpi="300" orientation="portrait" paperSize="9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07"/>
  <sheetViews>
    <sheetView showGridLines="0" zoomScale="160" zoomScaleNormal="160" workbookViewId="0" topLeftCell="A85">
      <selection activeCell="F105" sqref="F105:F106"/>
    </sheetView>
  </sheetViews>
  <sheetFormatPr defaultColWidth="9.00390625" defaultRowHeight="12.75"/>
  <cols>
    <col min="1" max="1" width="4.375" style="116" customWidth="1"/>
    <col min="2" max="2" width="11.625" style="116" customWidth="1"/>
    <col min="3" max="3" width="40.375" style="116" customWidth="1"/>
    <col min="4" max="4" width="5.625" style="116" customWidth="1"/>
    <col min="5" max="5" width="8.625" style="117" customWidth="1"/>
    <col min="6" max="6" width="9.875" style="116" customWidth="1"/>
    <col min="7" max="7" width="13.875" style="116" customWidth="1"/>
    <col min="8" max="11" width="9.125" style="116" customWidth="1"/>
    <col min="12" max="12" width="75.375" style="116" customWidth="1"/>
    <col min="13" max="16384" width="9.125" style="116" customWidth="1"/>
  </cols>
  <sheetData>
    <row r="1" spans="1:7" ht="15.75">
      <c r="A1" s="118" t="s">
        <v>71</v>
      </c>
      <c r="B1" s="118"/>
      <c r="C1" s="118"/>
      <c r="D1" s="118"/>
      <c r="E1" s="118"/>
      <c r="F1" s="118"/>
      <c r="G1" s="118"/>
    </row>
    <row r="2" spans="2:7" ht="13.5">
      <c r="B2" s="119"/>
      <c r="C2" s="120"/>
      <c r="D2" s="120"/>
      <c r="E2" s="121"/>
      <c r="F2" s="120"/>
      <c r="G2" s="120"/>
    </row>
    <row r="3" spans="1:7" ht="13.5">
      <c r="A3" s="67" t="s">
        <v>6</v>
      </c>
      <c r="B3" s="67"/>
      <c r="C3" s="122" t="s">
        <v>4</v>
      </c>
      <c r="D3" s="122"/>
      <c r="E3" s="123" t="s">
        <v>72</v>
      </c>
      <c r="F3" s="124">
        <f>Rekapitulace!H1</f>
        <v>0</v>
      </c>
      <c r="G3" s="125"/>
    </row>
    <row r="4" spans="1:7" ht="13.5" customHeight="1">
      <c r="A4" s="126" t="s">
        <v>1</v>
      </c>
      <c r="B4" s="126"/>
      <c r="C4" s="73"/>
      <c r="D4" s="73"/>
      <c r="E4" s="127" t="s">
        <v>73</v>
      </c>
      <c r="F4" s="127"/>
      <c r="G4" s="127"/>
    </row>
    <row r="5" spans="1:7" ht="13.5">
      <c r="A5" s="128"/>
      <c r="B5" s="129"/>
      <c r="C5" s="129"/>
      <c r="G5" s="130"/>
    </row>
    <row r="6" spans="1:7" ht="12.75">
      <c r="A6" s="131" t="s">
        <v>74</v>
      </c>
      <c r="B6" s="132" t="s">
        <v>75</v>
      </c>
      <c r="C6" s="132" t="s">
        <v>76</v>
      </c>
      <c r="D6" s="132" t="s">
        <v>77</v>
      </c>
      <c r="E6" s="133" t="s">
        <v>78</v>
      </c>
      <c r="F6" s="132" t="s">
        <v>79</v>
      </c>
      <c r="G6" s="134" t="s">
        <v>80</v>
      </c>
    </row>
    <row r="7" spans="1:15" ht="12.75">
      <c r="A7" s="135" t="s">
        <v>81</v>
      </c>
      <c r="B7" s="136" t="s">
        <v>82</v>
      </c>
      <c r="C7" s="137" t="s">
        <v>83</v>
      </c>
      <c r="D7" s="138"/>
      <c r="E7" s="139"/>
      <c r="F7" s="139"/>
      <c r="G7" s="140"/>
      <c r="H7" s="141"/>
      <c r="I7" s="141"/>
      <c r="O7" s="142">
        <v>1</v>
      </c>
    </row>
    <row r="8" spans="1:104" ht="12.75">
      <c r="A8" s="143">
        <v>1</v>
      </c>
      <c r="B8" s="144" t="s">
        <v>84</v>
      </c>
      <c r="C8" s="145" t="s">
        <v>85</v>
      </c>
      <c r="D8" s="146" t="s">
        <v>86</v>
      </c>
      <c r="E8" s="147">
        <v>200</v>
      </c>
      <c r="F8" s="148"/>
      <c r="G8" s="149">
        <f aca="true" t="shared" si="0" ref="G8:G18">E8*F8</f>
        <v>0</v>
      </c>
      <c r="O8" s="142">
        <v>2</v>
      </c>
      <c r="AA8" s="116">
        <v>1</v>
      </c>
      <c r="AB8" s="116">
        <v>7</v>
      </c>
      <c r="AC8" s="116">
        <v>7</v>
      </c>
      <c r="AZ8" s="116">
        <v>2</v>
      </c>
      <c r="BA8" s="116">
        <f aca="true" t="shared" si="1" ref="BA8:BA18">IF(AZ8=1,G8,0)</f>
        <v>0</v>
      </c>
      <c r="BB8" s="116">
        <f aca="true" t="shared" si="2" ref="BB8:BB18">IF(AZ8=2,G8,0)</f>
        <v>0</v>
      </c>
      <c r="BC8" s="116">
        <f aca="true" t="shared" si="3" ref="BC8:BC18">IF(AZ8=3,G8,0)</f>
        <v>0</v>
      </c>
      <c r="BD8" s="116">
        <f aca="true" t="shared" si="4" ref="BD8:BD18">IF(AZ8=4,G8,0)</f>
        <v>0</v>
      </c>
      <c r="BE8" s="116">
        <f aca="true" t="shared" si="5" ref="BE8:BE18">IF(AZ8=5,G8,0)</f>
        <v>0</v>
      </c>
      <c r="CZ8" s="116">
        <v>0.0001</v>
      </c>
    </row>
    <row r="9" spans="1:104" ht="12.75">
      <c r="A9" s="143">
        <v>2</v>
      </c>
      <c r="B9" s="144" t="s">
        <v>87</v>
      </c>
      <c r="C9" s="145" t="s">
        <v>88</v>
      </c>
      <c r="D9" s="146" t="s">
        <v>89</v>
      </c>
      <c r="E9" s="147">
        <v>4000</v>
      </c>
      <c r="F9" s="148"/>
      <c r="G9" s="149">
        <f t="shared" si="0"/>
        <v>0</v>
      </c>
      <c r="O9" s="142">
        <v>2</v>
      </c>
      <c r="AA9" s="116">
        <v>3</v>
      </c>
      <c r="AB9" s="116">
        <v>7</v>
      </c>
      <c r="AC9" s="116">
        <v>713001</v>
      </c>
      <c r="AZ9" s="116">
        <v>2</v>
      </c>
      <c r="BA9" s="116">
        <f t="shared" si="1"/>
        <v>0</v>
      </c>
      <c r="BB9" s="116">
        <f t="shared" si="2"/>
        <v>0</v>
      </c>
      <c r="BC9" s="116">
        <f t="shared" si="3"/>
        <v>0</v>
      </c>
      <c r="BD9" s="116">
        <f t="shared" si="4"/>
        <v>0</v>
      </c>
      <c r="BE9" s="116">
        <f t="shared" si="5"/>
        <v>0</v>
      </c>
      <c r="CZ9" s="116">
        <v>0</v>
      </c>
    </row>
    <row r="10" spans="1:104" ht="12.75">
      <c r="A10" s="143">
        <v>4</v>
      </c>
      <c r="B10" s="144" t="s">
        <v>90</v>
      </c>
      <c r="C10" s="145" t="s">
        <v>91</v>
      </c>
      <c r="D10" s="146" t="s">
        <v>92</v>
      </c>
      <c r="E10" s="147">
        <v>1</v>
      </c>
      <c r="F10" s="148"/>
      <c r="G10" s="149">
        <f t="shared" si="0"/>
        <v>0</v>
      </c>
      <c r="O10" s="142">
        <v>2</v>
      </c>
      <c r="AA10" s="116">
        <v>3</v>
      </c>
      <c r="AB10" s="116">
        <v>7</v>
      </c>
      <c r="AC10" s="116">
        <v>713003</v>
      </c>
      <c r="AZ10" s="116">
        <v>2</v>
      </c>
      <c r="BA10" s="116">
        <f t="shared" si="1"/>
        <v>0</v>
      </c>
      <c r="BB10" s="116">
        <f t="shared" si="2"/>
        <v>0</v>
      </c>
      <c r="BC10" s="116">
        <f t="shared" si="3"/>
        <v>0</v>
      </c>
      <c r="BD10" s="116">
        <f t="shared" si="4"/>
        <v>0</v>
      </c>
      <c r="BE10" s="116">
        <f t="shared" si="5"/>
        <v>0</v>
      </c>
      <c r="CZ10" s="116">
        <v>0</v>
      </c>
    </row>
    <row r="11" spans="1:104" ht="12.75">
      <c r="A11" s="143">
        <v>5</v>
      </c>
      <c r="B11" s="144" t="s">
        <v>93</v>
      </c>
      <c r="C11" s="145" t="s">
        <v>94</v>
      </c>
      <c r="D11" s="146" t="s">
        <v>92</v>
      </c>
      <c r="E11" s="147">
        <v>1</v>
      </c>
      <c r="F11" s="148"/>
      <c r="G11" s="149">
        <f t="shared" si="0"/>
        <v>0</v>
      </c>
      <c r="O11" s="142">
        <v>2</v>
      </c>
      <c r="AA11" s="116">
        <v>3</v>
      </c>
      <c r="AB11" s="116">
        <v>7</v>
      </c>
      <c r="AC11" s="116">
        <v>713004</v>
      </c>
      <c r="AZ11" s="116">
        <v>2</v>
      </c>
      <c r="BA11" s="116">
        <f t="shared" si="1"/>
        <v>0</v>
      </c>
      <c r="BB11" s="116">
        <f t="shared" si="2"/>
        <v>0</v>
      </c>
      <c r="BC11" s="116">
        <f t="shared" si="3"/>
        <v>0</v>
      </c>
      <c r="BD11" s="116">
        <f t="shared" si="4"/>
        <v>0</v>
      </c>
      <c r="BE11" s="116">
        <f t="shared" si="5"/>
        <v>0</v>
      </c>
      <c r="CZ11" s="116">
        <v>0</v>
      </c>
    </row>
    <row r="12" spans="1:15" ht="12.75">
      <c r="A12" s="143"/>
      <c r="B12" s="144"/>
      <c r="C12" s="145" t="s">
        <v>95</v>
      </c>
      <c r="D12" s="146" t="s">
        <v>92</v>
      </c>
      <c r="E12" s="147">
        <v>1</v>
      </c>
      <c r="F12" s="148"/>
      <c r="G12" s="149">
        <f>E12*F12</f>
        <v>0</v>
      </c>
      <c r="O12" s="142"/>
    </row>
    <row r="13" spans="1:15" ht="12.75">
      <c r="A13" s="143"/>
      <c r="B13" s="144"/>
      <c r="C13" s="145" t="s">
        <v>96</v>
      </c>
      <c r="D13" s="146" t="s">
        <v>92</v>
      </c>
      <c r="E13" s="147">
        <v>1</v>
      </c>
      <c r="F13" s="148"/>
      <c r="G13" s="149">
        <f>E13*F13</f>
        <v>0</v>
      </c>
      <c r="O13" s="142"/>
    </row>
    <row r="14" spans="1:15" ht="12.75">
      <c r="A14" s="143"/>
      <c r="B14" s="144"/>
      <c r="C14" s="145" t="s">
        <v>97</v>
      </c>
      <c r="D14" s="146" t="s">
        <v>86</v>
      </c>
      <c r="E14" s="147">
        <v>805</v>
      </c>
      <c r="F14" s="148"/>
      <c r="G14" s="149">
        <f t="shared" si="0"/>
        <v>0</v>
      </c>
      <c r="O14" s="142"/>
    </row>
    <row r="15" spans="1:15" ht="12.75">
      <c r="A15" s="143"/>
      <c r="B15" s="144"/>
      <c r="C15" s="145"/>
      <c r="D15" s="146"/>
      <c r="E15" s="147"/>
      <c r="F15" s="148"/>
      <c r="G15" s="149">
        <f t="shared" si="0"/>
        <v>0</v>
      </c>
      <c r="O15" s="142"/>
    </row>
    <row r="16" spans="1:15" ht="12.75">
      <c r="A16" s="143"/>
      <c r="B16" s="144"/>
      <c r="C16" s="145"/>
      <c r="D16" s="146"/>
      <c r="E16" s="147"/>
      <c r="F16" s="147"/>
      <c r="G16" s="149">
        <f t="shared" si="0"/>
        <v>0</v>
      </c>
      <c r="O16" s="142"/>
    </row>
    <row r="17" spans="1:104" ht="12.75">
      <c r="A17" s="143">
        <v>8</v>
      </c>
      <c r="B17" s="144"/>
      <c r="C17" s="145"/>
      <c r="D17" s="146"/>
      <c r="E17" s="147"/>
      <c r="F17" s="147"/>
      <c r="G17" s="149">
        <f t="shared" si="0"/>
        <v>0</v>
      </c>
      <c r="O17" s="142">
        <v>2</v>
      </c>
      <c r="AA17" s="116">
        <v>3</v>
      </c>
      <c r="AB17" s="116">
        <v>7</v>
      </c>
      <c r="AC17" s="116">
        <v>713015</v>
      </c>
      <c r="AZ17" s="116">
        <v>2</v>
      </c>
      <c r="BA17" s="116">
        <f t="shared" si="1"/>
        <v>0</v>
      </c>
      <c r="BB17" s="116">
        <f t="shared" si="2"/>
        <v>0</v>
      </c>
      <c r="BC17" s="116">
        <f t="shared" si="3"/>
        <v>0</v>
      </c>
      <c r="BD17" s="116">
        <f t="shared" si="4"/>
        <v>0</v>
      </c>
      <c r="BE17" s="116">
        <f t="shared" si="5"/>
        <v>0</v>
      </c>
      <c r="CZ17" s="116">
        <v>0</v>
      </c>
    </row>
    <row r="18" spans="1:104" ht="12.75">
      <c r="A18" s="143">
        <v>9</v>
      </c>
      <c r="B18" s="144"/>
      <c r="C18" s="145"/>
      <c r="D18" s="146" t="s">
        <v>60</v>
      </c>
      <c r="E18" s="147"/>
      <c r="F18" s="147"/>
      <c r="G18" s="149">
        <f t="shared" si="0"/>
        <v>0</v>
      </c>
      <c r="O18" s="142">
        <v>2</v>
      </c>
      <c r="AA18" s="116">
        <v>7</v>
      </c>
      <c r="AB18" s="116">
        <v>1002</v>
      </c>
      <c r="AC18" s="116">
        <v>5</v>
      </c>
      <c r="AZ18" s="116">
        <v>2</v>
      </c>
      <c r="BA18" s="116">
        <f t="shared" si="1"/>
        <v>0</v>
      </c>
      <c r="BB18" s="116">
        <f t="shared" si="2"/>
        <v>0</v>
      </c>
      <c r="BC18" s="116">
        <f t="shared" si="3"/>
        <v>0</v>
      </c>
      <c r="BD18" s="116">
        <f t="shared" si="4"/>
        <v>0</v>
      </c>
      <c r="BE18" s="116">
        <f t="shared" si="5"/>
        <v>0</v>
      </c>
      <c r="CZ18" s="116">
        <v>0</v>
      </c>
    </row>
    <row r="19" spans="1:57" ht="12.75">
      <c r="A19" s="150"/>
      <c r="B19" s="151" t="s">
        <v>98</v>
      </c>
      <c r="C19" s="152">
        <f>CONCATENATE(B7," ",C7)</f>
        <v>0</v>
      </c>
      <c r="D19" s="150"/>
      <c r="E19" s="153"/>
      <c r="F19" s="153"/>
      <c r="G19" s="154">
        <f>SUM(G7:G18)</f>
        <v>0</v>
      </c>
      <c r="O19" s="142">
        <v>4</v>
      </c>
      <c r="BA19" s="155">
        <f>SUM(BA7:BA18)</f>
        <v>0</v>
      </c>
      <c r="BB19" s="155">
        <f>SUM(BB7:BB18)</f>
        <v>0</v>
      </c>
      <c r="BC19" s="155">
        <f>SUM(BC7:BC18)</f>
        <v>0</v>
      </c>
      <c r="BD19" s="155">
        <f>SUM(BD7:BD18)</f>
        <v>0</v>
      </c>
      <c r="BE19" s="155">
        <f>SUM(BE7:BE18)</f>
        <v>0</v>
      </c>
    </row>
    <row r="20" spans="1:15" ht="12.75">
      <c r="A20" s="135" t="s">
        <v>81</v>
      </c>
      <c r="B20" s="136" t="s">
        <v>99</v>
      </c>
      <c r="C20" s="137" t="s">
        <v>100</v>
      </c>
      <c r="D20" s="138"/>
      <c r="E20" s="139"/>
      <c r="F20" s="139"/>
      <c r="G20" s="140"/>
      <c r="H20" s="141"/>
      <c r="I20" s="141"/>
      <c r="O20" s="142">
        <v>1</v>
      </c>
    </row>
    <row r="21" spans="1:104" ht="12.75">
      <c r="A21" s="143"/>
      <c r="B21" s="144"/>
      <c r="C21" s="145"/>
      <c r="D21" s="146"/>
      <c r="E21" s="147">
        <v>0</v>
      </c>
      <c r="F21" s="147"/>
      <c r="G21" s="149">
        <f>E21*F21</f>
        <v>0</v>
      </c>
      <c r="O21" s="142">
        <v>2</v>
      </c>
      <c r="AA21" s="116">
        <v>1</v>
      </c>
      <c r="AB21" s="116">
        <v>7</v>
      </c>
      <c r="AC21" s="116">
        <v>7</v>
      </c>
      <c r="AZ21" s="116">
        <v>2</v>
      </c>
      <c r="BA21" s="116">
        <f>IF(AZ21=1,G21,0)</f>
        <v>0</v>
      </c>
      <c r="BB21" s="116">
        <f>IF(AZ21=2,G21,0)</f>
        <v>0</v>
      </c>
      <c r="BC21" s="116">
        <f>IF(AZ21=3,G21,0)</f>
        <v>0</v>
      </c>
      <c r="BD21" s="116">
        <f>IF(AZ21=4,G21,0)</f>
        <v>0</v>
      </c>
      <c r="BE21" s="116">
        <f>IF(AZ21=5,G21,0)</f>
        <v>0</v>
      </c>
      <c r="CZ21" s="116">
        <v>0</v>
      </c>
    </row>
    <row r="22" spans="1:15" ht="12.75">
      <c r="A22" s="143">
        <v>10</v>
      </c>
      <c r="B22" s="144" t="s">
        <v>101</v>
      </c>
      <c r="C22" s="145" t="s">
        <v>102</v>
      </c>
      <c r="D22" s="146" t="s">
        <v>103</v>
      </c>
      <c r="E22" s="147">
        <v>1</v>
      </c>
      <c r="F22" s="148"/>
      <c r="G22" s="149">
        <f>E22*F22</f>
        <v>0</v>
      </c>
      <c r="O22" s="142"/>
    </row>
    <row r="23" spans="1:57" ht="12.75">
      <c r="A23" s="143"/>
      <c r="B23" s="144"/>
      <c r="C23" s="145" t="s">
        <v>104</v>
      </c>
      <c r="D23" s="146" t="s">
        <v>92</v>
      </c>
      <c r="E23" s="147">
        <v>1</v>
      </c>
      <c r="F23" s="148"/>
      <c r="G23" s="149">
        <f>E23*F23</f>
        <v>0</v>
      </c>
      <c r="O23" s="142">
        <v>4</v>
      </c>
      <c r="BA23" s="155">
        <f>SUM(BA20:BA21)</f>
        <v>0</v>
      </c>
      <c r="BB23" s="155">
        <f>SUM(BB20:BB21)</f>
        <v>0</v>
      </c>
      <c r="BC23" s="155">
        <f>SUM(BC20:BC21)</f>
        <v>0</v>
      </c>
      <c r="BD23" s="155">
        <f>SUM(BD20:BD21)</f>
        <v>0</v>
      </c>
      <c r="BE23" s="155">
        <f>SUM(BE20:BE21)</f>
        <v>0</v>
      </c>
    </row>
    <row r="24" spans="1:15" ht="12.75">
      <c r="A24" s="150"/>
      <c r="B24" s="151" t="s">
        <v>98</v>
      </c>
      <c r="C24" s="152">
        <f>CONCATENATE(B20," ",C20)</f>
        <v>0</v>
      </c>
      <c r="D24" s="150"/>
      <c r="E24" s="153"/>
      <c r="F24" s="153"/>
      <c r="G24" s="154">
        <f>SUM(G20:G23)</f>
        <v>0</v>
      </c>
      <c r="H24" s="141"/>
      <c r="I24" s="141"/>
      <c r="O24" s="142">
        <v>1</v>
      </c>
    </row>
    <row r="25" spans="1:104" ht="12.75">
      <c r="A25" s="135" t="s">
        <v>81</v>
      </c>
      <c r="B25" s="136" t="s">
        <v>105</v>
      </c>
      <c r="C25" s="137" t="s">
        <v>106</v>
      </c>
      <c r="D25" s="138"/>
      <c r="E25" s="139"/>
      <c r="F25" s="139"/>
      <c r="G25" s="140"/>
      <c r="O25" s="142">
        <v>2</v>
      </c>
      <c r="AA25" s="116">
        <v>1</v>
      </c>
      <c r="AB25" s="116">
        <v>7</v>
      </c>
      <c r="AC25" s="116">
        <v>7</v>
      </c>
      <c r="AZ25" s="116">
        <v>2</v>
      </c>
      <c r="BA25" s="116">
        <f>IF(AZ25=1,G26,0)</f>
        <v>0</v>
      </c>
      <c r="BB25" s="116">
        <f>IF(AZ25=2,G26,0)</f>
        <v>0</v>
      </c>
      <c r="BC25" s="116">
        <f>IF(AZ25=3,G26,0)</f>
        <v>0</v>
      </c>
      <c r="BD25" s="116">
        <f>IF(AZ25=4,G26,0)</f>
        <v>0</v>
      </c>
      <c r="BE25" s="116">
        <f>IF(AZ25=5,G26,0)</f>
        <v>0</v>
      </c>
      <c r="CZ25" s="116">
        <v>0.00475642</v>
      </c>
    </row>
    <row r="26" spans="1:104" ht="12.75">
      <c r="A26" s="143">
        <v>12</v>
      </c>
      <c r="B26" s="144" t="s">
        <v>107</v>
      </c>
      <c r="C26" s="145" t="s">
        <v>108</v>
      </c>
      <c r="D26" s="146" t="s">
        <v>109</v>
      </c>
      <c r="E26" s="147">
        <v>1</v>
      </c>
      <c r="F26" s="148"/>
      <c r="G26" s="149">
        <f aca="true" t="shared" si="6" ref="G26:G31">E26*F26</f>
        <v>0</v>
      </c>
      <c r="O26" s="142">
        <v>2</v>
      </c>
      <c r="AA26" s="116">
        <v>3</v>
      </c>
      <c r="AB26" s="116">
        <v>7</v>
      </c>
      <c r="AC26" s="116">
        <v>732001</v>
      </c>
      <c r="AZ26" s="116">
        <v>2</v>
      </c>
      <c r="BA26" s="116">
        <f>IF(AZ26=1,G27,0)</f>
        <v>0</v>
      </c>
      <c r="BB26" s="116">
        <f>IF(AZ26=2,G27,0)</f>
        <v>0</v>
      </c>
      <c r="BC26" s="116">
        <f>IF(AZ26=3,G27,0)</f>
        <v>0</v>
      </c>
      <c r="BD26" s="116">
        <f>IF(AZ26=4,G27,0)</f>
        <v>0</v>
      </c>
      <c r="BE26" s="116">
        <f>IF(AZ26=5,G27,0)</f>
        <v>0</v>
      </c>
      <c r="CZ26" s="116">
        <v>0</v>
      </c>
    </row>
    <row r="27" spans="1:15" ht="12.75">
      <c r="A27" s="143">
        <v>15</v>
      </c>
      <c r="B27" s="144" t="s">
        <v>110</v>
      </c>
      <c r="C27" s="145" t="s">
        <v>111</v>
      </c>
      <c r="D27" s="146" t="s">
        <v>109</v>
      </c>
      <c r="E27" s="147">
        <v>0</v>
      </c>
      <c r="F27" s="148"/>
      <c r="G27" s="149">
        <f t="shared" si="6"/>
        <v>0</v>
      </c>
      <c r="O27" s="142"/>
    </row>
    <row r="28" spans="1:15" ht="15" customHeight="1">
      <c r="A28" s="143"/>
      <c r="B28" s="144"/>
      <c r="C28" s="145" t="s">
        <v>112</v>
      </c>
      <c r="D28" s="146" t="s">
        <v>109</v>
      </c>
      <c r="E28" s="147">
        <v>2</v>
      </c>
      <c r="F28" s="148"/>
      <c r="G28" s="149">
        <f>E28*F28</f>
        <v>0</v>
      </c>
      <c r="O28" s="142"/>
    </row>
    <row r="29" spans="1:15" ht="15" customHeight="1">
      <c r="A29" s="143"/>
      <c r="B29" s="144"/>
      <c r="C29" s="145" t="s">
        <v>113</v>
      </c>
      <c r="D29" s="146" t="s">
        <v>109</v>
      </c>
      <c r="E29" s="147">
        <v>1</v>
      </c>
      <c r="F29" s="148"/>
      <c r="G29" s="149">
        <f t="shared" si="6"/>
        <v>0</v>
      </c>
      <c r="O29" s="142"/>
    </row>
    <row r="30" spans="1:104" ht="12.75">
      <c r="A30" s="143"/>
      <c r="B30" s="144"/>
      <c r="C30" s="145"/>
      <c r="D30" s="146"/>
      <c r="E30" s="147"/>
      <c r="F30" s="147"/>
      <c r="G30" s="149">
        <f t="shared" si="6"/>
        <v>0</v>
      </c>
      <c r="O30" s="142">
        <v>2</v>
      </c>
      <c r="AA30" s="116">
        <v>7</v>
      </c>
      <c r="AB30" s="116">
        <v>1002</v>
      </c>
      <c r="AC30" s="116">
        <v>5</v>
      </c>
      <c r="AZ30" s="116">
        <v>2</v>
      </c>
      <c r="BA30" s="116">
        <f>IF(AZ30=1,G31,0)</f>
        <v>0</v>
      </c>
      <c r="BB30" s="116">
        <f>IF(AZ30=2,G31,0)</f>
        <v>0</v>
      </c>
      <c r="BC30" s="116">
        <f>IF(AZ30=3,G31,0)</f>
        <v>0</v>
      </c>
      <c r="BD30" s="116">
        <f>IF(AZ30=4,G31,0)</f>
        <v>0</v>
      </c>
      <c r="BE30" s="116">
        <f>IF(AZ30=5,G31,0)</f>
        <v>0</v>
      </c>
      <c r="CZ30" s="116">
        <v>0</v>
      </c>
    </row>
    <row r="31" spans="1:57" ht="12.75">
      <c r="A31" s="143">
        <v>20</v>
      </c>
      <c r="B31" s="144"/>
      <c r="C31" s="145"/>
      <c r="D31" s="146"/>
      <c r="E31" s="147"/>
      <c r="F31" s="147"/>
      <c r="G31" s="149">
        <f t="shared" si="6"/>
        <v>0</v>
      </c>
      <c r="O31" s="142">
        <v>4</v>
      </c>
      <c r="BA31" s="155">
        <f>SUM(BA24:BA30)</f>
        <v>0</v>
      </c>
      <c r="BB31" s="155">
        <f>SUM(BB24:BB30)</f>
        <v>0</v>
      </c>
      <c r="BC31" s="155">
        <f>SUM(BC24:BC30)</f>
        <v>0</v>
      </c>
      <c r="BD31" s="155">
        <f>SUM(BD24:BD30)</f>
        <v>0</v>
      </c>
      <c r="BE31" s="155">
        <f>SUM(BE24:BE30)</f>
        <v>0</v>
      </c>
    </row>
    <row r="32" spans="1:15" ht="12.75">
      <c r="A32" s="150"/>
      <c r="B32" s="151" t="s">
        <v>98</v>
      </c>
      <c r="C32" s="152">
        <f>CONCATENATE(B25," ",C25)</f>
        <v>0</v>
      </c>
      <c r="D32" s="150"/>
      <c r="E32" s="153"/>
      <c r="F32" s="153"/>
      <c r="G32" s="154">
        <f>SUM(G25:G31)</f>
        <v>0</v>
      </c>
      <c r="H32" s="141"/>
      <c r="I32" s="141"/>
      <c r="O32" s="142">
        <v>1</v>
      </c>
    </row>
    <row r="33" spans="1:15" ht="12.75">
      <c r="A33" s="135" t="s">
        <v>81</v>
      </c>
      <c r="B33" s="136" t="s">
        <v>114</v>
      </c>
      <c r="C33" s="137" t="s">
        <v>115</v>
      </c>
      <c r="D33" s="138"/>
      <c r="E33" s="139"/>
      <c r="F33" s="139"/>
      <c r="G33" s="140"/>
      <c r="I33" s="141"/>
      <c r="O33" s="142"/>
    </row>
    <row r="34" spans="1:15" ht="12.75">
      <c r="A34" s="135"/>
      <c r="B34" s="136"/>
      <c r="C34" s="145" t="s">
        <v>116</v>
      </c>
      <c r="D34" s="146" t="s">
        <v>109</v>
      </c>
      <c r="E34" s="147">
        <v>20</v>
      </c>
      <c r="F34" s="148"/>
      <c r="G34" s="149">
        <f>E34*F34</f>
        <v>0</v>
      </c>
      <c r="I34" s="141"/>
      <c r="O34" s="142"/>
    </row>
    <row r="35" spans="1:104" ht="12.75">
      <c r="A35" s="135"/>
      <c r="B35" s="136"/>
      <c r="C35" s="145" t="s">
        <v>117</v>
      </c>
      <c r="D35" s="146" t="s">
        <v>109</v>
      </c>
      <c r="E35" s="147">
        <v>0</v>
      </c>
      <c r="F35" s="148"/>
      <c r="G35" s="149">
        <f>E35*F35</f>
        <v>0</v>
      </c>
      <c r="O35" s="142">
        <v>2</v>
      </c>
      <c r="AA35" s="116">
        <v>1</v>
      </c>
      <c r="AB35" s="116">
        <v>7</v>
      </c>
      <c r="AC35" s="116">
        <v>7</v>
      </c>
      <c r="AZ35" s="116">
        <v>2</v>
      </c>
      <c r="BA35" s="116">
        <f aca="true" t="shared" si="7" ref="BA35:BA42">IF(AZ35=1,G36,0)</f>
        <v>0</v>
      </c>
      <c r="BB35" s="116">
        <f aca="true" t="shared" si="8" ref="BB35:BB42">IF(AZ35=2,G36,0)</f>
        <v>0</v>
      </c>
      <c r="BC35" s="116">
        <f aca="true" t="shared" si="9" ref="BC35:BC42">IF(AZ35=3,G36,0)</f>
        <v>0</v>
      </c>
      <c r="BD35" s="116">
        <f aca="true" t="shared" si="10" ref="BD35:BD42">IF(AZ35=4,G36,0)</f>
        <v>0</v>
      </c>
      <c r="BE35" s="116">
        <f aca="true" t="shared" si="11" ref="BE35:BE42">IF(AZ35=5,G36,0)</f>
        <v>0</v>
      </c>
      <c r="CZ35" s="116">
        <v>0</v>
      </c>
    </row>
    <row r="36" spans="1:104" ht="12.75">
      <c r="A36" s="143">
        <v>22</v>
      </c>
      <c r="B36" s="144"/>
      <c r="C36" s="145" t="s">
        <v>118</v>
      </c>
      <c r="D36" s="146" t="s">
        <v>92</v>
      </c>
      <c r="E36" s="147">
        <v>1</v>
      </c>
      <c r="F36" s="148"/>
      <c r="G36" s="149">
        <f>E36*F36</f>
        <v>0</v>
      </c>
      <c r="O36" s="142">
        <v>2</v>
      </c>
      <c r="AA36" s="116">
        <v>1</v>
      </c>
      <c r="AB36" s="116">
        <v>7</v>
      </c>
      <c r="AC36" s="116">
        <v>7</v>
      </c>
      <c r="AZ36" s="116">
        <v>2</v>
      </c>
      <c r="BA36" s="116">
        <f t="shared" si="7"/>
        <v>0</v>
      </c>
      <c r="BB36" s="116">
        <f t="shared" si="8"/>
        <v>0</v>
      </c>
      <c r="BC36" s="116">
        <f t="shared" si="9"/>
        <v>0</v>
      </c>
      <c r="BD36" s="116">
        <f t="shared" si="10"/>
        <v>0</v>
      </c>
      <c r="BE36" s="116">
        <f t="shared" si="11"/>
        <v>0</v>
      </c>
      <c r="CZ36" s="116">
        <v>0</v>
      </c>
    </row>
    <row r="37" spans="1:104" ht="12.75">
      <c r="A37" s="143">
        <v>23</v>
      </c>
      <c r="B37" s="144"/>
      <c r="C37" s="145" t="s">
        <v>119</v>
      </c>
      <c r="D37" s="146" t="s">
        <v>109</v>
      </c>
      <c r="E37" s="147">
        <v>3</v>
      </c>
      <c r="F37" s="148"/>
      <c r="G37" s="149">
        <f>E37*F37</f>
        <v>0</v>
      </c>
      <c r="O37" s="142">
        <v>2</v>
      </c>
      <c r="AA37" s="116">
        <v>1</v>
      </c>
      <c r="AB37" s="116">
        <v>7</v>
      </c>
      <c r="AC37" s="116">
        <v>7</v>
      </c>
      <c r="AZ37" s="116">
        <v>2</v>
      </c>
      <c r="BA37" s="116">
        <f t="shared" si="7"/>
        <v>0</v>
      </c>
      <c r="BB37" s="116">
        <f t="shared" si="8"/>
        <v>0</v>
      </c>
      <c r="BC37" s="116">
        <f t="shared" si="9"/>
        <v>0</v>
      </c>
      <c r="BD37" s="116">
        <f t="shared" si="10"/>
        <v>0</v>
      </c>
      <c r="BE37" s="116">
        <f t="shared" si="11"/>
        <v>0</v>
      </c>
      <c r="CZ37" s="116">
        <v>0</v>
      </c>
    </row>
    <row r="38" spans="1:104" ht="12.75">
      <c r="A38" s="143">
        <v>25</v>
      </c>
      <c r="B38" s="144"/>
      <c r="C38" s="145" t="s">
        <v>120</v>
      </c>
      <c r="D38" s="146" t="s">
        <v>109</v>
      </c>
      <c r="E38" s="147">
        <v>2</v>
      </c>
      <c r="F38" s="148"/>
      <c r="G38" s="149">
        <f>E38*F38</f>
        <v>0</v>
      </c>
      <c r="O38" s="142">
        <v>2</v>
      </c>
      <c r="AA38" s="116">
        <v>1</v>
      </c>
      <c r="AB38" s="116">
        <v>7</v>
      </c>
      <c r="AC38" s="116">
        <v>7</v>
      </c>
      <c r="AZ38" s="116">
        <v>2</v>
      </c>
      <c r="BA38" s="116">
        <f t="shared" si="7"/>
        <v>0</v>
      </c>
      <c r="BB38" s="116">
        <f t="shared" si="8"/>
        <v>0</v>
      </c>
      <c r="BC38" s="116">
        <f t="shared" si="9"/>
        <v>0</v>
      </c>
      <c r="BD38" s="116">
        <f t="shared" si="10"/>
        <v>0</v>
      </c>
      <c r="BE38" s="116">
        <f t="shared" si="11"/>
        <v>0</v>
      </c>
      <c r="CZ38" s="116">
        <v>0</v>
      </c>
    </row>
    <row r="39" spans="1:104" ht="12.75">
      <c r="A39" s="143">
        <v>26</v>
      </c>
      <c r="B39" s="144"/>
      <c r="C39" s="145" t="s">
        <v>121</v>
      </c>
      <c r="D39" s="146" t="s">
        <v>109</v>
      </c>
      <c r="E39" s="147">
        <v>6</v>
      </c>
      <c r="F39" s="148"/>
      <c r="G39" s="149">
        <f>E39*F39</f>
        <v>0</v>
      </c>
      <c r="O39" s="142">
        <v>2</v>
      </c>
      <c r="AA39" s="116">
        <v>1</v>
      </c>
      <c r="AB39" s="116">
        <v>7</v>
      </c>
      <c r="AC39" s="116">
        <v>7</v>
      </c>
      <c r="AZ39" s="116">
        <v>2</v>
      </c>
      <c r="BA39" s="116">
        <f t="shared" si="7"/>
        <v>0</v>
      </c>
      <c r="BB39" s="116">
        <f t="shared" si="8"/>
        <v>0</v>
      </c>
      <c r="BC39" s="116">
        <f t="shared" si="9"/>
        <v>0</v>
      </c>
      <c r="BD39" s="116">
        <f t="shared" si="10"/>
        <v>0</v>
      </c>
      <c r="BE39" s="116">
        <f t="shared" si="11"/>
        <v>0</v>
      </c>
      <c r="CZ39" s="116">
        <v>0.00587295</v>
      </c>
    </row>
    <row r="40" spans="1:104" ht="12.75">
      <c r="A40" s="143">
        <v>28</v>
      </c>
      <c r="B40" s="144"/>
      <c r="C40" s="145" t="s">
        <v>122</v>
      </c>
      <c r="D40" s="146" t="s">
        <v>109</v>
      </c>
      <c r="E40" s="147">
        <v>6</v>
      </c>
      <c r="F40" s="148"/>
      <c r="G40" s="149">
        <f>E40*F40</f>
        <v>0</v>
      </c>
      <c r="O40" s="142">
        <v>2</v>
      </c>
      <c r="AA40" s="116">
        <v>1</v>
      </c>
      <c r="AB40" s="116">
        <v>7</v>
      </c>
      <c r="AC40" s="116">
        <v>7</v>
      </c>
      <c r="AZ40" s="116">
        <v>2</v>
      </c>
      <c r="BA40" s="116">
        <f t="shared" si="7"/>
        <v>0</v>
      </c>
      <c r="BB40" s="116">
        <f t="shared" si="8"/>
        <v>0</v>
      </c>
      <c r="BC40" s="116">
        <f t="shared" si="9"/>
        <v>0</v>
      </c>
      <c r="BD40" s="116">
        <f t="shared" si="10"/>
        <v>0</v>
      </c>
      <c r="BE40" s="116">
        <f t="shared" si="11"/>
        <v>0</v>
      </c>
      <c r="CZ40" s="116">
        <v>0.00646266</v>
      </c>
    </row>
    <row r="41" spans="1:104" ht="12.75">
      <c r="A41" s="143">
        <v>29</v>
      </c>
      <c r="B41" s="144"/>
      <c r="C41" s="145" t="s">
        <v>123</v>
      </c>
      <c r="D41" s="146" t="s">
        <v>109</v>
      </c>
      <c r="E41" s="147">
        <v>6</v>
      </c>
      <c r="F41" s="148"/>
      <c r="G41" s="149">
        <f>E41*F41</f>
        <v>0</v>
      </c>
      <c r="O41" s="142">
        <v>2</v>
      </c>
      <c r="AA41" s="116">
        <v>1</v>
      </c>
      <c r="AB41" s="116">
        <v>7</v>
      </c>
      <c r="AC41" s="116">
        <v>7</v>
      </c>
      <c r="AZ41" s="116">
        <v>2</v>
      </c>
      <c r="BA41" s="116">
        <f t="shared" si="7"/>
        <v>0</v>
      </c>
      <c r="BB41" s="116">
        <f t="shared" si="8"/>
        <v>0</v>
      </c>
      <c r="BC41" s="116">
        <f t="shared" si="9"/>
        <v>0</v>
      </c>
      <c r="BD41" s="116">
        <f t="shared" si="10"/>
        <v>0</v>
      </c>
      <c r="BE41" s="116">
        <f t="shared" si="11"/>
        <v>0</v>
      </c>
      <c r="CZ41" s="116">
        <v>0.00659581</v>
      </c>
    </row>
    <row r="42" spans="1:104" ht="12.75">
      <c r="A42" s="143">
        <v>30</v>
      </c>
      <c r="B42" s="144"/>
      <c r="C42" s="145" t="s">
        <v>124</v>
      </c>
      <c r="D42" s="146" t="s">
        <v>92</v>
      </c>
      <c r="E42" s="147">
        <v>1</v>
      </c>
      <c r="F42" s="148"/>
      <c r="G42" s="149">
        <f>E42*F42</f>
        <v>0</v>
      </c>
      <c r="O42" s="142">
        <v>2</v>
      </c>
      <c r="AA42" s="116">
        <v>1</v>
      </c>
      <c r="AB42" s="116">
        <v>7</v>
      </c>
      <c r="AC42" s="116">
        <v>7</v>
      </c>
      <c r="AZ42" s="116">
        <v>2</v>
      </c>
      <c r="BA42" s="116">
        <f t="shared" si="7"/>
        <v>0</v>
      </c>
      <c r="BB42" s="116">
        <f t="shared" si="8"/>
        <v>0</v>
      </c>
      <c r="BC42" s="116">
        <f t="shared" si="9"/>
        <v>0</v>
      </c>
      <c r="BD42" s="116">
        <f t="shared" si="10"/>
        <v>0</v>
      </c>
      <c r="BE42" s="116">
        <f t="shared" si="11"/>
        <v>0</v>
      </c>
      <c r="CZ42" s="116">
        <v>0.00670699</v>
      </c>
    </row>
    <row r="43" spans="1:15" ht="12.75">
      <c r="A43" s="143">
        <v>31</v>
      </c>
      <c r="B43" s="144"/>
      <c r="C43" s="145" t="s">
        <v>125</v>
      </c>
      <c r="D43" s="146" t="s">
        <v>86</v>
      </c>
      <c r="E43" s="147">
        <v>15</v>
      </c>
      <c r="F43" s="148"/>
      <c r="G43" s="149">
        <f>E43*F43</f>
        <v>0</v>
      </c>
      <c r="O43" s="142"/>
    </row>
    <row r="44" spans="1:15" ht="12.75">
      <c r="A44" s="143"/>
      <c r="B44" s="144"/>
      <c r="C44" s="145" t="s">
        <v>126</v>
      </c>
      <c r="D44" s="146" t="s">
        <v>86</v>
      </c>
      <c r="E44" s="147">
        <v>20</v>
      </c>
      <c r="F44" s="148"/>
      <c r="G44" s="149">
        <f>E44*F44</f>
        <v>0</v>
      </c>
      <c r="O44" s="142"/>
    </row>
    <row r="45" spans="1:104" ht="12.75">
      <c r="A45" s="143"/>
      <c r="B45" s="144"/>
      <c r="C45" s="145"/>
      <c r="D45" s="146"/>
      <c r="E45" s="147"/>
      <c r="F45" s="147"/>
      <c r="G45" s="149">
        <f>E45*F45</f>
        <v>0</v>
      </c>
      <c r="O45" s="142">
        <v>2</v>
      </c>
      <c r="AA45" s="116">
        <v>7</v>
      </c>
      <c r="AB45" s="116">
        <v>1002</v>
      </c>
      <c r="AC45" s="116">
        <v>5</v>
      </c>
      <c r="AZ45" s="116">
        <v>2</v>
      </c>
      <c r="BA45" s="116">
        <f>IF(AZ45=1,G46,0)</f>
        <v>0</v>
      </c>
      <c r="BB45" s="116">
        <f>IF(AZ45=2,G46,0)</f>
        <v>0</v>
      </c>
      <c r="BC45" s="116">
        <f>IF(AZ45=3,G46,0)</f>
        <v>0</v>
      </c>
      <c r="BD45" s="116">
        <f>IF(AZ45=4,G46,0)</f>
        <v>0</v>
      </c>
      <c r="BE45" s="116">
        <f>IF(AZ45=5,G46,0)</f>
        <v>0</v>
      </c>
      <c r="CZ45" s="116">
        <v>0</v>
      </c>
    </row>
    <row r="46" spans="1:57" ht="12.75">
      <c r="A46" s="143">
        <v>39</v>
      </c>
      <c r="B46" s="144" t="s">
        <v>127</v>
      </c>
      <c r="C46" s="145"/>
      <c r="D46" s="146"/>
      <c r="E46" s="147"/>
      <c r="F46" s="147"/>
      <c r="G46" s="149">
        <f>E46*F46</f>
        <v>0</v>
      </c>
      <c r="O46" s="142">
        <v>4</v>
      </c>
      <c r="BA46" s="155">
        <f>SUM(BA32:BA45)</f>
        <v>0</v>
      </c>
      <c r="BB46" s="155">
        <f>SUM(BB32:BB45)</f>
        <v>0</v>
      </c>
      <c r="BC46" s="155">
        <f>SUM(BC32:BC45)</f>
        <v>0</v>
      </c>
      <c r="BD46" s="155">
        <f>SUM(BD32:BD45)</f>
        <v>0</v>
      </c>
      <c r="BE46" s="155">
        <f>SUM(BE32:BE45)</f>
        <v>0</v>
      </c>
    </row>
    <row r="47" spans="1:15" ht="12.75">
      <c r="A47" s="150"/>
      <c r="B47" s="151" t="s">
        <v>98</v>
      </c>
      <c r="C47" s="152">
        <f>CONCATENATE(B33," ",C33)</f>
        <v>0</v>
      </c>
      <c r="D47" s="150"/>
      <c r="E47" s="153"/>
      <c r="F47" s="153"/>
      <c r="G47" s="154">
        <f>SUM(G33:G46)</f>
        <v>0</v>
      </c>
      <c r="H47" s="141"/>
      <c r="I47" s="141"/>
      <c r="O47" s="142">
        <v>1</v>
      </c>
    </row>
    <row r="48" spans="1:104" ht="12.75">
      <c r="A48" s="135" t="s">
        <v>81</v>
      </c>
      <c r="B48" s="136" t="s">
        <v>128</v>
      </c>
      <c r="C48" s="137" t="s">
        <v>129</v>
      </c>
      <c r="D48" s="138"/>
      <c r="E48" s="139"/>
      <c r="F48" s="139"/>
      <c r="G48" s="140"/>
      <c r="O48" s="142">
        <v>2</v>
      </c>
      <c r="AA48" s="116">
        <v>1</v>
      </c>
      <c r="AB48" s="116">
        <v>7</v>
      </c>
      <c r="AC48" s="116">
        <v>7</v>
      </c>
      <c r="AZ48" s="116">
        <v>2</v>
      </c>
      <c r="BA48" s="116">
        <f>IF(AZ48=1,G49,0)</f>
        <v>0</v>
      </c>
      <c r="BB48" s="116">
        <f>IF(AZ48=2,G49,0)</f>
        <v>0</v>
      </c>
      <c r="BC48" s="116">
        <f>IF(AZ48=3,G49,0)</f>
        <v>0</v>
      </c>
      <c r="BD48" s="116">
        <f>IF(AZ48=4,G49,0)</f>
        <v>0</v>
      </c>
      <c r="BE48" s="116">
        <f>IF(AZ48=5,G49,0)</f>
        <v>0</v>
      </c>
      <c r="CZ48" s="116">
        <v>0.00038</v>
      </c>
    </row>
    <row r="49" spans="1:15" ht="12.75">
      <c r="A49" s="143">
        <v>46</v>
      </c>
      <c r="B49" s="144"/>
      <c r="C49" s="145" t="s">
        <v>130</v>
      </c>
      <c r="D49" s="146" t="s">
        <v>109</v>
      </c>
      <c r="E49" s="147">
        <v>4</v>
      </c>
      <c r="F49" s="148"/>
      <c r="G49" s="149">
        <f aca="true" t="shared" si="12" ref="G49:G63">E49*F49</f>
        <v>0</v>
      </c>
      <c r="O49" s="142"/>
    </row>
    <row r="50" spans="1:104" ht="12.75">
      <c r="A50" s="143"/>
      <c r="B50" s="144"/>
      <c r="C50" s="145" t="s">
        <v>131</v>
      </c>
      <c r="D50" s="146" t="s">
        <v>109</v>
      </c>
      <c r="E50" s="147">
        <v>4</v>
      </c>
      <c r="F50" s="148"/>
      <c r="G50" s="149">
        <f>E50*F50</f>
        <v>0</v>
      </c>
      <c r="O50" s="142">
        <v>2</v>
      </c>
      <c r="AA50" s="116">
        <v>1</v>
      </c>
      <c r="AB50" s="116">
        <v>7</v>
      </c>
      <c r="AC50" s="116">
        <v>7</v>
      </c>
      <c r="AZ50" s="116">
        <v>2</v>
      </c>
      <c r="BA50" s="116">
        <f>IF(AZ50=1,G51,0)</f>
        <v>0</v>
      </c>
      <c r="BB50" s="116">
        <f>IF(AZ50=2,G51,0)</f>
        <v>0</v>
      </c>
      <c r="BC50" s="116">
        <f>IF(AZ50=3,G51,0)</f>
        <v>0</v>
      </c>
      <c r="BD50" s="116">
        <f>IF(AZ50=4,G51,0)</f>
        <v>0</v>
      </c>
      <c r="BE50" s="116">
        <f>IF(AZ50=5,G51,0)</f>
        <v>0</v>
      </c>
      <c r="CZ50" s="116">
        <v>0.00024</v>
      </c>
    </row>
    <row r="51" spans="1:15" ht="12.75">
      <c r="A51" s="143">
        <v>50</v>
      </c>
      <c r="B51" s="144"/>
      <c r="C51" s="145" t="s">
        <v>132</v>
      </c>
      <c r="D51" s="146" t="s">
        <v>109</v>
      </c>
      <c r="E51" s="147">
        <v>5</v>
      </c>
      <c r="F51" s="148"/>
      <c r="G51" s="149">
        <f t="shared" si="12"/>
        <v>0</v>
      </c>
      <c r="O51" s="142"/>
    </row>
    <row r="52" spans="1:15" ht="12.75">
      <c r="A52" s="143"/>
      <c r="B52" s="144"/>
      <c r="C52" s="145" t="s">
        <v>133</v>
      </c>
      <c r="D52" s="146" t="s">
        <v>109</v>
      </c>
      <c r="E52" s="147">
        <v>5</v>
      </c>
      <c r="F52" s="148"/>
      <c r="G52" s="149">
        <f t="shared" si="12"/>
        <v>0</v>
      </c>
      <c r="O52" s="142"/>
    </row>
    <row r="53" spans="1:104" ht="12.75">
      <c r="A53" s="143"/>
      <c r="B53" s="144"/>
      <c r="C53" s="145" t="s">
        <v>122</v>
      </c>
      <c r="D53" s="146" t="s">
        <v>109</v>
      </c>
      <c r="E53" s="147">
        <v>4</v>
      </c>
      <c r="F53" s="148"/>
      <c r="G53" s="149">
        <f t="shared" si="12"/>
        <v>0</v>
      </c>
      <c r="O53" s="142">
        <v>2</v>
      </c>
      <c r="AA53" s="116">
        <v>1</v>
      </c>
      <c r="AB53" s="116">
        <v>7</v>
      </c>
      <c r="AC53" s="116">
        <v>7</v>
      </c>
      <c r="AZ53" s="116">
        <v>2</v>
      </c>
      <c r="BA53" s="116">
        <f>IF(AZ53=1,G54,0)</f>
        <v>0</v>
      </c>
      <c r="BB53" s="116">
        <f>IF(AZ53=2,G54,0)</f>
        <v>0</v>
      </c>
      <c r="BC53" s="116">
        <f>IF(AZ53=3,G54,0)</f>
        <v>0</v>
      </c>
      <c r="BD53" s="116">
        <f>IF(AZ53=4,G54,0)</f>
        <v>0</v>
      </c>
      <c r="BE53" s="116">
        <f>IF(AZ53=5,G54,0)</f>
        <v>0</v>
      </c>
      <c r="CZ53" s="116">
        <v>0.00049</v>
      </c>
    </row>
    <row r="54" spans="1:15" ht="12.75">
      <c r="A54" s="143">
        <v>51</v>
      </c>
      <c r="B54" s="144"/>
      <c r="C54" s="145" t="s">
        <v>123</v>
      </c>
      <c r="D54" s="146" t="s">
        <v>109</v>
      </c>
      <c r="E54" s="147">
        <v>4</v>
      </c>
      <c r="F54" s="148"/>
      <c r="G54" s="149">
        <f t="shared" si="12"/>
        <v>0</v>
      </c>
      <c r="O54" s="142"/>
    </row>
    <row r="55" spans="1:104" ht="12.75">
      <c r="A55" s="143"/>
      <c r="B55" s="144"/>
      <c r="C55" s="145" t="s">
        <v>134</v>
      </c>
      <c r="D55" s="146" t="s">
        <v>109</v>
      </c>
      <c r="E55" s="147">
        <v>4</v>
      </c>
      <c r="F55" s="148"/>
      <c r="G55" s="149">
        <f>E55*F55</f>
        <v>0</v>
      </c>
      <c r="O55" s="142">
        <v>2</v>
      </c>
      <c r="AA55" s="116">
        <v>1</v>
      </c>
      <c r="AB55" s="116">
        <v>7</v>
      </c>
      <c r="AC55" s="116">
        <v>7</v>
      </c>
      <c r="AZ55" s="116">
        <v>2</v>
      </c>
      <c r="BA55" s="116">
        <f>IF(AZ55=1,G56,0)</f>
        <v>0</v>
      </c>
      <c r="BB55" s="116">
        <f>IF(AZ55=2,G56,0)</f>
        <v>0</v>
      </c>
      <c r="BC55" s="116">
        <f>IF(AZ55=3,G56,0)</f>
        <v>0</v>
      </c>
      <c r="BD55" s="116">
        <f>IF(AZ55=4,G56,0)</f>
        <v>0</v>
      </c>
      <c r="BE55" s="116">
        <f>IF(AZ55=5,G56,0)</f>
        <v>0</v>
      </c>
      <c r="CZ55" s="116">
        <v>0.00051</v>
      </c>
    </row>
    <row r="56" spans="1:15" ht="12.75">
      <c r="A56" s="143">
        <v>54</v>
      </c>
      <c r="B56" s="144"/>
      <c r="C56" s="145" t="s">
        <v>135</v>
      </c>
      <c r="D56" s="146" t="s">
        <v>109</v>
      </c>
      <c r="E56" s="147">
        <v>16</v>
      </c>
      <c r="F56" s="148"/>
      <c r="G56" s="149">
        <f t="shared" si="12"/>
        <v>0</v>
      </c>
      <c r="O56" s="142"/>
    </row>
    <row r="57" spans="1:15" ht="12.75">
      <c r="A57" s="143"/>
      <c r="B57" s="144"/>
      <c r="C57" s="145" t="s">
        <v>136</v>
      </c>
      <c r="D57" s="146" t="s">
        <v>109</v>
      </c>
      <c r="E57" s="147">
        <v>20</v>
      </c>
      <c r="F57" s="148"/>
      <c r="G57" s="149">
        <f t="shared" si="12"/>
        <v>0</v>
      </c>
      <c r="O57" s="142"/>
    </row>
    <row r="58" spans="1:15" ht="12.75">
      <c r="A58" s="143"/>
      <c r="B58" s="144"/>
      <c r="C58" s="145" t="s">
        <v>137</v>
      </c>
      <c r="D58" s="146" t="s">
        <v>109</v>
      </c>
      <c r="E58" s="147">
        <v>5</v>
      </c>
      <c r="F58" s="148"/>
      <c r="G58" s="149">
        <f>E58*F58</f>
        <v>0</v>
      </c>
      <c r="O58" s="142"/>
    </row>
    <row r="59" spans="1:15" ht="12.75">
      <c r="A59" s="143"/>
      <c r="B59" s="144"/>
      <c r="C59" s="145" t="s">
        <v>138</v>
      </c>
      <c r="D59" s="146" t="s">
        <v>109</v>
      </c>
      <c r="E59" s="147">
        <v>5</v>
      </c>
      <c r="F59" s="148"/>
      <c r="G59" s="149">
        <f>E59*F59</f>
        <v>0</v>
      </c>
      <c r="O59" s="142"/>
    </row>
    <row r="60" spans="1:104" ht="12.75">
      <c r="A60" s="143"/>
      <c r="B60" s="144"/>
      <c r="C60" s="145" t="s">
        <v>139</v>
      </c>
      <c r="D60" s="146" t="s">
        <v>92</v>
      </c>
      <c r="E60" s="147">
        <v>1</v>
      </c>
      <c r="F60" s="148"/>
      <c r="G60" s="149">
        <f>E60*F60</f>
        <v>0</v>
      </c>
      <c r="O60" s="142">
        <v>2</v>
      </c>
      <c r="AA60" s="116">
        <v>1</v>
      </c>
      <c r="AB60" s="116">
        <v>7</v>
      </c>
      <c r="AC60" s="116">
        <v>7</v>
      </c>
      <c r="AZ60" s="116">
        <v>2</v>
      </c>
      <c r="BA60" s="116">
        <f>IF(AZ60=1,G61,0)</f>
        <v>0</v>
      </c>
      <c r="BB60" s="116">
        <f>IF(AZ60=2,G61,0)</f>
        <v>0</v>
      </c>
      <c r="BC60" s="116">
        <f>IF(AZ60=3,G61,0)</f>
        <v>0</v>
      </c>
      <c r="BD60" s="116">
        <f>IF(AZ60=4,G61,0)</f>
        <v>0</v>
      </c>
      <c r="BE60" s="116">
        <f>IF(AZ60=5,G61,0)</f>
        <v>0</v>
      </c>
      <c r="CZ60" s="116">
        <v>0.00107</v>
      </c>
    </row>
    <row r="61" spans="1:15" ht="12.75">
      <c r="A61" s="143">
        <v>58</v>
      </c>
      <c r="B61" s="144"/>
      <c r="C61" s="145"/>
      <c r="D61" s="146"/>
      <c r="E61" s="147"/>
      <c r="F61" s="147"/>
      <c r="G61" s="149">
        <f t="shared" si="12"/>
        <v>0</v>
      </c>
      <c r="O61" s="142"/>
    </row>
    <row r="62" spans="1:104" ht="12.75">
      <c r="A62" s="143"/>
      <c r="B62" s="144"/>
      <c r="C62" s="145"/>
      <c r="D62" s="146"/>
      <c r="E62" s="147"/>
      <c r="F62" s="147"/>
      <c r="G62" s="149">
        <f>E62*F62</f>
        <v>0</v>
      </c>
      <c r="O62" s="142">
        <v>2</v>
      </c>
      <c r="AA62" s="116">
        <v>7</v>
      </c>
      <c r="AB62" s="116">
        <v>1002</v>
      </c>
      <c r="AC62" s="116">
        <v>5</v>
      </c>
      <c r="AZ62" s="116">
        <v>2</v>
      </c>
      <c r="BA62" s="116">
        <f>IF(AZ62=1,G63,0)</f>
        <v>0</v>
      </c>
      <c r="BB62" s="116">
        <f>IF(AZ62=2,G63,0)</f>
        <v>0</v>
      </c>
      <c r="BC62" s="116">
        <f>IF(AZ62=3,G63,0)</f>
        <v>0</v>
      </c>
      <c r="BD62" s="116">
        <f>IF(AZ62=4,G63,0)</f>
        <v>0</v>
      </c>
      <c r="BE62" s="116">
        <f>IF(AZ62=5,G63,0)</f>
        <v>0</v>
      </c>
      <c r="CZ62" s="116">
        <v>0</v>
      </c>
    </row>
    <row r="63" spans="1:57" ht="12.75">
      <c r="A63" s="143">
        <v>63</v>
      </c>
      <c r="B63" s="144"/>
      <c r="C63" s="145"/>
      <c r="D63" s="146"/>
      <c r="E63" s="147"/>
      <c r="F63" s="147"/>
      <c r="G63" s="149">
        <f t="shared" si="12"/>
        <v>0</v>
      </c>
      <c r="O63" s="142">
        <v>4</v>
      </c>
      <c r="BA63" s="155">
        <f>SUM(BA47:BA62)</f>
        <v>0</v>
      </c>
      <c r="BB63" s="155">
        <f>SUM(BB47:BB62)</f>
        <v>0</v>
      </c>
      <c r="BC63" s="155">
        <f>SUM(BC47:BC62)</f>
        <v>0</v>
      </c>
      <c r="BD63" s="155">
        <f>SUM(BD47:BD62)</f>
        <v>0</v>
      </c>
      <c r="BE63" s="155">
        <f>SUM(BE47:BE62)</f>
        <v>0</v>
      </c>
    </row>
    <row r="64" spans="1:15" ht="12.75">
      <c r="A64" s="150"/>
      <c r="B64" s="151" t="s">
        <v>98</v>
      </c>
      <c r="C64" s="152">
        <f>CONCATENATE(B48," ",C48)</f>
        <v>0</v>
      </c>
      <c r="D64" s="150"/>
      <c r="E64" s="153"/>
      <c r="F64" s="153"/>
      <c r="G64" s="154">
        <f>SUM(G48:G63)</f>
        <v>0</v>
      </c>
      <c r="H64" s="141"/>
      <c r="I64" s="141"/>
      <c r="O64" s="142">
        <v>1</v>
      </c>
    </row>
    <row r="65" spans="1:104" ht="12.75">
      <c r="A65" s="135" t="s">
        <v>81</v>
      </c>
      <c r="B65" s="136" t="s">
        <v>140</v>
      </c>
      <c r="C65" s="137" t="s">
        <v>141</v>
      </c>
      <c r="D65" s="138"/>
      <c r="E65" s="139"/>
      <c r="F65" s="139"/>
      <c r="G65" s="140"/>
      <c r="O65" s="142">
        <v>2</v>
      </c>
      <c r="AA65" s="116">
        <v>1</v>
      </c>
      <c r="AB65" s="116">
        <v>7</v>
      </c>
      <c r="AC65" s="116">
        <v>7</v>
      </c>
      <c r="AZ65" s="116">
        <v>2</v>
      </c>
      <c r="BA65" s="116">
        <f>IF(AZ65=1,G66,0)</f>
        <v>0</v>
      </c>
      <c r="BB65" s="116">
        <f>IF(AZ65=2,G66,0)</f>
        <v>0</v>
      </c>
      <c r="BC65" s="116">
        <f>IF(AZ65=3,G66,0)</f>
        <v>0</v>
      </c>
      <c r="BD65" s="116">
        <f>IF(AZ65=4,G66,0)</f>
        <v>0</v>
      </c>
      <c r="BE65" s="116">
        <f>IF(AZ65=5,G66,0)</f>
        <v>0</v>
      </c>
      <c r="CZ65" s="116">
        <v>0.01415</v>
      </c>
    </row>
    <row r="66" spans="1:15" ht="12.75">
      <c r="A66" s="143">
        <v>64</v>
      </c>
      <c r="B66" s="144" t="s">
        <v>142</v>
      </c>
      <c r="C66" s="145" t="s">
        <v>132</v>
      </c>
      <c r="D66" s="146" t="s">
        <v>86</v>
      </c>
      <c r="E66" s="147">
        <v>2</v>
      </c>
      <c r="F66" s="148"/>
      <c r="G66" s="149">
        <f aca="true" t="shared" si="13" ref="G66:G80">E66*F66</f>
        <v>0</v>
      </c>
      <c r="O66" s="142"/>
    </row>
    <row r="67" spans="1:15" ht="14.25" customHeight="1">
      <c r="A67" s="143"/>
      <c r="B67" s="144"/>
      <c r="C67" s="145" t="s">
        <v>143</v>
      </c>
      <c r="D67" s="146" t="s">
        <v>86</v>
      </c>
      <c r="E67" s="147">
        <v>2</v>
      </c>
      <c r="F67" s="148"/>
      <c r="G67" s="149">
        <f t="shared" si="13"/>
        <v>0</v>
      </c>
      <c r="O67" s="142"/>
    </row>
    <row r="68" spans="1:15" ht="12.75">
      <c r="A68" s="143"/>
      <c r="B68" s="144"/>
      <c r="C68" s="145" t="s">
        <v>144</v>
      </c>
      <c r="D68" s="146" t="s">
        <v>109</v>
      </c>
      <c r="E68" s="147">
        <v>8</v>
      </c>
      <c r="F68" s="148"/>
      <c r="G68" s="149">
        <f t="shared" si="13"/>
        <v>0</v>
      </c>
      <c r="O68" s="142"/>
    </row>
    <row r="69" spans="1:15" ht="12.75">
      <c r="A69" s="143"/>
      <c r="B69" s="144"/>
      <c r="C69" s="145" t="s">
        <v>145</v>
      </c>
      <c r="D69" s="146" t="s">
        <v>109</v>
      </c>
      <c r="E69" s="147">
        <v>4</v>
      </c>
      <c r="F69" s="148"/>
      <c r="G69" s="149">
        <f t="shared" si="13"/>
        <v>0</v>
      </c>
      <c r="O69" s="142"/>
    </row>
    <row r="70" spans="1:15" ht="12.75">
      <c r="A70" s="143"/>
      <c r="B70" s="144"/>
      <c r="C70" s="145" t="s">
        <v>146</v>
      </c>
      <c r="D70" s="146" t="s">
        <v>109</v>
      </c>
      <c r="E70" s="147">
        <v>8</v>
      </c>
      <c r="F70" s="148"/>
      <c r="G70" s="149">
        <f t="shared" si="13"/>
        <v>0</v>
      </c>
      <c r="O70" s="142"/>
    </row>
    <row r="71" spans="1:15" ht="12.75">
      <c r="A71" s="143"/>
      <c r="B71" s="144"/>
      <c r="C71" s="145" t="s">
        <v>147</v>
      </c>
      <c r="D71" s="146" t="s">
        <v>109</v>
      </c>
      <c r="E71" s="147">
        <v>16</v>
      </c>
      <c r="F71" s="148"/>
      <c r="G71" s="149">
        <f t="shared" si="13"/>
        <v>0</v>
      </c>
      <c r="O71" s="142"/>
    </row>
    <row r="72" spans="1:15" ht="12.75">
      <c r="A72" s="143"/>
      <c r="B72" s="144"/>
      <c r="C72" s="145" t="s">
        <v>122</v>
      </c>
      <c r="D72" s="146" t="s">
        <v>109</v>
      </c>
      <c r="E72" s="147">
        <v>6</v>
      </c>
      <c r="F72" s="148"/>
      <c r="G72" s="149">
        <f t="shared" si="13"/>
        <v>0</v>
      </c>
      <c r="O72" s="142"/>
    </row>
    <row r="73" spans="1:15" ht="12.75">
      <c r="A73" s="143"/>
      <c r="B73" s="144"/>
      <c r="C73" s="145" t="s">
        <v>148</v>
      </c>
      <c r="D73" s="146" t="s">
        <v>86</v>
      </c>
      <c r="E73" s="147">
        <v>5</v>
      </c>
      <c r="F73" s="148"/>
      <c r="G73" s="149">
        <f t="shared" si="13"/>
        <v>0</v>
      </c>
      <c r="O73" s="142"/>
    </row>
    <row r="74" spans="1:15" ht="12.75">
      <c r="A74" s="143"/>
      <c r="B74" s="144"/>
      <c r="C74" s="145" t="s">
        <v>132</v>
      </c>
      <c r="D74" s="146" t="s">
        <v>86</v>
      </c>
      <c r="E74" s="147">
        <v>2</v>
      </c>
      <c r="F74" s="148"/>
      <c r="G74" s="149">
        <f t="shared" si="13"/>
        <v>0</v>
      </c>
      <c r="O74" s="142"/>
    </row>
    <row r="75" spans="1:15" ht="12.75">
      <c r="A75" s="143"/>
      <c r="B75" s="144"/>
      <c r="C75" s="145" t="s">
        <v>149</v>
      </c>
      <c r="D75" s="146" t="s">
        <v>109</v>
      </c>
      <c r="E75" s="147">
        <v>2</v>
      </c>
      <c r="F75" s="148"/>
      <c r="G75" s="149">
        <f t="shared" si="13"/>
        <v>0</v>
      </c>
      <c r="O75" s="142"/>
    </row>
    <row r="76" spans="1:15" ht="12.75">
      <c r="A76" s="143"/>
      <c r="B76" s="144"/>
      <c r="C76" s="145" t="s">
        <v>150</v>
      </c>
      <c r="D76" s="146" t="s">
        <v>92</v>
      </c>
      <c r="E76" s="147">
        <v>1</v>
      </c>
      <c r="F76" s="148"/>
      <c r="G76" s="149">
        <f t="shared" si="13"/>
        <v>0</v>
      </c>
      <c r="O76" s="142"/>
    </row>
    <row r="77" spans="1:15" ht="12.75">
      <c r="A77" s="143"/>
      <c r="B77" s="144"/>
      <c r="C77" s="145" t="s">
        <v>151</v>
      </c>
      <c r="D77" s="146" t="s">
        <v>86</v>
      </c>
      <c r="E77" s="147">
        <v>5</v>
      </c>
      <c r="F77" s="148"/>
      <c r="G77" s="149">
        <f t="shared" si="13"/>
        <v>0</v>
      </c>
      <c r="O77" s="142"/>
    </row>
    <row r="78" spans="1:15" ht="12.75">
      <c r="A78" s="143"/>
      <c r="B78" s="144"/>
      <c r="C78" s="145" t="s">
        <v>152</v>
      </c>
      <c r="D78" s="146" t="s">
        <v>86</v>
      </c>
      <c r="E78" s="147">
        <v>5</v>
      </c>
      <c r="F78" s="148"/>
      <c r="G78" s="149">
        <f t="shared" si="13"/>
        <v>0</v>
      </c>
      <c r="O78" s="142"/>
    </row>
    <row r="79" spans="1:104" ht="12.75">
      <c r="A79" s="143"/>
      <c r="B79" s="144"/>
      <c r="C79" s="145" t="s">
        <v>153</v>
      </c>
      <c r="D79" s="146" t="s">
        <v>86</v>
      </c>
      <c r="E79" s="147">
        <v>8</v>
      </c>
      <c r="F79" s="148"/>
      <c r="G79" s="149">
        <f t="shared" si="13"/>
        <v>0</v>
      </c>
      <c r="O79" s="142">
        <v>2</v>
      </c>
      <c r="AA79" s="116">
        <v>7</v>
      </c>
      <c r="AB79" s="116">
        <v>1002</v>
      </c>
      <c r="AC79" s="116">
        <v>5</v>
      </c>
      <c r="AZ79" s="116">
        <v>2</v>
      </c>
      <c r="BA79" s="116">
        <f>IF(AZ79=1,G80,0)</f>
        <v>0</v>
      </c>
      <c r="BB79" s="116">
        <f>IF(AZ79=2,G80,0)</f>
        <v>0</v>
      </c>
      <c r="BC79" s="116">
        <f>IF(AZ79=3,G80,0)</f>
        <v>0</v>
      </c>
      <c r="BD79" s="116">
        <f>IF(AZ79=4,G80,0)</f>
        <v>0</v>
      </c>
      <c r="BE79" s="116">
        <f>IF(AZ79=5,G80,0)</f>
        <v>0</v>
      </c>
      <c r="CZ79" s="116">
        <v>0</v>
      </c>
    </row>
    <row r="80" spans="1:57" ht="12.75">
      <c r="A80" s="143">
        <v>65</v>
      </c>
      <c r="B80" s="144" t="s">
        <v>154</v>
      </c>
      <c r="C80" s="145"/>
      <c r="D80" s="146" t="s">
        <v>60</v>
      </c>
      <c r="E80" s="147"/>
      <c r="F80" s="147"/>
      <c r="G80" s="149">
        <f t="shared" si="13"/>
        <v>0</v>
      </c>
      <c r="O80" s="142">
        <v>4</v>
      </c>
      <c r="BA80" s="155">
        <f>SUM(BA64:BA79)</f>
        <v>0</v>
      </c>
      <c r="BB80" s="155">
        <f>SUM(BB64:BB79)</f>
        <v>0</v>
      </c>
      <c r="BC80" s="155">
        <f>SUM(BC64:BC79)</f>
        <v>0</v>
      </c>
      <c r="BD80" s="155">
        <f>SUM(BD64:BD79)</f>
        <v>0</v>
      </c>
      <c r="BE80" s="155">
        <f>SUM(BE64:BE79)</f>
        <v>0</v>
      </c>
    </row>
    <row r="81" spans="1:15" ht="12.75">
      <c r="A81" s="150"/>
      <c r="B81" s="151" t="s">
        <v>98</v>
      </c>
      <c r="C81" s="152">
        <f>CONCATENATE(B65," ",C65)</f>
        <v>0</v>
      </c>
      <c r="D81" s="150"/>
      <c r="E81" s="153"/>
      <c r="F81" s="153"/>
      <c r="G81" s="154">
        <f>SUM(G65:G80)</f>
        <v>0</v>
      </c>
      <c r="H81" s="141"/>
      <c r="I81" s="141"/>
      <c r="O81" s="142">
        <v>1</v>
      </c>
    </row>
    <row r="82" spans="1:15" ht="12.75">
      <c r="A82" s="135" t="s">
        <v>81</v>
      </c>
      <c r="B82" s="136" t="s">
        <v>155</v>
      </c>
      <c r="C82" s="137" t="s">
        <v>156</v>
      </c>
      <c r="D82" s="138"/>
      <c r="E82" s="139"/>
      <c r="F82" s="139"/>
      <c r="G82" s="140"/>
      <c r="H82" s="141"/>
      <c r="I82" s="141"/>
      <c r="O82" s="142"/>
    </row>
    <row r="83" spans="1:15" ht="22.5">
      <c r="A83" s="135"/>
      <c r="B83" s="136"/>
      <c r="C83" s="145" t="s">
        <v>157</v>
      </c>
      <c r="D83" s="146" t="s">
        <v>103</v>
      </c>
      <c r="E83" s="147">
        <v>1</v>
      </c>
      <c r="F83" s="148"/>
      <c r="G83" s="149">
        <f aca="true" t="shared" si="14" ref="G83:G98">E83*F83</f>
        <v>0</v>
      </c>
      <c r="O83" s="142"/>
    </row>
    <row r="84" spans="1:15" ht="12.75">
      <c r="A84" s="135"/>
      <c r="B84" s="136"/>
      <c r="C84" s="145" t="s">
        <v>158</v>
      </c>
      <c r="D84" s="146" t="s">
        <v>103</v>
      </c>
      <c r="E84" s="147">
        <v>1</v>
      </c>
      <c r="F84" s="148"/>
      <c r="G84" s="149">
        <f t="shared" si="14"/>
        <v>0</v>
      </c>
      <c r="O84" s="142"/>
    </row>
    <row r="85" spans="1:15" ht="22.5">
      <c r="A85" s="135"/>
      <c r="B85" s="136"/>
      <c r="C85" s="145" t="s">
        <v>159</v>
      </c>
      <c r="D85" s="146" t="s">
        <v>103</v>
      </c>
      <c r="E85" s="147">
        <v>2</v>
      </c>
      <c r="F85" s="148"/>
      <c r="G85" s="149">
        <f t="shared" si="14"/>
        <v>0</v>
      </c>
      <c r="O85" s="142"/>
    </row>
    <row r="86" spans="1:15" ht="12.75">
      <c r="A86" s="143"/>
      <c r="B86" s="144"/>
      <c r="C86" s="145" t="s">
        <v>132</v>
      </c>
      <c r="D86" s="146" t="s">
        <v>86</v>
      </c>
      <c r="E86" s="147">
        <v>5</v>
      </c>
      <c r="F86" s="148"/>
      <c r="G86" s="149">
        <f t="shared" si="14"/>
        <v>0</v>
      </c>
      <c r="O86" s="142"/>
    </row>
    <row r="87" spans="1:15" ht="12.75">
      <c r="A87" s="143"/>
      <c r="B87" s="144"/>
      <c r="C87" s="145" t="s">
        <v>122</v>
      </c>
      <c r="D87" s="146" t="s">
        <v>109</v>
      </c>
      <c r="E87" s="147">
        <v>8</v>
      </c>
      <c r="F87" s="148"/>
      <c r="G87" s="149">
        <f t="shared" si="14"/>
        <v>0</v>
      </c>
      <c r="O87" s="142"/>
    </row>
    <row r="88" spans="1:15" ht="12.75">
      <c r="A88" s="143"/>
      <c r="B88" s="144"/>
      <c r="C88" s="145" t="s">
        <v>160</v>
      </c>
      <c r="D88" s="146" t="s">
        <v>86</v>
      </c>
      <c r="E88" s="147">
        <v>15</v>
      </c>
      <c r="F88" s="148"/>
      <c r="G88" s="149">
        <f t="shared" si="14"/>
        <v>0</v>
      </c>
      <c r="O88" s="142"/>
    </row>
    <row r="89" spans="1:15" ht="12.75">
      <c r="A89" s="143"/>
      <c r="B89" s="144"/>
      <c r="C89" s="145" t="s">
        <v>161</v>
      </c>
      <c r="D89" s="146" t="s">
        <v>86</v>
      </c>
      <c r="E89" s="147">
        <v>20</v>
      </c>
      <c r="F89" s="148"/>
      <c r="G89" s="149">
        <f t="shared" si="14"/>
        <v>0</v>
      </c>
      <c r="O89" s="142"/>
    </row>
    <row r="90" spans="1:15" ht="12.75">
      <c r="A90" s="143"/>
      <c r="B90" s="144"/>
      <c r="C90" s="145" t="s">
        <v>152</v>
      </c>
      <c r="D90" s="146" t="s">
        <v>86</v>
      </c>
      <c r="E90" s="147">
        <v>20</v>
      </c>
      <c r="F90" s="148"/>
      <c r="G90" s="149">
        <f t="shared" si="14"/>
        <v>0</v>
      </c>
      <c r="O90" s="142"/>
    </row>
    <row r="91" spans="1:15" ht="12.75">
      <c r="A91" s="143"/>
      <c r="B91" s="144"/>
      <c r="C91" s="145" t="s">
        <v>162</v>
      </c>
      <c r="D91" s="146" t="s">
        <v>109</v>
      </c>
      <c r="E91" s="147">
        <v>20</v>
      </c>
      <c r="F91" s="148"/>
      <c r="G91" s="149">
        <f t="shared" si="14"/>
        <v>0</v>
      </c>
      <c r="O91" s="142"/>
    </row>
    <row r="92" spans="1:15" ht="12.75">
      <c r="A92" s="143"/>
      <c r="B92" s="144"/>
      <c r="C92" s="145" t="s">
        <v>163</v>
      </c>
      <c r="D92" s="146" t="s">
        <v>109</v>
      </c>
      <c r="E92" s="147">
        <v>8</v>
      </c>
      <c r="F92" s="148"/>
      <c r="G92" s="149">
        <f t="shared" si="14"/>
        <v>0</v>
      </c>
      <c r="O92" s="142"/>
    </row>
    <row r="93" spans="1:15" ht="12.75">
      <c r="A93" s="143"/>
      <c r="B93" s="144"/>
      <c r="C93" s="145" t="s">
        <v>164</v>
      </c>
      <c r="D93" s="146" t="s">
        <v>92</v>
      </c>
      <c r="E93" s="147">
        <v>1</v>
      </c>
      <c r="F93" s="148"/>
      <c r="G93" s="149">
        <f t="shared" si="14"/>
        <v>0</v>
      </c>
      <c r="O93" s="142"/>
    </row>
    <row r="94" spans="1:15" ht="12.75">
      <c r="A94" s="143"/>
      <c r="B94" s="144"/>
      <c r="C94" s="145" t="s">
        <v>165</v>
      </c>
      <c r="D94" s="146" t="s">
        <v>109</v>
      </c>
      <c r="E94" s="147">
        <v>0</v>
      </c>
      <c r="F94" s="148"/>
      <c r="G94" s="149">
        <f t="shared" si="14"/>
        <v>0</v>
      </c>
      <c r="O94" s="142"/>
    </row>
    <row r="95" spans="1:15" ht="12.75">
      <c r="A95" s="143"/>
      <c r="B95" s="144"/>
      <c r="C95" s="145" t="s">
        <v>166</v>
      </c>
      <c r="D95" s="146" t="s">
        <v>92</v>
      </c>
      <c r="E95" s="147">
        <v>1</v>
      </c>
      <c r="F95" s="148"/>
      <c r="G95" s="149">
        <f t="shared" si="14"/>
        <v>0</v>
      </c>
      <c r="O95" s="142"/>
    </row>
    <row r="96" spans="1:104" ht="12.75">
      <c r="A96" s="143"/>
      <c r="B96" s="144"/>
      <c r="C96" s="145" t="s">
        <v>167</v>
      </c>
      <c r="D96" s="146" t="s">
        <v>92</v>
      </c>
      <c r="E96" s="147">
        <v>0</v>
      </c>
      <c r="F96" s="148"/>
      <c r="G96" s="149">
        <f t="shared" si="14"/>
        <v>0</v>
      </c>
      <c r="O96" s="142">
        <v>2</v>
      </c>
      <c r="AA96" s="116">
        <v>1</v>
      </c>
      <c r="AB96" s="116">
        <v>7</v>
      </c>
      <c r="AC96" s="116">
        <v>7</v>
      </c>
      <c r="AZ96" s="116">
        <v>2</v>
      </c>
      <c r="BA96" s="116">
        <f>IF(AZ96=1,G97,0)</f>
        <v>0</v>
      </c>
      <c r="BB96" s="116">
        <f>IF(AZ96=2,G97,0)</f>
        <v>0</v>
      </c>
      <c r="BC96" s="116">
        <f>IF(AZ96=3,G97,0)</f>
        <v>0</v>
      </c>
      <c r="BD96" s="116">
        <f>IF(AZ96=4,G97,0)</f>
        <v>0</v>
      </c>
      <c r="BE96" s="116">
        <f>IF(AZ96=5,G97,0)</f>
        <v>0</v>
      </c>
      <c r="CZ96" s="116">
        <v>0</v>
      </c>
    </row>
    <row r="97" spans="1:104" ht="12.75">
      <c r="A97" s="143">
        <v>66</v>
      </c>
      <c r="B97" s="144" t="s">
        <v>168</v>
      </c>
      <c r="C97" s="145" t="s">
        <v>169</v>
      </c>
      <c r="D97" s="146" t="s">
        <v>109</v>
      </c>
      <c r="E97" s="147">
        <v>6</v>
      </c>
      <c r="F97" s="148"/>
      <c r="G97" s="149">
        <f t="shared" si="14"/>
        <v>0</v>
      </c>
      <c r="O97" s="142">
        <v>2</v>
      </c>
      <c r="AA97" s="116">
        <v>7</v>
      </c>
      <c r="AB97" s="116">
        <v>1002</v>
      </c>
      <c r="AC97" s="116">
        <v>5</v>
      </c>
      <c r="AZ97" s="116">
        <v>2</v>
      </c>
      <c r="BA97" s="116">
        <f>IF(AZ97=1,G98,0)</f>
        <v>0</v>
      </c>
      <c r="BB97" s="116">
        <f>IF(AZ97=2,G98,0)</f>
        <v>0</v>
      </c>
      <c r="BC97" s="116">
        <f>IF(AZ97=3,G98,0)</f>
        <v>0</v>
      </c>
      <c r="BD97" s="116">
        <f>IF(AZ97=4,G98,0)</f>
        <v>0</v>
      </c>
      <c r="BE97" s="116">
        <f>IF(AZ97=5,G98,0)</f>
        <v>0</v>
      </c>
      <c r="CZ97" s="116">
        <v>0</v>
      </c>
    </row>
    <row r="98" spans="1:57" ht="12.75">
      <c r="A98" s="143">
        <v>67</v>
      </c>
      <c r="B98" s="144" t="s">
        <v>170</v>
      </c>
      <c r="C98" s="145" t="s">
        <v>171</v>
      </c>
      <c r="D98" s="146" t="s">
        <v>60</v>
      </c>
      <c r="E98" s="147"/>
      <c r="F98" s="147"/>
      <c r="G98" s="149">
        <f t="shared" si="14"/>
        <v>0</v>
      </c>
      <c r="O98" s="142">
        <v>4</v>
      </c>
      <c r="BA98" s="155">
        <f>SUM(BA81:BA97)</f>
        <v>0</v>
      </c>
      <c r="BB98" s="155">
        <f>SUM(BB81:BB97)</f>
        <v>0</v>
      </c>
      <c r="BC98" s="155">
        <f>SUM(BC81:BC97)</f>
        <v>0</v>
      </c>
      <c r="BD98" s="155">
        <f>SUM(BD81:BD97)</f>
        <v>0</v>
      </c>
      <c r="BE98" s="155">
        <f>SUM(BE81:BE97)</f>
        <v>0</v>
      </c>
    </row>
    <row r="99" spans="1:15" ht="12.75">
      <c r="A99" s="150"/>
      <c r="B99" s="151" t="s">
        <v>98</v>
      </c>
      <c r="C99" s="152">
        <f>CONCATENATE(B82," ",C82)</f>
        <v>0</v>
      </c>
      <c r="D99" s="150"/>
      <c r="E99" s="153"/>
      <c r="F99" s="153"/>
      <c r="G99" s="154">
        <f>SUM(G83:G98)</f>
        <v>0</v>
      </c>
      <c r="H99" s="141"/>
      <c r="I99" s="141"/>
      <c r="O99" s="142">
        <v>1</v>
      </c>
    </row>
    <row r="100" spans="1:104" ht="12.75">
      <c r="A100" s="135" t="s">
        <v>81</v>
      </c>
      <c r="B100" s="136" t="s">
        <v>172</v>
      </c>
      <c r="C100" s="137" t="s">
        <v>173</v>
      </c>
      <c r="D100" s="138"/>
      <c r="E100" s="139"/>
      <c r="F100" s="139"/>
      <c r="G100" s="140"/>
      <c r="O100" s="142">
        <v>2</v>
      </c>
      <c r="AA100" s="116">
        <v>1</v>
      </c>
      <c r="AB100" s="116">
        <v>7</v>
      </c>
      <c r="AC100" s="116">
        <v>7</v>
      </c>
      <c r="AZ100" s="116">
        <v>2</v>
      </c>
      <c r="BA100" s="116">
        <f>IF(AZ100=1,G101,0)</f>
        <v>0</v>
      </c>
      <c r="BB100" s="116">
        <f>IF(AZ100=2,G101,0)</f>
        <v>0</v>
      </c>
      <c r="BC100" s="116">
        <f>IF(AZ100=3,G101,0)</f>
        <v>0</v>
      </c>
      <c r="BD100" s="116">
        <f>IF(AZ100=4,G101,0)</f>
        <v>0</v>
      </c>
      <c r="BE100" s="116">
        <f>IF(AZ100=5,G101,0)</f>
        <v>0</v>
      </c>
      <c r="CZ100" s="116">
        <v>0</v>
      </c>
    </row>
    <row r="101" spans="1:104" ht="12.75">
      <c r="A101" s="143">
        <v>68</v>
      </c>
      <c r="B101" s="144" t="s">
        <v>174</v>
      </c>
      <c r="C101" s="145" t="s">
        <v>175</v>
      </c>
      <c r="D101" s="146" t="s">
        <v>176</v>
      </c>
      <c r="E101" s="147">
        <v>15</v>
      </c>
      <c r="F101" s="148"/>
      <c r="G101" s="149">
        <f>E101*F101</f>
        <v>0</v>
      </c>
      <c r="O101" s="142">
        <v>2</v>
      </c>
      <c r="AA101" s="116">
        <v>7</v>
      </c>
      <c r="AB101" s="116">
        <v>1002</v>
      </c>
      <c r="AC101" s="116">
        <v>5</v>
      </c>
      <c r="AZ101" s="116">
        <v>2</v>
      </c>
      <c r="BA101" s="116">
        <f>IF(AZ101=1,G102,0)</f>
        <v>0</v>
      </c>
      <c r="BB101" s="116">
        <f>IF(AZ101=2,G102,0)</f>
        <v>0</v>
      </c>
      <c r="BC101" s="116">
        <f>IF(AZ101=3,G102,0)</f>
        <v>0</v>
      </c>
      <c r="BD101" s="116">
        <f>IF(AZ101=4,G102,0)</f>
        <v>0</v>
      </c>
      <c r="BE101" s="116">
        <f>IF(AZ101=5,G102,0)</f>
        <v>0</v>
      </c>
      <c r="CZ101" s="116">
        <v>0</v>
      </c>
    </row>
    <row r="102" spans="1:57" ht="12.75">
      <c r="A102" s="143">
        <v>69</v>
      </c>
      <c r="B102" s="144" t="s">
        <v>177</v>
      </c>
      <c r="C102" s="145" t="s">
        <v>178</v>
      </c>
      <c r="D102" s="146" t="s">
        <v>60</v>
      </c>
      <c r="E102" s="147"/>
      <c r="F102" s="147"/>
      <c r="G102" s="149">
        <f>E102*F102</f>
        <v>0</v>
      </c>
      <c r="O102" s="142">
        <v>4</v>
      </c>
      <c r="BA102" s="155">
        <f>SUM(BA99:BA101)</f>
        <v>0</v>
      </c>
      <c r="BB102" s="155">
        <f>SUM(BB99:BB101)</f>
        <v>0</v>
      </c>
      <c r="BC102" s="155">
        <f>SUM(BC99:BC101)</f>
        <v>0</v>
      </c>
      <c r="BD102" s="155">
        <f>SUM(BD99:BD101)</f>
        <v>0</v>
      </c>
      <c r="BE102" s="155">
        <f>SUM(BE99:BE101)</f>
        <v>0</v>
      </c>
    </row>
    <row r="103" spans="1:15" ht="12.75">
      <c r="A103" s="150"/>
      <c r="B103" s="151" t="s">
        <v>98</v>
      </c>
      <c r="C103" s="152">
        <f>CONCATENATE(B100," ",C100)</f>
        <v>0</v>
      </c>
      <c r="D103" s="150"/>
      <c r="E103" s="153"/>
      <c r="F103" s="153"/>
      <c r="G103" s="154">
        <f>SUM(G100:G102)</f>
        <v>0</v>
      </c>
      <c r="H103" s="141"/>
      <c r="I103" s="141"/>
      <c r="O103" s="142">
        <v>1</v>
      </c>
    </row>
    <row r="104" spans="1:104" ht="12.75">
      <c r="A104" s="135" t="s">
        <v>81</v>
      </c>
      <c r="B104" s="136" t="s">
        <v>179</v>
      </c>
      <c r="C104" s="137" t="s">
        <v>180</v>
      </c>
      <c r="D104" s="138"/>
      <c r="E104" s="139"/>
      <c r="F104" s="139"/>
      <c r="G104" s="140"/>
      <c r="O104" s="142">
        <v>2</v>
      </c>
      <c r="AA104" s="116">
        <v>10</v>
      </c>
      <c r="AB104" s="116">
        <v>7</v>
      </c>
      <c r="AC104" s="116">
        <v>8</v>
      </c>
      <c r="AZ104" s="116">
        <v>5</v>
      </c>
      <c r="BA104" s="116">
        <f>IF(AZ104=1,G105,0)</f>
        <v>0</v>
      </c>
      <c r="BB104" s="116">
        <f>IF(AZ104=2,G105,0)</f>
        <v>0</v>
      </c>
      <c r="BC104" s="116">
        <f>IF(AZ104=3,G105,0)</f>
        <v>0</v>
      </c>
      <c r="BD104" s="116">
        <f>IF(AZ104=4,G105,0)</f>
        <v>0</v>
      </c>
      <c r="BE104" s="116">
        <f>IF(AZ104=5,G105,0)</f>
        <v>0</v>
      </c>
      <c r="CZ104" s="116">
        <v>0</v>
      </c>
    </row>
    <row r="105" spans="1:104" ht="12.75">
      <c r="A105" s="143">
        <v>70</v>
      </c>
      <c r="B105" s="144" t="s">
        <v>181</v>
      </c>
      <c r="C105" s="145" t="s">
        <v>182</v>
      </c>
      <c r="D105" s="146" t="s">
        <v>183</v>
      </c>
      <c r="E105" s="147">
        <v>10</v>
      </c>
      <c r="F105" s="148"/>
      <c r="G105" s="149">
        <f>E105*F105</f>
        <v>0</v>
      </c>
      <c r="O105" s="142">
        <v>2</v>
      </c>
      <c r="AA105" s="116">
        <v>10</v>
      </c>
      <c r="AB105" s="116">
        <v>7</v>
      </c>
      <c r="AC105" s="116">
        <v>8</v>
      </c>
      <c r="AZ105" s="116">
        <v>5</v>
      </c>
      <c r="BA105" s="116">
        <f>IF(AZ105=1,G106,0)</f>
        <v>0</v>
      </c>
      <c r="BB105" s="116">
        <f>IF(AZ105=2,G106,0)</f>
        <v>0</v>
      </c>
      <c r="BC105" s="116">
        <f>IF(AZ105=3,G106,0)</f>
        <v>0</v>
      </c>
      <c r="BD105" s="116">
        <f>IF(AZ105=4,G106,0)</f>
        <v>0</v>
      </c>
      <c r="BE105" s="116">
        <f>IF(AZ105=5,G106,0)</f>
        <v>0</v>
      </c>
      <c r="CZ105" s="116">
        <v>0</v>
      </c>
    </row>
    <row r="106" spans="1:57" ht="12.75">
      <c r="A106" s="143">
        <v>71</v>
      </c>
      <c r="B106" s="144" t="s">
        <v>184</v>
      </c>
      <c r="C106" s="145" t="s">
        <v>185</v>
      </c>
      <c r="D106" s="146" t="s">
        <v>183</v>
      </c>
      <c r="E106" s="147">
        <v>48</v>
      </c>
      <c r="F106" s="148"/>
      <c r="G106" s="149">
        <f>E106*F106</f>
        <v>0</v>
      </c>
      <c r="O106" s="142">
        <v>4</v>
      </c>
      <c r="BA106" s="155">
        <f>SUM(BA103:BA105)</f>
        <v>0</v>
      </c>
      <c r="BB106" s="155">
        <f>SUM(BB103:BB105)</f>
        <v>0</v>
      </c>
      <c r="BC106" s="155">
        <f>SUM(BC103:BC105)</f>
        <v>0</v>
      </c>
      <c r="BD106" s="155">
        <f>SUM(BD103:BD105)</f>
        <v>0</v>
      </c>
      <c r="BE106" s="155">
        <f>SUM(BE103:BE105)</f>
        <v>0</v>
      </c>
    </row>
    <row r="107" spans="1:7" ht="12.75">
      <c r="A107" s="150"/>
      <c r="B107" s="151" t="s">
        <v>98</v>
      </c>
      <c r="C107" s="152">
        <f>CONCATENATE(B104," ",C104)</f>
        <v>0</v>
      </c>
      <c r="D107" s="150"/>
      <c r="E107" s="153"/>
      <c r="F107" s="153"/>
      <c r="G107" s="154">
        <f>SUM(G104:G106)</f>
        <v>0</v>
      </c>
    </row>
  </sheetData>
  <sheetProtection selectLockedCells="1" selectUnlockedCells="1"/>
  <mergeCells count="6">
    <mergeCell ref="A1:G1"/>
    <mergeCell ref="A3:B3"/>
    <mergeCell ref="C3:D3"/>
    <mergeCell ref="A4:B4"/>
    <mergeCell ref="C4:D4"/>
    <mergeCell ref="E4:G4"/>
  </mergeCells>
  <printOptions/>
  <pageMargins left="0.5902777777777778" right="0.39375" top="0.19652777777777777" bottom="0.19652777777777777" header="0.5118055555555555" footer="0.19652777777777777"/>
  <pageSetup horizontalDpi="300" verticalDpi="300" orientation="portrait" paperSize="9" scale="98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Aleš</cp:lastModifiedBy>
  <cp:lastPrinted>2013-09-05T11:53:16Z</cp:lastPrinted>
  <dcterms:created xsi:type="dcterms:W3CDTF">2008-03-27T06:30:37Z</dcterms:created>
  <dcterms:modified xsi:type="dcterms:W3CDTF">2015-01-23T15:20:04Z</dcterms:modified>
  <cp:category/>
  <cp:version/>
  <cp:contentType/>
  <cp:contentStatus/>
</cp:coreProperties>
</file>