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1000" activeTab="3"/>
  </bookViews>
  <sheets>
    <sheet name="Rekapitulácia stavby" sheetId="1" r:id="rId1"/>
    <sheet name="067 - S.O.06 DN s rozd.ob..." sheetId="2" r:id="rId2"/>
    <sheet name="11 - S.O.11 Dúchareň a ro..." sheetId="3" r:id="rId3"/>
    <sheet name="12 - S.O.12 Chemické hosp..." sheetId="4" r:id="rId4"/>
  </sheets>
  <definedNames>
    <definedName name="_xlnm.Print_Titles" localSheetId="1">'067 - S.O.06 DN s rozd.ob...'!$103:$103</definedName>
    <definedName name="_xlnm.Print_Titles" localSheetId="2">'11 - S.O.11 Dúchareň a ro...'!$105:$105</definedName>
    <definedName name="_xlnm.Print_Titles" localSheetId="3">'12 - S.O.12 Chemické hosp...'!$103:$103</definedName>
    <definedName name="_xlnm.Print_Titles" localSheetId="0">'Rekapitulácia stavby'!$85:$85</definedName>
    <definedName name="_xlnm.Print_Area" localSheetId="1">'067 - S.O.06 DN s rozd.ob...'!$C$4:$Q$70,'067 - S.O.06 DN s rozd.ob...'!$C$76:$Q$89,'067 - S.O.06 DN s rozd.ob...'!$C$93:$Q$114</definedName>
    <definedName name="_xlnm.Print_Area" localSheetId="2">'11 - S.O.11 Dúchareň a ro...'!$C$4:$Q$70,'11 - S.O.11 Dúchareň a ro...'!$C$76:$Q$90,'11 - S.O.11 Dúchareň a ro...'!$C$95:$Q$116</definedName>
    <definedName name="_xlnm.Print_Area" localSheetId="3">'12 - S.O.12 Chemické hosp...'!$C$4:$Q$70,'12 - S.O.12 Chemické hosp...'!$C$76:$Q$89,'12 - S.O.12 Chemické hosp...'!$C$93:$Q$107</definedName>
    <definedName name="_xlnm.Print_Area" localSheetId="0">'Rekapitulácia stavby'!$C$4:$AP$70,'Rekapitulácia stavby'!$C$76:$AP$90</definedName>
  </definedNames>
  <calcPr fullCalcOnLoad="1"/>
</workbook>
</file>

<file path=xl/sharedStrings.xml><?xml version="1.0" encoding="utf-8"?>
<sst xmlns="http://schemas.openxmlformats.org/spreadsheetml/2006/main" count="716" uniqueCount="179">
  <si>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</si>
  <si>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</si>
  <si>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</si>
  <si>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</si>
  <si>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</si>
  <si>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</si>
  <si>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</si>
  <si>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</si>
  <si>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</si>
  <si>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</si>
  <si>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</si>
  <si>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</si>
  <si>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</si>
  <si>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</si>
  <si>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</si>
  <si>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</si>
  <si>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</si>
  <si>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</si>
  <si>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</si>
  <si>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</si>
  <si>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118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</si>
  <si>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Rozpočet
       - ceny na položkách
       - množstvo, pokiaľ má žlté podfarbenie
       - a v prípade potreby poznámku (tá je v skrytom stĺpci)</t>
  </si>
  <si>
    <t>Stavba:</t>
  </si>
  <si>
    <t>Krakovany - rekonštrukcia a rozšírenie ČOV, 1.etapa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</si>
  <si>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</si>
  <si>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</si>
  <si>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</si>
  <si>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</si>
  <si>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</si>
  <si>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</si>
  <si>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</si>
  <si>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TAVOS, a.s.</t>
  </si>
  <si>
    <t>IČO DPH:</t>
  </si>
  <si>
    <t>Zhotoviteľ:</t>
  </si>
  <si>
    <t>Projektant:</t>
  </si>
  <si>
    <t>MIPRO s.r.o.</t>
  </si>
  <si>
    <t>True</t>
  </si>
  <si>
    <t>Spracovateľ: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</si>
  <si>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</si>
  <si>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</si>
  <si>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</si>
  <si>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</si>
  <si>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</si>
  <si>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</si>
  <si>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</si>
  <si>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</si>
  <si>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</si>
  <si>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</si>
  <si>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</si>
  <si>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</si>
  <si>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</si>
  <si>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</si>
  <si>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</si>
  <si>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</si>
  <si>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</si>
  <si>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</si>
  <si>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</si>
  <si>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</si>
  <si>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</si>
  <si>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</si>
  <si>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</si>
  <si>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</si>
  <si>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</si>
  <si>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</si>
  <si>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</si>
  <si>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</si>
  <si>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</si>
  <si>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</si>
  <si>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</si>
  <si>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</si>
  <si>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</si>
  <si>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</si>
  <si>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</si>
  <si>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</si>
  <si>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</si>
  <si>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</si>
  <si>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</si>
  <si>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</si>
  <si>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</si>
  <si>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</si>
  <si>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{FE724F42-CF16-4A04-9473-97A30C307EE3}</t>
  </si>
  <si>
    <t>{00000000-0000-0000-0000-000000000000}</t>
  </si>
  <si>
    <t>1</t>
  </si>
  <si>
    <t>067</t>
  </si>
  <si>
    <t>S.O.06 DN s rozd.obj.-rekonštrukcia, S.O.07 NN -rekonštrukcia</t>
  </si>
  <si>
    <t>{F38235C3-51C3-46F2-8643-FC602CB9A598}</t>
  </si>
  <si>
    <t>11</t>
  </si>
  <si>
    <t>S.O.11 Dúchareň a rozvodňa</t>
  </si>
  <si>
    <t>{AB7062BE-B40E-45F5-B5D6-65AF39F0B2AB}</t>
  </si>
  <si>
    <t>12</t>
  </si>
  <si>
    <t>S.O.12 Chemické hospodárstvo</t>
  </si>
  <si>
    <t>{BF6691C9-35A7-4FB4-B650-5E89941ED97A}</t>
  </si>
  <si>
    <t>17</t>
  </si>
  <si>
    <t>21</t>
  </si>
  <si>
    <t>22</t>
  </si>
  <si>
    <t>25</t>
  </si>
  <si>
    <t>Ostatné náklady</t>
  </si>
  <si>
    <t>Späť na hárok: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</si>
  <si>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</si>
  <si>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</si>
  <si>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</si>
  <si>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</si>
  <si>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</si>
  <si>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</si>
  <si>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</si>
  <si>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</si>
  <si>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 xml:space="preserve">    3 -   Zvislé a kompletné konštrukcie</t>
  </si>
  <si>
    <t>2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</si>
  <si>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</si>
  <si>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</si>
  <si>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</si>
  <si>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</si>
  <si>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</si>
  <si>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</si>
  <si>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</si>
  <si>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</si>
  <si>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</si>
  <si>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</si>
  <si>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</si>
  <si>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</si>
  <si>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</si>
  <si>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</si>
  <si>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</si>
  <si>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</si>
  <si>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</si>
  <si>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m3</t>
  </si>
  <si>
    <t>4</t>
  </si>
  <si>
    <t>t</t>
  </si>
  <si>
    <t>m2</t>
  </si>
  <si>
    <t>380326152</t>
  </si>
  <si>
    <t>380356241</t>
  </si>
  <si>
    <t>Debnenie komplet. konštruk. čist., odpad. vôd neom. z bet. vodostav. plôch rovinných zhotovenie</t>
  </si>
  <si>
    <t>380356242</t>
  </si>
  <si>
    <t>Debnenie komplet. konštruk. čist., odpad. vôd neom. z bet. vodostav. plôch rovinných odstránenie</t>
  </si>
  <si>
    <t>380361006</t>
  </si>
  <si>
    <t>Výstuž komplet. konstr. čist., odpadových vôd a nádrží z ocele 10505</t>
  </si>
  <si>
    <t>18</t>
  </si>
  <si>
    <t>19</t>
  </si>
  <si>
    <t>ks</t>
  </si>
  <si>
    <t>23</t>
  </si>
  <si>
    <t>24</t>
  </si>
  <si>
    <t>28</t>
  </si>
  <si>
    <t>29</t>
  </si>
  <si>
    <t>30</t>
  </si>
  <si>
    <t>31</t>
  </si>
  <si>
    <t>067 - S.O.06 DN s rozd.obj.-rekonštrukcia, S.O.07 NN -rekonštrukcia</t>
  </si>
  <si>
    <t>380311643</t>
  </si>
  <si>
    <t>Kompletné konštrukcie čistiarní odpad. vôd z betónu prostého tr.C 16/20, hr.nad 300 mm</t>
  </si>
  <si>
    <t>380321332</t>
  </si>
  <si>
    <t>Kompletné konštr. čistiarní odpad. vôd zo železobetónu tr.C 16/20, hr.150-300 mm</t>
  </si>
  <si>
    <t>Kompletné konštr. čistiarní odpad. vôd zo zo železobetónu vodostav.V4 T0-C 30/37, hr.150-300 mm</t>
  </si>
  <si>
    <t>380356231</t>
  </si>
  <si>
    <t>Debnenie komplet. konštr. čistiarní odpadových vôd neomietaných, plôch rovinných zhotovenie</t>
  </si>
  <si>
    <t>380356232</t>
  </si>
  <si>
    <t>Debnenie komplet. konštr. čistiarní odpadových vôd neomietaných, plôch rovinných odstránenie</t>
  </si>
  <si>
    <t>389365200</t>
  </si>
  <si>
    <t>Lepenie výstuže - vyvŕtanie otvoru priem. 12 mm, hĺ. 130mm, lepidlo HILTY HIT-RE500</t>
  </si>
  <si>
    <t>11 - S.O.11 Dúchareň a rozvodňa</t>
  </si>
  <si>
    <t xml:space="preserve">    3 -  Zvislé a kompletné konštrukcie</t>
  </si>
  <si>
    <t xml:space="preserve">    4 -  Vodorovné konštrukcie</t>
  </si>
  <si>
    <t>380321442</t>
  </si>
  <si>
    <t>Kompletné konštr. čistiarní odpad. vôd zo železobetónu tr.C 25/30, hr.150-300 mm</t>
  </si>
  <si>
    <t>417321414</t>
  </si>
  <si>
    <t>Betón stužujúcich pásov a vencov železový tr. C 20/25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</si>
  <si>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</si>
  <si>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</si>
  <si>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</si>
  <si>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</si>
  <si>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417361821</t>
  </si>
  <si>
    <t>Výstuž stužujúcich pásov a vencov z betonárskej ocele 10505</t>
  </si>
  <si>
    <t>12 - S.O.12 Chemické hospodárstvo</t>
  </si>
  <si>
    <t xml:space="preserve">    4 - Vodorovné konštrukcie</t>
  </si>
  <si>
    <t>411321314</t>
  </si>
  <si>
    <t>Betón stropov doskových a trámových,  železový tr.C 20/25</t>
  </si>
  <si>
    <t>411362442</t>
  </si>
  <si>
    <t>Výstuž stropov doskových, trámových, vložkových, konzolových alebo balkónových,  zo zvár. sietí KARI, priemer drôtu 8/8 mm, veľkosť oka 150x150 mm</t>
  </si>
  <si>
    <t>MOBIKO plus a.s.</t>
  </si>
  <si>
    <t>26788675</t>
  </si>
  <si>
    <t>CZ26788675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</si>
</sst>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\-#,##0.00"/>
    <numFmt numFmtId="173" formatCode="0.00%;\-0.00%"/>
    <numFmt numFmtId="174" formatCode="dd\.mm\.yyyy"/>
    <numFmt numFmtId="175" formatCode="#,##0.00000;\-#,##0.00000"/>
    <numFmt numFmtId="176" formatCode="#,##0.000;\-#,##0.000"/>
  </numFmts>
  <fonts count="6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74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72" fontId="17" fillId="0" borderId="22" xfId="0" applyNumberFormat="1" applyFont="1" applyBorder="1" applyAlignment="1">
      <alignment horizontal="right" vertical="center"/>
    </xf>
    <xf numFmtId="172" fontId="17" fillId="0" borderId="0" xfId="0" applyNumberFormat="1" applyFont="1" applyAlignment="1">
      <alignment horizontal="right" vertical="center"/>
    </xf>
    <xf numFmtId="175" fontId="17" fillId="0" borderId="0" xfId="0" applyNumberFormat="1" applyFont="1" applyAlignment="1">
      <alignment horizontal="right" vertical="center"/>
    </xf>
    <xf numFmtId="172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72" fontId="23" fillId="0" borderId="22" xfId="0" applyNumberFormat="1" applyFont="1" applyBorder="1" applyAlignment="1">
      <alignment horizontal="right" vertical="center"/>
    </xf>
    <xf numFmtId="172" fontId="23" fillId="0" borderId="0" xfId="0" applyNumberFormat="1" applyFont="1" applyAlignment="1">
      <alignment horizontal="right" vertical="center"/>
    </xf>
    <xf numFmtId="175" fontId="23" fillId="0" borderId="0" xfId="0" applyNumberFormat="1" applyFont="1" applyAlignment="1">
      <alignment horizontal="right" vertical="center"/>
    </xf>
    <xf numFmtId="172" fontId="23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2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5" fontId="26" fillId="0" borderId="20" xfId="0" applyNumberFormat="1" applyFont="1" applyBorder="1" applyAlignment="1">
      <alignment horizontal="right"/>
    </xf>
    <xf numFmtId="175" fontId="26" fillId="0" borderId="21" xfId="0" applyNumberFormat="1" applyFont="1" applyBorder="1" applyAlignment="1">
      <alignment horizontal="right"/>
    </xf>
    <xf numFmtId="172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175" fontId="25" fillId="0" borderId="0" xfId="0" applyNumberFormat="1" applyFont="1" applyAlignment="1">
      <alignment horizontal="right"/>
    </xf>
    <xf numFmtId="175" fontId="25" fillId="0" borderId="23" xfId="0" applyNumberFormat="1" applyFont="1" applyBorder="1" applyAlignment="1">
      <alignment horizontal="right"/>
    </xf>
    <xf numFmtId="172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75" fontId="13" fillId="0" borderId="0" xfId="0" applyNumberFormat="1" applyFont="1" applyAlignment="1">
      <alignment horizontal="right" vertical="center"/>
    </xf>
    <xf numFmtId="175" fontId="13" fillId="0" borderId="23" xfId="0" applyNumberFormat="1" applyFont="1" applyBorder="1" applyAlignment="1">
      <alignment horizontal="right" vertical="center"/>
    </xf>
    <xf numFmtId="0" fontId="2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7" fillId="34" borderId="0" xfId="0" applyNumberFormat="1" applyFont="1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72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2" fontId="24" fillId="0" borderId="0" xfId="0" applyNumberFormat="1" applyFont="1" applyAlignment="1">
      <alignment horizontal="right" vertical="center"/>
    </xf>
    <xf numFmtId="172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72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172" fontId="9" fillId="35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172" fontId="11" fillId="0" borderId="0" xfId="0" applyNumberFormat="1" applyFont="1" applyAlignment="1">
      <alignment horizontal="right" vertical="center"/>
    </xf>
    <xf numFmtId="172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0" fillId="33" borderId="0" xfId="36" applyFont="1" applyFill="1" applyAlignment="1" applyProtection="1">
      <alignment horizontal="center" vertical="center"/>
      <protection/>
    </xf>
    <xf numFmtId="172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72" fontId="18" fillId="0" borderId="0" xfId="0" applyNumberFormat="1" applyFont="1" applyAlignment="1">
      <alignment horizontal="right"/>
    </xf>
    <xf numFmtId="172" fontId="0" fillId="34" borderId="3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72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4" fontId="7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172" fontId="13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174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72" fontId="0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B64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D7DC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92C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79E3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Picture 1" descr="C:\CENKROSplusData\System\Temp\rad7B641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Picture 1" descr="C:\CENKROSplusData\System\Temp\radD7DC7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Picture 1" descr="C:\CENKROSplusData\System\Temp\rad492C8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Picture 1" descr="C:\CENKROSplusData\System\Temp\rad79E31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zoomScalePageLayoutView="0" workbookViewId="0" topLeftCell="A1">
      <pane ySplit="1" topLeftCell="A75" activePane="bottomLeft" state="frozen"/>
      <selection pane="topLeft" activeCell="A1" sqref="A1"/>
      <selection pane="bottomLeft" activeCell="BE35" sqref="BE35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09" t="s">
        <v>7</v>
      </c>
      <c r="B1" s="110"/>
      <c r="C1" s="110"/>
      <c r="D1" s="111" t="s">
        <v>8</v>
      </c>
      <c r="E1" s="110"/>
      <c r="F1" s="110"/>
      <c r="G1" s="110"/>
      <c r="H1" s="110"/>
      <c r="I1" s="110"/>
      <c r="J1" s="110"/>
      <c r="K1" s="112" t="s">
        <v>0</v>
      </c>
      <c r="L1" s="112"/>
      <c r="M1" s="112"/>
      <c r="N1" s="112"/>
      <c r="O1" s="112"/>
      <c r="P1" s="112"/>
      <c r="Q1" s="112"/>
      <c r="R1" s="112"/>
      <c r="S1" s="112"/>
      <c r="T1" s="110"/>
      <c r="U1" s="110"/>
      <c r="V1" s="110"/>
      <c r="W1" s="112" t="s">
        <v>1</v>
      </c>
      <c r="X1" s="112"/>
      <c r="Y1" s="112"/>
      <c r="Z1" s="112"/>
      <c r="AA1" s="112"/>
      <c r="AB1" s="112"/>
      <c r="AC1" s="112"/>
      <c r="AD1" s="112"/>
      <c r="AE1" s="112"/>
      <c r="AF1" s="112"/>
      <c r="AG1" s="110"/>
      <c r="AH1" s="110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9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10</v>
      </c>
      <c r="BU1" s="4" t="s">
        <v>10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1" t="s">
        <v>11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R2" s="116" t="s">
        <v>12</v>
      </c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S2" s="6" t="s">
        <v>13</v>
      </c>
      <c r="BT2" s="6" t="s">
        <v>14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13</v>
      </c>
      <c r="BT3" s="6" t="s">
        <v>14</v>
      </c>
    </row>
    <row r="4" spans="2:71" s="2" customFormat="1" ht="37.5" customHeight="1">
      <c r="B4" s="10"/>
      <c r="C4" s="139" t="s">
        <v>15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"/>
      <c r="AS4" s="12" t="s">
        <v>16</v>
      </c>
      <c r="BE4" s="13" t="s">
        <v>17</v>
      </c>
      <c r="BS4" s="6" t="s">
        <v>18</v>
      </c>
    </row>
    <row r="5" spans="2:71" s="2" customFormat="1" ht="15" customHeight="1">
      <c r="B5" s="10"/>
      <c r="D5" s="14" t="s">
        <v>19</v>
      </c>
      <c r="K5" s="133" t="s">
        <v>20</v>
      </c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Q5" s="11"/>
      <c r="BE5" s="142" t="s">
        <v>21</v>
      </c>
      <c r="BS5" s="6" t="s">
        <v>13</v>
      </c>
    </row>
    <row r="6" spans="2:71" s="2" customFormat="1" ht="37.5" customHeight="1">
      <c r="B6" s="10"/>
      <c r="D6" s="16" t="s">
        <v>22</v>
      </c>
      <c r="K6" s="143" t="s">
        <v>23</v>
      </c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Q6" s="11"/>
      <c r="BE6" s="117"/>
      <c r="BS6" s="6" t="s">
        <v>13</v>
      </c>
    </row>
    <row r="7" spans="2:71" s="2" customFormat="1" ht="15" customHeight="1">
      <c r="B7" s="10"/>
      <c r="D7" s="17" t="s">
        <v>24</v>
      </c>
      <c r="K7" s="15"/>
      <c r="AK7" s="17" t="s">
        <v>25</v>
      </c>
      <c r="AN7" s="15"/>
      <c r="AQ7" s="11"/>
      <c r="BE7" s="117"/>
      <c r="BS7" s="6" t="s">
        <v>13</v>
      </c>
    </row>
    <row r="8" spans="2:71" s="2" customFormat="1" ht="15" customHeight="1">
      <c r="B8" s="10"/>
      <c r="D8" s="17" t="s">
        <v>26</v>
      </c>
      <c r="K8" s="15" t="s">
        <v>27</v>
      </c>
      <c r="AK8" s="17" t="s">
        <v>28</v>
      </c>
      <c r="AN8" s="114">
        <v>42432</v>
      </c>
      <c r="AQ8" s="11"/>
      <c r="BE8" s="117"/>
      <c r="BS8" s="6" t="s">
        <v>13</v>
      </c>
    </row>
    <row r="9" spans="2:71" s="2" customFormat="1" ht="15" customHeight="1">
      <c r="B9" s="10"/>
      <c r="AQ9" s="11"/>
      <c r="BE9" s="117"/>
      <c r="BS9" s="6" t="s">
        <v>13</v>
      </c>
    </row>
    <row r="10" spans="2:71" s="2" customFormat="1" ht="15" customHeight="1">
      <c r="B10" s="10"/>
      <c r="D10" s="17" t="s">
        <v>29</v>
      </c>
      <c r="AK10" s="17" t="s">
        <v>30</v>
      </c>
      <c r="AN10" s="15"/>
      <c r="AQ10" s="11"/>
      <c r="BE10" s="117"/>
      <c r="BS10" s="6" t="s">
        <v>13</v>
      </c>
    </row>
    <row r="11" spans="2:71" s="2" customFormat="1" ht="19.5" customHeight="1">
      <c r="B11" s="10"/>
      <c r="E11" s="15" t="s">
        <v>31</v>
      </c>
      <c r="AK11" s="17" t="s">
        <v>32</v>
      </c>
      <c r="AN11" s="15"/>
      <c r="AQ11" s="11"/>
      <c r="BE11" s="117"/>
      <c r="BS11" s="6" t="s">
        <v>13</v>
      </c>
    </row>
    <row r="12" spans="2:71" s="2" customFormat="1" ht="7.5" customHeight="1">
      <c r="B12" s="10"/>
      <c r="AQ12" s="11"/>
      <c r="BE12" s="117"/>
      <c r="BS12" s="6" t="s">
        <v>13</v>
      </c>
    </row>
    <row r="13" spans="2:71" s="2" customFormat="1" ht="15" customHeight="1">
      <c r="B13" s="10"/>
      <c r="D13" s="17" t="s">
        <v>33</v>
      </c>
      <c r="AK13" s="17" t="s">
        <v>30</v>
      </c>
      <c r="AN13" s="18" t="s">
        <v>177</v>
      </c>
      <c r="AQ13" s="11"/>
      <c r="BE13" s="117"/>
      <c r="BS13" s="6" t="s">
        <v>13</v>
      </c>
    </row>
    <row r="14" spans="2:71" s="2" customFormat="1" ht="15.75" customHeight="1">
      <c r="B14" s="10"/>
      <c r="E14" s="144" t="s">
        <v>176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7" t="s">
        <v>32</v>
      </c>
      <c r="AN14" s="18" t="s">
        <v>178</v>
      </c>
      <c r="AQ14" s="11"/>
      <c r="BE14" s="117"/>
      <c r="BS14" s="6" t="s">
        <v>13</v>
      </c>
    </row>
    <row r="15" spans="2:71" s="2" customFormat="1" ht="7.5" customHeight="1">
      <c r="B15" s="10"/>
      <c r="AQ15" s="11"/>
      <c r="BE15" s="117"/>
      <c r="BS15" s="6" t="s">
        <v>10</v>
      </c>
    </row>
    <row r="16" spans="2:71" s="2" customFormat="1" ht="15" customHeight="1">
      <c r="B16" s="10"/>
      <c r="D16" s="17" t="s">
        <v>34</v>
      </c>
      <c r="AK16" s="17" t="s">
        <v>30</v>
      </c>
      <c r="AN16" s="15"/>
      <c r="AQ16" s="11"/>
      <c r="BE16" s="117"/>
      <c r="BS16" s="6" t="s">
        <v>10</v>
      </c>
    </row>
    <row r="17" spans="2:71" s="2" customFormat="1" ht="19.5" customHeight="1">
      <c r="B17" s="10"/>
      <c r="E17" s="15" t="s">
        <v>35</v>
      </c>
      <c r="AK17" s="17" t="s">
        <v>32</v>
      </c>
      <c r="AN17" s="15"/>
      <c r="AQ17" s="11"/>
      <c r="BE17" s="117"/>
      <c r="BS17" s="6" t="s">
        <v>36</v>
      </c>
    </row>
    <row r="18" spans="2:71" s="2" customFormat="1" ht="7.5" customHeight="1">
      <c r="B18" s="10"/>
      <c r="AQ18" s="11"/>
      <c r="BE18" s="117"/>
      <c r="BS18" s="6" t="s">
        <v>13</v>
      </c>
    </row>
    <row r="19" spans="2:71" s="2" customFormat="1" ht="15" customHeight="1">
      <c r="B19" s="10"/>
      <c r="D19" s="17" t="s">
        <v>37</v>
      </c>
      <c r="AK19" s="17" t="s">
        <v>30</v>
      </c>
      <c r="AN19" s="15"/>
      <c r="AQ19" s="11"/>
      <c r="BE19" s="117"/>
      <c r="BS19" s="6" t="s">
        <v>13</v>
      </c>
    </row>
    <row r="20" spans="2:57" s="2" customFormat="1" ht="19.5" customHeight="1">
      <c r="B20" s="10"/>
      <c r="E20" s="15" t="s">
        <v>27</v>
      </c>
      <c r="AK20" s="17" t="s">
        <v>32</v>
      </c>
      <c r="AN20" s="15"/>
      <c r="AQ20" s="11"/>
      <c r="BE20" s="117"/>
    </row>
    <row r="21" spans="2:57" s="2" customFormat="1" ht="7.5" customHeight="1">
      <c r="B21" s="10"/>
      <c r="AQ21" s="11"/>
      <c r="BE21" s="117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17"/>
    </row>
    <row r="23" spans="2:57" s="2" customFormat="1" ht="15" customHeight="1">
      <c r="B23" s="10"/>
      <c r="D23" s="20" t="s">
        <v>38</v>
      </c>
      <c r="AK23" s="145">
        <f>ROUND($AG$87,2)</f>
        <v>0</v>
      </c>
      <c r="AL23" s="117"/>
      <c r="AM23" s="117"/>
      <c r="AN23" s="117"/>
      <c r="AO23" s="117"/>
      <c r="AQ23" s="11"/>
      <c r="BE23" s="117"/>
    </row>
    <row r="24" spans="2:57" s="2" customFormat="1" ht="15" customHeight="1">
      <c r="B24" s="10"/>
      <c r="D24" s="20" t="s">
        <v>39</v>
      </c>
      <c r="AK24" s="145"/>
      <c r="AL24" s="117"/>
      <c r="AM24" s="117"/>
      <c r="AN24" s="117"/>
      <c r="AO24" s="117"/>
      <c r="AQ24" s="11"/>
      <c r="BE24" s="117"/>
    </row>
    <row r="25" spans="2:57" s="6" customFormat="1" ht="7.5" customHeight="1">
      <c r="B25" s="21"/>
      <c r="AQ25" s="22"/>
      <c r="BE25" s="120"/>
    </row>
    <row r="26" spans="2:57" s="6" customFormat="1" ht="27" customHeight="1">
      <c r="B26" s="21"/>
      <c r="D26" s="23" t="s">
        <v>40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46"/>
      <c r="AL26" s="147"/>
      <c r="AM26" s="147"/>
      <c r="AN26" s="147"/>
      <c r="AO26" s="147"/>
      <c r="AQ26" s="22"/>
      <c r="BE26" s="120"/>
    </row>
    <row r="27" spans="2:57" s="6" customFormat="1" ht="7.5" customHeight="1">
      <c r="B27" s="21"/>
      <c r="AQ27" s="22"/>
      <c r="BE27" s="120"/>
    </row>
    <row r="28" spans="2:57" s="6" customFormat="1" ht="15" customHeight="1">
      <c r="B28" s="25"/>
      <c r="D28" s="26" t="s">
        <v>41</v>
      </c>
      <c r="F28" s="26" t="s">
        <v>42</v>
      </c>
      <c r="L28" s="134">
        <v>0.2</v>
      </c>
      <c r="M28" s="135"/>
      <c r="N28" s="135"/>
      <c r="O28" s="135"/>
      <c r="T28" s="27" t="s">
        <v>43</v>
      </c>
      <c r="W28" s="136"/>
      <c r="X28" s="135"/>
      <c r="Y28" s="135"/>
      <c r="Z28" s="135"/>
      <c r="AA28" s="135"/>
      <c r="AB28" s="135"/>
      <c r="AC28" s="135"/>
      <c r="AD28" s="135"/>
      <c r="AE28" s="135"/>
      <c r="AK28" s="136"/>
      <c r="AL28" s="135"/>
      <c r="AM28" s="135"/>
      <c r="AN28" s="135"/>
      <c r="AO28" s="135"/>
      <c r="AQ28" s="28"/>
      <c r="BE28" s="135"/>
    </row>
    <row r="29" spans="2:57" s="6" customFormat="1" ht="15" customHeight="1">
      <c r="B29" s="25"/>
      <c r="F29" s="26" t="s">
        <v>44</v>
      </c>
      <c r="L29" s="134">
        <v>0.2</v>
      </c>
      <c r="M29" s="135"/>
      <c r="N29" s="135"/>
      <c r="O29" s="135"/>
      <c r="T29" s="27" t="s">
        <v>43</v>
      </c>
      <c r="W29" s="136"/>
      <c r="X29" s="135"/>
      <c r="Y29" s="135"/>
      <c r="Z29" s="135"/>
      <c r="AA29" s="135"/>
      <c r="AB29" s="135"/>
      <c r="AC29" s="135"/>
      <c r="AD29" s="135"/>
      <c r="AE29" s="135"/>
      <c r="AK29" s="136"/>
      <c r="AL29" s="135"/>
      <c r="AM29" s="135"/>
      <c r="AN29" s="135"/>
      <c r="AO29" s="135"/>
      <c r="AQ29" s="28"/>
      <c r="BE29" s="135"/>
    </row>
    <row r="30" spans="2:57" s="6" customFormat="1" ht="15" customHeight="1" hidden="1">
      <c r="B30" s="25"/>
      <c r="F30" s="26" t="s">
        <v>45</v>
      </c>
      <c r="L30" s="134">
        <v>0.2</v>
      </c>
      <c r="M30" s="135"/>
      <c r="N30" s="135"/>
      <c r="O30" s="135"/>
      <c r="T30" s="27" t="s">
        <v>43</v>
      </c>
      <c r="W30" s="136" t="e">
        <f>ROUND($BB$87+SUM(#REF!),2)</f>
        <v>#REF!</v>
      </c>
      <c r="X30" s="135"/>
      <c r="Y30" s="135"/>
      <c r="Z30" s="135"/>
      <c r="AA30" s="135"/>
      <c r="AB30" s="135"/>
      <c r="AC30" s="135"/>
      <c r="AD30" s="135"/>
      <c r="AE30" s="135"/>
      <c r="AK30" s="136">
        <v>0</v>
      </c>
      <c r="AL30" s="135"/>
      <c r="AM30" s="135"/>
      <c r="AN30" s="135"/>
      <c r="AO30" s="135"/>
      <c r="AQ30" s="28"/>
      <c r="BE30" s="135"/>
    </row>
    <row r="31" spans="2:57" s="6" customFormat="1" ht="15" customHeight="1" hidden="1">
      <c r="B31" s="25"/>
      <c r="F31" s="26" t="s">
        <v>46</v>
      </c>
      <c r="L31" s="134">
        <v>0.2</v>
      </c>
      <c r="M31" s="135"/>
      <c r="N31" s="135"/>
      <c r="O31" s="135"/>
      <c r="T31" s="27" t="s">
        <v>43</v>
      </c>
      <c r="W31" s="136" t="e">
        <f>ROUND($BC$87+SUM(#REF!),2)</f>
        <v>#REF!</v>
      </c>
      <c r="X31" s="135"/>
      <c r="Y31" s="135"/>
      <c r="Z31" s="135"/>
      <c r="AA31" s="135"/>
      <c r="AB31" s="135"/>
      <c r="AC31" s="135"/>
      <c r="AD31" s="135"/>
      <c r="AE31" s="135"/>
      <c r="AK31" s="136">
        <v>0</v>
      </c>
      <c r="AL31" s="135"/>
      <c r="AM31" s="135"/>
      <c r="AN31" s="135"/>
      <c r="AO31" s="135"/>
      <c r="AQ31" s="28"/>
      <c r="BE31" s="135"/>
    </row>
    <row r="32" spans="2:57" s="6" customFormat="1" ht="15" customHeight="1" hidden="1">
      <c r="B32" s="25"/>
      <c r="F32" s="26" t="s">
        <v>47</v>
      </c>
      <c r="L32" s="134">
        <v>0</v>
      </c>
      <c r="M32" s="135"/>
      <c r="N32" s="135"/>
      <c r="O32" s="135"/>
      <c r="T32" s="27" t="s">
        <v>43</v>
      </c>
      <c r="W32" s="136" t="e">
        <f>ROUND($BD$87+SUM(#REF!),2)</f>
        <v>#REF!</v>
      </c>
      <c r="X32" s="135"/>
      <c r="Y32" s="135"/>
      <c r="Z32" s="135"/>
      <c r="AA32" s="135"/>
      <c r="AB32" s="135"/>
      <c r="AC32" s="135"/>
      <c r="AD32" s="135"/>
      <c r="AE32" s="135"/>
      <c r="AK32" s="136">
        <v>0</v>
      </c>
      <c r="AL32" s="135"/>
      <c r="AM32" s="135"/>
      <c r="AN32" s="135"/>
      <c r="AO32" s="135"/>
      <c r="AQ32" s="28"/>
      <c r="BE32" s="135"/>
    </row>
    <row r="33" spans="2:57" s="6" customFormat="1" ht="7.5" customHeight="1">
      <c r="B33" s="21"/>
      <c r="AQ33" s="22"/>
      <c r="BE33" s="120"/>
    </row>
    <row r="34" spans="2:57" s="6" customFormat="1" ht="27" customHeight="1">
      <c r="B34" s="21"/>
      <c r="C34" s="29"/>
      <c r="D34" s="30" t="s">
        <v>48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49</v>
      </c>
      <c r="U34" s="31"/>
      <c r="V34" s="31"/>
      <c r="W34" s="31"/>
      <c r="X34" s="137" t="s">
        <v>50</v>
      </c>
      <c r="Y34" s="127"/>
      <c r="Z34" s="127"/>
      <c r="AA34" s="127"/>
      <c r="AB34" s="127"/>
      <c r="AC34" s="31"/>
      <c r="AD34" s="31"/>
      <c r="AE34" s="31"/>
      <c r="AF34" s="31"/>
      <c r="AG34" s="31"/>
      <c r="AH34" s="31"/>
      <c r="AI34" s="31"/>
      <c r="AJ34" s="31"/>
      <c r="AK34" s="138"/>
      <c r="AL34" s="127"/>
      <c r="AM34" s="127"/>
      <c r="AN34" s="127"/>
      <c r="AO34" s="129"/>
      <c r="AP34" s="29"/>
      <c r="AQ34" s="22"/>
      <c r="BE34" s="120"/>
    </row>
    <row r="35" spans="2:43" s="6" customFormat="1" ht="15" customHeight="1">
      <c r="B35" s="21"/>
      <c r="AQ35" s="22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1"/>
      <c r="D49" s="33" t="s">
        <v>51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C49" s="33" t="s">
        <v>52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5"/>
      <c r="AQ49" s="22"/>
    </row>
    <row r="50" spans="2:43" s="2" customFormat="1" ht="14.25" customHeight="1">
      <c r="B50" s="10"/>
      <c r="D50" s="36"/>
      <c r="Z50" s="37"/>
      <c r="AC50" s="36"/>
      <c r="AO50" s="37"/>
      <c r="AQ50" s="11"/>
    </row>
    <row r="51" spans="2:43" s="2" customFormat="1" ht="14.25" customHeight="1">
      <c r="B51" s="10"/>
      <c r="D51" s="36"/>
      <c r="Z51" s="37"/>
      <c r="AC51" s="36"/>
      <c r="AO51" s="37"/>
      <c r="AQ51" s="11"/>
    </row>
    <row r="52" spans="2:43" s="2" customFormat="1" ht="14.25" customHeight="1">
      <c r="B52" s="10"/>
      <c r="D52" s="36"/>
      <c r="Z52" s="37"/>
      <c r="AC52" s="36"/>
      <c r="AO52" s="37"/>
      <c r="AQ52" s="11"/>
    </row>
    <row r="53" spans="2:43" s="2" customFormat="1" ht="14.25" customHeight="1">
      <c r="B53" s="10"/>
      <c r="D53" s="36"/>
      <c r="Z53" s="37"/>
      <c r="AC53" s="36"/>
      <c r="AO53" s="37"/>
      <c r="AQ53" s="11"/>
    </row>
    <row r="54" spans="2:43" s="2" customFormat="1" ht="14.25" customHeight="1">
      <c r="B54" s="10"/>
      <c r="D54" s="36"/>
      <c r="Z54" s="37"/>
      <c r="AC54" s="36"/>
      <c r="AO54" s="37"/>
      <c r="AQ54" s="11"/>
    </row>
    <row r="55" spans="2:43" s="2" customFormat="1" ht="14.25" customHeight="1">
      <c r="B55" s="10"/>
      <c r="D55" s="36"/>
      <c r="Z55" s="37"/>
      <c r="AC55" s="36"/>
      <c r="AO55" s="37"/>
      <c r="AQ55" s="11"/>
    </row>
    <row r="56" spans="2:43" s="2" customFormat="1" ht="14.25" customHeight="1">
      <c r="B56" s="10"/>
      <c r="D56" s="36"/>
      <c r="Z56" s="37"/>
      <c r="AC56" s="36"/>
      <c r="AO56" s="37"/>
      <c r="AQ56" s="11"/>
    </row>
    <row r="57" spans="2:43" s="2" customFormat="1" ht="14.25" customHeight="1">
      <c r="B57" s="10"/>
      <c r="D57" s="36"/>
      <c r="Z57" s="37"/>
      <c r="AC57" s="36"/>
      <c r="AO57" s="37"/>
      <c r="AQ57" s="11"/>
    </row>
    <row r="58" spans="2:43" s="6" customFormat="1" ht="15.75" customHeight="1">
      <c r="B58" s="21"/>
      <c r="D58" s="38" t="s">
        <v>53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 t="s">
        <v>54</v>
      </c>
      <c r="S58" s="39"/>
      <c r="T58" s="39"/>
      <c r="U58" s="39"/>
      <c r="V58" s="39"/>
      <c r="W58" s="39"/>
      <c r="X58" s="39"/>
      <c r="Y58" s="39"/>
      <c r="Z58" s="41"/>
      <c r="AC58" s="38" t="s">
        <v>53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40" t="s">
        <v>54</v>
      </c>
      <c r="AN58" s="39"/>
      <c r="AO58" s="41"/>
      <c r="AQ58" s="22"/>
    </row>
    <row r="59" spans="2:43" s="2" customFormat="1" ht="14.25" customHeight="1">
      <c r="B59" s="10"/>
      <c r="AQ59" s="11"/>
    </row>
    <row r="60" spans="2:43" s="6" customFormat="1" ht="15.75" customHeight="1">
      <c r="B60" s="21"/>
      <c r="D60" s="33" t="s">
        <v>55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5"/>
      <c r="AC60" s="33" t="s">
        <v>56</v>
      </c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5"/>
      <c r="AQ60" s="22"/>
    </row>
    <row r="61" spans="2:43" s="2" customFormat="1" ht="14.25" customHeight="1">
      <c r="B61" s="10"/>
      <c r="D61" s="36"/>
      <c r="Z61" s="37"/>
      <c r="AC61" s="36"/>
      <c r="AO61" s="37"/>
      <c r="AQ61" s="11"/>
    </row>
    <row r="62" spans="2:43" s="2" customFormat="1" ht="14.25" customHeight="1">
      <c r="B62" s="10"/>
      <c r="D62" s="36"/>
      <c r="Z62" s="37"/>
      <c r="AC62" s="36"/>
      <c r="AO62" s="37"/>
      <c r="AQ62" s="11"/>
    </row>
    <row r="63" spans="2:43" s="2" customFormat="1" ht="14.25" customHeight="1">
      <c r="B63" s="10"/>
      <c r="D63" s="36"/>
      <c r="Z63" s="37"/>
      <c r="AC63" s="36"/>
      <c r="AO63" s="37"/>
      <c r="AQ63" s="11"/>
    </row>
    <row r="64" spans="2:43" s="2" customFormat="1" ht="14.25" customHeight="1">
      <c r="B64" s="10"/>
      <c r="D64" s="36"/>
      <c r="Z64" s="37"/>
      <c r="AC64" s="36"/>
      <c r="AO64" s="37"/>
      <c r="AQ64" s="11"/>
    </row>
    <row r="65" spans="2:43" s="2" customFormat="1" ht="14.25" customHeight="1">
      <c r="B65" s="10"/>
      <c r="D65" s="36"/>
      <c r="Z65" s="37"/>
      <c r="AC65" s="36"/>
      <c r="AO65" s="37"/>
      <c r="AQ65" s="11"/>
    </row>
    <row r="66" spans="2:43" s="2" customFormat="1" ht="14.25" customHeight="1">
      <c r="B66" s="10"/>
      <c r="D66" s="36"/>
      <c r="Z66" s="37"/>
      <c r="AC66" s="36"/>
      <c r="AO66" s="37"/>
      <c r="AQ66" s="11"/>
    </row>
    <row r="67" spans="2:43" s="2" customFormat="1" ht="14.25" customHeight="1">
      <c r="B67" s="10"/>
      <c r="D67" s="36"/>
      <c r="Z67" s="37"/>
      <c r="AC67" s="36"/>
      <c r="AO67" s="37"/>
      <c r="AQ67" s="11"/>
    </row>
    <row r="68" spans="2:43" s="2" customFormat="1" ht="14.25" customHeight="1">
      <c r="B68" s="10"/>
      <c r="D68" s="36"/>
      <c r="Z68" s="37"/>
      <c r="AC68" s="36"/>
      <c r="AO68" s="37"/>
      <c r="AQ68" s="11"/>
    </row>
    <row r="69" spans="2:43" s="6" customFormat="1" ht="15.75" customHeight="1">
      <c r="B69" s="21"/>
      <c r="D69" s="38" t="s">
        <v>53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 t="s">
        <v>54</v>
      </c>
      <c r="S69" s="39"/>
      <c r="T69" s="39"/>
      <c r="U69" s="39"/>
      <c r="V69" s="39"/>
      <c r="W69" s="39"/>
      <c r="X69" s="39"/>
      <c r="Y69" s="39"/>
      <c r="Z69" s="41"/>
      <c r="AC69" s="38" t="s">
        <v>53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40" t="s">
        <v>54</v>
      </c>
      <c r="AN69" s="39"/>
      <c r="AO69" s="41"/>
      <c r="AQ69" s="22"/>
    </row>
    <row r="70" spans="2:43" s="6" customFormat="1" ht="7.5" customHeight="1">
      <c r="B70" s="21"/>
      <c r="AQ70" s="22"/>
    </row>
    <row r="71" spans="2:43" s="6" customFormat="1" ht="7.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4"/>
    </row>
    <row r="75" spans="2:43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</row>
    <row r="76" spans="2:43" s="6" customFormat="1" ht="37.5" customHeight="1">
      <c r="B76" s="21"/>
      <c r="C76" s="139" t="s">
        <v>57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22"/>
    </row>
    <row r="77" spans="2:43" s="15" customFormat="1" ht="15" customHeight="1">
      <c r="B77" s="48"/>
      <c r="C77" s="17" t="s">
        <v>19</v>
      </c>
      <c r="L77" s="15" t="str">
        <f>$K$5</f>
        <v>118</v>
      </c>
      <c r="AQ77" s="49"/>
    </row>
    <row r="78" spans="2:43" s="50" customFormat="1" ht="37.5" customHeight="1">
      <c r="B78" s="51"/>
      <c r="C78" s="50" t="s">
        <v>22</v>
      </c>
      <c r="L78" s="140" t="str">
        <f>$K$6</f>
        <v>Krakovany - rekonštrukcia a rozšírenie ČOV, 1.etapa</v>
      </c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Q78" s="52"/>
    </row>
    <row r="79" spans="2:43" s="6" customFormat="1" ht="7.5" customHeight="1">
      <c r="B79" s="21"/>
      <c r="AQ79" s="22"/>
    </row>
    <row r="80" spans="2:43" s="6" customFormat="1" ht="15.75" customHeight="1">
      <c r="B80" s="21"/>
      <c r="C80" s="17" t="s">
        <v>26</v>
      </c>
      <c r="L80" s="53" t="str">
        <f>IF($K$8="","",$K$8)</f>
        <v> </v>
      </c>
      <c r="AI80" s="17" t="s">
        <v>28</v>
      </c>
      <c r="AM80" s="54">
        <f>IF($AN$8="","",$AN$8)</f>
        <v>42432</v>
      </c>
      <c r="AQ80" s="22"/>
    </row>
    <row r="81" spans="2:43" s="6" customFormat="1" ht="7.5" customHeight="1">
      <c r="B81" s="21"/>
      <c r="AQ81" s="22"/>
    </row>
    <row r="82" spans="2:56" s="6" customFormat="1" ht="18.75" customHeight="1">
      <c r="B82" s="21"/>
      <c r="C82" s="17" t="s">
        <v>29</v>
      </c>
      <c r="L82" s="15" t="str">
        <f>IF($E$11="","",$E$11)</f>
        <v>TAVOS, a.s.</v>
      </c>
      <c r="AI82" s="17" t="s">
        <v>34</v>
      </c>
      <c r="AM82" s="133" t="str">
        <f>IF($E$17="","",$E$17)</f>
        <v>MIPRO s.r.o.</v>
      </c>
      <c r="AN82" s="120"/>
      <c r="AO82" s="120"/>
      <c r="AP82" s="120"/>
      <c r="AQ82" s="22"/>
      <c r="AS82" s="130" t="s">
        <v>58</v>
      </c>
      <c r="AT82" s="131"/>
      <c r="AU82" s="34"/>
      <c r="AV82" s="34"/>
      <c r="AW82" s="34"/>
      <c r="AX82" s="34"/>
      <c r="AY82" s="34"/>
      <c r="AZ82" s="34"/>
      <c r="BA82" s="34"/>
      <c r="BB82" s="34"/>
      <c r="BC82" s="34"/>
      <c r="BD82" s="35"/>
    </row>
    <row r="83" spans="2:56" s="6" customFormat="1" ht="15.75" customHeight="1">
      <c r="B83" s="21"/>
      <c r="C83" s="17" t="s">
        <v>33</v>
      </c>
      <c r="L83" s="15" t="str">
        <f>IF($E$14="Vyplň údaj","",$E$14)</f>
        <v>MOBIKO plus a.s.</v>
      </c>
      <c r="AI83" s="17" t="s">
        <v>37</v>
      </c>
      <c r="AM83" s="133" t="str">
        <f>IF($E$20="","",$E$20)</f>
        <v> </v>
      </c>
      <c r="AN83" s="120"/>
      <c r="AO83" s="120"/>
      <c r="AP83" s="120"/>
      <c r="AQ83" s="22"/>
      <c r="AS83" s="132"/>
      <c r="AT83" s="120"/>
      <c r="BD83" s="55"/>
    </row>
    <row r="84" spans="2:56" s="6" customFormat="1" ht="12" customHeight="1">
      <c r="B84" s="21"/>
      <c r="AQ84" s="22"/>
      <c r="AS84" s="132"/>
      <c r="AT84" s="120"/>
      <c r="BD84" s="55"/>
    </row>
    <row r="85" spans="2:57" s="6" customFormat="1" ht="30" customHeight="1">
      <c r="B85" s="21"/>
      <c r="C85" s="126" t="s">
        <v>59</v>
      </c>
      <c r="D85" s="127"/>
      <c r="E85" s="127"/>
      <c r="F85" s="127"/>
      <c r="G85" s="127"/>
      <c r="H85" s="31"/>
      <c r="I85" s="128" t="s">
        <v>60</v>
      </c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8" t="s">
        <v>61</v>
      </c>
      <c r="AH85" s="127"/>
      <c r="AI85" s="127"/>
      <c r="AJ85" s="127"/>
      <c r="AK85" s="127"/>
      <c r="AL85" s="127"/>
      <c r="AM85" s="127"/>
      <c r="AN85" s="128" t="s">
        <v>62</v>
      </c>
      <c r="AO85" s="127"/>
      <c r="AP85" s="129"/>
      <c r="AQ85" s="22"/>
      <c r="AS85" s="56" t="s">
        <v>63</v>
      </c>
      <c r="AT85" s="57" t="s">
        <v>64</v>
      </c>
      <c r="AU85" s="57" t="s">
        <v>65</v>
      </c>
      <c r="AV85" s="57" t="s">
        <v>66</v>
      </c>
      <c r="AW85" s="57" t="s">
        <v>67</v>
      </c>
      <c r="AX85" s="57" t="s">
        <v>68</v>
      </c>
      <c r="AY85" s="57" t="s">
        <v>69</v>
      </c>
      <c r="AZ85" s="57" t="s">
        <v>70</v>
      </c>
      <c r="BA85" s="57" t="s">
        <v>71</v>
      </c>
      <c r="BB85" s="57" t="s">
        <v>72</v>
      </c>
      <c r="BC85" s="57" t="s">
        <v>73</v>
      </c>
      <c r="BD85" s="58" t="s">
        <v>74</v>
      </c>
      <c r="BE85" s="59"/>
    </row>
    <row r="86" spans="2:56" s="6" customFormat="1" ht="12" customHeight="1">
      <c r="B86" s="21"/>
      <c r="AQ86" s="22"/>
      <c r="AS86" s="60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5"/>
    </row>
    <row r="87" spans="2:76" s="50" customFormat="1" ht="33" customHeight="1">
      <c r="B87" s="51"/>
      <c r="C87" s="61" t="s">
        <v>75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18">
        <f>ROUND(SUM($AG$88:$AG$90),2)</f>
        <v>0</v>
      </c>
      <c r="AH87" s="119"/>
      <c r="AI87" s="119"/>
      <c r="AJ87" s="119"/>
      <c r="AK87" s="119"/>
      <c r="AL87" s="119"/>
      <c r="AM87" s="119"/>
      <c r="AN87" s="118">
        <f>ROUND(SUM($AG$87,$AT$87),2)</f>
        <v>0</v>
      </c>
      <c r="AO87" s="119"/>
      <c r="AP87" s="119"/>
      <c r="AQ87" s="52"/>
      <c r="AS87" s="62">
        <f>ROUND(SUM($AS$88:$AS$90),2)</f>
        <v>0</v>
      </c>
      <c r="AT87" s="63">
        <f>ROUND(SUM($AV$87:$AW$87),2)</f>
        <v>0</v>
      </c>
      <c r="AU87" s="64" t="e">
        <f>ROUND(SUM($AU$88:$AU$90),5)</f>
        <v>#REF!</v>
      </c>
      <c r="AV87" s="63">
        <f>ROUND($AZ$87*$L$28,2)</f>
        <v>0</v>
      </c>
      <c r="AW87" s="63">
        <f>ROUND($BA$87*$L$29,2)</f>
        <v>0</v>
      </c>
      <c r="AX87" s="63" t="e">
        <f>ROUND($BB$87*$L$28,2)</f>
        <v>#REF!</v>
      </c>
      <c r="AY87" s="63" t="e">
        <f>ROUND($BC$87*$L$29,2)</f>
        <v>#REF!</v>
      </c>
      <c r="AZ87" s="63">
        <f>ROUND(SUM($AZ$88:$AZ$90),2)</f>
        <v>0</v>
      </c>
      <c r="BA87" s="63">
        <f>ROUND(SUM($BA$88:$BA$90),2)</f>
        <v>0</v>
      </c>
      <c r="BB87" s="63" t="e">
        <f>ROUND(SUM($BB$88:$BB$90),2)</f>
        <v>#REF!</v>
      </c>
      <c r="BC87" s="63" t="e">
        <f>ROUND(SUM($BC$88:$BC$90),2)</f>
        <v>#REF!</v>
      </c>
      <c r="BD87" s="65" t="e">
        <f>ROUND(SUM($BD$88:$BD$90),2)</f>
        <v>#REF!</v>
      </c>
      <c r="BS87" s="50" t="s">
        <v>76</v>
      </c>
      <c r="BT87" s="50" t="s">
        <v>77</v>
      </c>
      <c r="BU87" s="66" t="s">
        <v>78</v>
      </c>
      <c r="BV87" s="50" t="s">
        <v>79</v>
      </c>
      <c r="BW87" s="50" t="s">
        <v>80</v>
      </c>
      <c r="BX87" s="50" t="s">
        <v>81</v>
      </c>
    </row>
    <row r="88" spans="1:76" s="67" customFormat="1" ht="28.5" customHeight="1">
      <c r="A88" s="108" t="s">
        <v>2</v>
      </c>
      <c r="B88" s="68"/>
      <c r="C88" s="69"/>
      <c r="D88" s="124" t="s">
        <v>83</v>
      </c>
      <c r="E88" s="125"/>
      <c r="F88" s="125"/>
      <c r="G88" s="125"/>
      <c r="H88" s="125"/>
      <c r="I88" s="69"/>
      <c r="J88" s="124" t="s">
        <v>84</v>
      </c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2">
        <f>'067 - S.O.06 DN s rozd.ob...'!$M$27</f>
        <v>0</v>
      </c>
      <c r="AH88" s="123"/>
      <c r="AI88" s="123"/>
      <c r="AJ88" s="123"/>
      <c r="AK88" s="123"/>
      <c r="AL88" s="123"/>
      <c r="AM88" s="123"/>
      <c r="AN88" s="122">
        <f>ROUND(SUM($AG$88,$AT$88),2)</f>
        <v>0</v>
      </c>
      <c r="AO88" s="123"/>
      <c r="AP88" s="123"/>
      <c r="AQ88" s="70"/>
      <c r="AS88" s="71">
        <f>'067 - S.O.06 DN s rozd.ob...'!$M$25</f>
        <v>0</v>
      </c>
      <c r="AT88" s="72">
        <f>ROUND(SUM($AV$88:$AW$88),2)</f>
        <v>0</v>
      </c>
      <c r="AU88" s="73" t="e">
        <f>'067 - S.O.06 DN s rozd.ob...'!$W$104</f>
        <v>#REF!</v>
      </c>
      <c r="AV88" s="72">
        <f>'067 - S.O.06 DN s rozd.ob...'!$M$29</f>
        <v>0</v>
      </c>
      <c r="AW88" s="72">
        <f>'067 - S.O.06 DN s rozd.ob...'!$M$30</f>
        <v>0</v>
      </c>
      <c r="AX88" s="72">
        <f>'067 - S.O.06 DN s rozd.ob...'!$M$31</f>
        <v>0</v>
      </c>
      <c r="AY88" s="72">
        <f>'067 - S.O.06 DN s rozd.ob...'!$M$32</f>
        <v>0</v>
      </c>
      <c r="AZ88" s="72">
        <f>'067 - S.O.06 DN s rozd.ob...'!$H$29</f>
        <v>0</v>
      </c>
      <c r="BA88" s="72">
        <f>'067 - S.O.06 DN s rozd.ob...'!$H$30</f>
        <v>0</v>
      </c>
      <c r="BB88" s="72" t="e">
        <f>'067 - S.O.06 DN s rozd.ob...'!$H$31</f>
        <v>#REF!</v>
      </c>
      <c r="BC88" s="72" t="e">
        <f>'067 - S.O.06 DN s rozd.ob...'!$H$32</f>
        <v>#REF!</v>
      </c>
      <c r="BD88" s="74" t="e">
        <f>'067 - S.O.06 DN s rozd.ob...'!$H$33</f>
        <v>#REF!</v>
      </c>
      <c r="BT88" s="67" t="s">
        <v>82</v>
      </c>
      <c r="BV88" s="67" t="s">
        <v>79</v>
      </c>
      <c r="BW88" s="67" t="s">
        <v>85</v>
      </c>
      <c r="BX88" s="67" t="s">
        <v>80</v>
      </c>
    </row>
    <row r="89" spans="1:76" s="67" customFormat="1" ht="28.5" customHeight="1">
      <c r="A89" s="108" t="s">
        <v>2</v>
      </c>
      <c r="B89" s="68"/>
      <c r="C89" s="69"/>
      <c r="D89" s="124" t="s">
        <v>86</v>
      </c>
      <c r="E89" s="125"/>
      <c r="F89" s="125"/>
      <c r="G89" s="125"/>
      <c r="H89" s="125"/>
      <c r="I89" s="69"/>
      <c r="J89" s="124" t="s">
        <v>87</v>
      </c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2">
        <f>'11 - S.O.11 Dúchareň a ro...'!$M$27</f>
        <v>0</v>
      </c>
      <c r="AH89" s="123"/>
      <c r="AI89" s="123"/>
      <c r="AJ89" s="123"/>
      <c r="AK89" s="123"/>
      <c r="AL89" s="123"/>
      <c r="AM89" s="123"/>
      <c r="AN89" s="122">
        <f>ROUND(SUM($AG$89,$AT$89),2)</f>
        <v>0</v>
      </c>
      <c r="AO89" s="123"/>
      <c r="AP89" s="123"/>
      <c r="AQ89" s="70"/>
      <c r="AS89" s="71">
        <f>'11 - S.O.11 Dúchareň a ro...'!$M$25</f>
        <v>0</v>
      </c>
      <c r="AT89" s="72">
        <f>ROUND(SUM($AV$89:$AW$89),2)</f>
        <v>0</v>
      </c>
      <c r="AU89" s="73" t="e">
        <f>'11 - S.O.11 Dúchareň a ro...'!$W$106</f>
        <v>#REF!</v>
      </c>
      <c r="AV89" s="72">
        <f>'11 - S.O.11 Dúchareň a ro...'!$M$29</f>
        <v>0</v>
      </c>
      <c r="AW89" s="72">
        <f>'11 - S.O.11 Dúchareň a ro...'!$M$30</f>
        <v>0</v>
      </c>
      <c r="AX89" s="72">
        <f>'11 - S.O.11 Dúchareň a ro...'!$M$31</f>
        <v>0</v>
      </c>
      <c r="AY89" s="72">
        <f>'11 - S.O.11 Dúchareň a ro...'!$M$32</f>
        <v>0</v>
      </c>
      <c r="AZ89" s="72">
        <f>'11 - S.O.11 Dúchareň a ro...'!$H$29</f>
        <v>0</v>
      </c>
      <c r="BA89" s="72">
        <f>'11 - S.O.11 Dúchareň a ro...'!$H$30</f>
        <v>0</v>
      </c>
      <c r="BB89" s="72" t="e">
        <f>'11 - S.O.11 Dúchareň a ro...'!$H$31</f>
        <v>#REF!</v>
      </c>
      <c r="BC89" s="72" t="e">
        <f>'11 - S.O.11 Dúchareň a ro...'!$H$32</f>
        <v>#REF!</v>
      </c>
      <c r="BD89" s="74" t="e">
        <f>'11 - S.O.11 Dúchareň a ro...'!$H$33</f>
        <v>#REF!</v>
      </c>
      <c r="BT89" s="67" t="s">
        <v>82</v>
      </c>
      <c r="BV89" s="67" t="s">
        <v>79</v>
      </c>
      <c r="BW89" s="67" t="s">
        <v>88</v>
      </c>
      <c r="BX89" s="67" t="s">
        <v>80</v>
      </c>
    </row>
    <row r="90" spans="1:76" s="67" customFormat="1" ht="28.5" customHeight="1">
      <c r="A90" s="108" t="s">
        <v>2</v>
      </c>
      <c r="B90" s="68"/>
      <c r="C90" s="69"/>
      <c r="D90" s="124" t="s">
        <v>89</v>
      </c>
      <c r="E90" s="125"/>
      <c r="F90" s="125"/>
      <c r="G90" s="125"/>
      <c r="H90" s="125"/>
      <c r="I90" s="69"/>
      <c r="J90" s="124" t="s">
        <v>90</v>
      </c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2">
        <f>'12 - S.O.12 Chemické hosp...'!$M$27</f>
        <v>0</v>
      </c>
      <c r="AH90" s="123"/>
      <c r="AI90" s="123"/>
      <c r="AJ90" s="123"/>
      <c r="AK90" s="123"/>
      <c r="AL90" s="123"/>
      <c r="AM90" s="123"/>
      <c r="AN90" s="122">
        <f>ROUND(SUM($AG$90,$AT$90),2)</f>
        <v>0</v>
      </c>
      <c r="AO90" s="123"/>
      <c r="AP90" s="123"/>
      <c r="AQ90" s="70"/>
      <c r="AS90" s="71">
        <f>'12 - S.O.12 Chemické hosp...'!$M$25</f>
        <v>0</v>
      </c>
      <c r="AT90" s="72">
        <f>ROUND(SUM($AV$90:$AW$90),2)</f>
        <v>0</v>
      </c>
      <c r="AU90" s="73" t="e">
        <f>'12 - S.O.12 Chemické hosp...'!$W$104</f>
        <v>#REF!</v>
      </c>
      <c r="AV90" s="72">
        <f>'12 - S.O.12 Chemické hosp...'!$M$29</f>
        <v>0</v>
      </c>
      <c r="AW90" s="72">
        <f>'12 - S.O.12 Chemické hosp...'!$M$30</f>
        <v>0</v>
      </c>
      <c r="AX90" s="72">
        <f>'12 - S.O.12 Chemické hosp...'!$M$31</f>
        <v>0</v>
      </c>
      <c r="AY90" s="72">
        <f>'12 - S.O.12 Chemické hosp...'!$M$32</f>
        <v>0</v>
      </c>
      <c r="AZ90" s="72">
        <f>'12 - S.O.12 Chemické hosp...'!$H$29</f>
        <v>0</v>
      </c>
      <c r="BA90" s="72">
        <f>'12 - S.O.12 Chemické hosp...'!$H$30</f>
        <v>0</v>
      </c>
      <c r="BB90" s="72" t="e">
        <f>'12 - S.O.12 Chemické hosp...'!$H$31</f>
        <v>#REF!</v>
      </c>
      <c r="BC90" s="72" t="e">
        <f>'12 - S.O.12 Chemické hosp...'!$H$32</f>
        <v>#REF!</v>
      </c>
      <c r="BD90" s="74" t="e">
        <f>'12 - S.O.12 Chemické hosp...'!$H$33</f>
        <v>#REF!</v>
      </c>
      <c r="BT90" s="67" t="s">
        <v>82</v>
      </c>
      <c r="BV90" s="67" t="s">
        <v>79</v>
      </c>
      <c r="BW90" s="67" t="s">
        <v>91</v>
      </c>
      <c r="BX90" s="67" t="s">
        <v>80</v>
      </c>
    </row>
  </sheetData>
  <sheetProtection/>
  <mergeCells count="50">
    <mergeCell ref="BE5:BE34"/>
    <mergeCell ref="K5:AO5"/>
    <mergeCell ref="K6:AO6"/>
    <mergeCell ref="E14:AJ14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C2:AP2"/>
    <mergeCell ref="C4:AP4"/>
    <mergeCell ref="L30:O30"/>
    <mergeCell ref="W30:AE30"/>
    <mergeCell ref="AK30:AO30"/>
    <mergeCell ref="L31:O31"/>
    <mergeCell ref="W31:AE31"/>
    <mergeCell ref="AK31:AO31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X34:AB34"/>
    <mergeCell ref="AK34:AO34"/>
    <mergeCell ref="C85:G85"/>
    <mergeCell ref="I85:AF85"/>
    <mergeCell ref="AG85:AM85"/>
    <mergeCell ref="AN85:AP85"/>
    <mergeCell ref="AN89:AP89"/>
    <mergeCell ref="AG89:AM89"/>
    <mergeCell ref="D89:H89"/>
    <mergeCell ref="J89:AF89"/>
    <mergeCell ref="AN88:AP88"/>
    <mergeCell ref="AG88:AM88"/>
    <mergeCell ref="D88:H88"/>
    <mergeCell ref="J88:AF88"/>
    <mergeCell ref="AN90:AP90"/>
    <mergeCell ref="AG90:AM90"/>
    <mergeCell ref="D90:H90"/>
    <mergeCell ref="J90:AF90"/>
    <mergeCell ref="AR2:BE2"/>
    <mergeCell ref="AG87:AM87"/>
    <mergeCell ref="AN87:AP87"/>
  </mergeCell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67 - S.O.06 DN s rozd.ob...'!C2" tooltip="067 - S.O.06 DN s rozd.ob..." display="/"/>
    <hyperlink ref="A89" location="'11 - S.O.11 Dúchareň a ro...'!C2" tooltip="11 - S.O.11 Dúchareň a ro..." display="/"/>
    <hyperlink ref="A90" location="'12 - S.O.12 Chemické hosp...'!C2" tooltip="12 - S.O.12 Chemické hosp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K114" sqref="K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3"/>
      <c r="B1" s="110"/>
      <c r="C1" s="110"/>
      <c r="D1" s="111" t="s">
        <v>8</v>
      </c>
      <c r="E1" s="110"/>
      <c r="F1" s="112" t="s">
        <v>3</v>
      </c>
      <c r="G1" s="112"/>
      <c r="H1" s="148" t="s">
        <v>4</v>
      </c>
      <c r="I1" s="148"/>
      <c r="J1" s="148"/>
      <c r="K1" s="148"/>
      <c r="L1" s="112" t="s">
        <v>5</v>
      </c>
      <c r="M1" s="110"/>
      <c r="N1" s="110"/>
      <c r="O1" s="111" t="s">
        <v>97</v>
      </c>
      <c r="P1" s="110"/>
      <c r="Q1" s="110"/>
      <c r="R1" s="110"/>
      <c r="S1" s="112" t="s">
        <v>6</v>
      </c>
      <c r="T1" s="112"/>
      <c r="U1" s="113"/>
      <c r="V1" s="1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11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16" t="s">
        <v>12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39" t="s">
        <v>98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"/>
      <c r="T4" s="12" t="s">
        <v>16</v>
      </c>
      <c r="AT4" s="2" t="s">
        <v>10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22</v>
      </c>
      <c r="F6" s="159" t="str">
        <f>'Rekapitulácia stavby'!$K$6</f>
        <v>Krakovany - rekonštrukcia a rozšírenie ČOV, 1.etapa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R6" s="11"/>
    </row>
    <row r="7" spans="2:18" s="6" customFormat="1" ht="37.5" customHeight="1">
      <c r="B7" s="21"/>
      <c r="D7" s="16" t="s">
        <v>99</v>
      </c>
      <c r="F7" s="143" t="s">
        <v>145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R7" s="22"/>
    </row>
    <row r="8" spans="2:18" s="6" customFormat="1" ht="15" customHeight="1">
      <c r="B8" s="21"/>
      <c r="D8" s="17" t="s">
        <v>24</v>
      </c>
      <c r="F8" s="15"/>
      <c r="M8" s="17" t="s">
        <v>25</v>
      </c>
      <c r="O8" s="15"/>
      <c r="R8" s="22"/>
    </row>
    <row r="9" spans="2:18" s="6" customFormat="1" ht="15" customHeight="1">
      <c r="B9" s="21"/>
      <c r="D9" s="17" t="s">
        <v>26</v>
      </c>
      <c r="F9" s="15" t="s">
        <v>27</v>
      </c>
      <c r="M9" s="17" t="s">
        <v>28</v>
      </c>
      <c r="O9" s="165">
        <f>'Rekapitulácia stavby'!$AN$8</f>
        <v>42432</v>
      </c>
      <c r="P9" s="120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29</v>
      </c>
      <c r="M11" s="17" t="s">
        <v>30</v>
      </c>
      <c r="O11" s="133"/>
      <c r="P11" s="120"/>
      <c r="R11" s="22"/>
    </row>
    <row r="12" spans="2:18" s="6" customFormat="1" ht="18.75" customHeight="1">
      <c r="B12" s="21"/>
      <c r="E12" s="15" t="s">
        <v>31</v>
      </c>
      <c r="M12" s="17" t="s">
        <v>32</v>
      </c>
      <c r="O12" s="133"/>
      <c r="P12" s="120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33</v>
      </c>
      <c r="M14" s="17" t="s">
        <v>30</v>
      </c>
      <c r="O14" s="166"/>
      <c r="P14" s="120"/>
      <c r="R14" s="22"/>
    </row>
    <row r="15" spans="2:18" s="6" customFormat="1" ht="18.75" customHeight="1">
      <c r="B15" s="21"/>
      <c r="E15" s="166" t="s">
        <v>27</v>
      </c>
      <c r="F15" s="120"/>
      <c r="G15" s="120"/>
      <c r="H15" s="120"/>
      <c r="I15" s="120"/>
      <c r="J15" s="120"/>
      <c r="K15" s="120"/>
      <c r="L15" s="120"/>
      <c r="M15" s="17" t="s">
        <v>32</v>
      </c>
      <c r="O15" s="166"/>
      <c r="P15" s="120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34</v>
      </c>
      <c r="M17" s="17" t="s">
        <v>30</v>
      </c>
      <c r="O17" s="133"/>
      <c r="P17" s="120"/>
      <c r="R17" s="22"/>
    </row>
    <row r="18" spans="2:18" s="6" customFormat="1" ht="18.75" customHeight="1">
      <c r="B18" s="21"/>
      <c r="E18" s="15" t="s">
        <v>35</v>
      </c>
      <c r="M18" s="17" t="s">
        <v>32</v>
      </c>
      <c r="O18" s="133"/>
      <c r="P18" s="120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37</v>
      </c>
      <c r="M20" s="17" t="s">
        <v>30</v>
      </c>
      <c r="O20" s="133"/>
      <c r="P20" s="120"/>
      <c r="R20" s="22"/>
    </row>
    <row r="21" spans="2:18" s="6" customFormat="1" ht="18.75" customHeight="1">
      <c r="B21" s="21"/>
      <c r="E21" s="15" t="s">
        <v>27</v>
      </c>
      <c r="M21" s="17" t="s">
        <v>32</v>
      </c>
      <c r="O21" s="133"/>
      <c r="P21" s="120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2"/>
    </row>
    <row r="24" spans="2:18" s="6" customFormat="1" ht="15" customHeight="1">
      <c r="B24" s="21"/>
      <c r="D24" s="77" t="s">
        <v>100</v>
      </c>
      <c r="M24" s="145">
        <f>$N$88</f>
        <v>0</v>
      </c>
      <c r="N24" s="120"/>
      <c r="O24" s="120"/>
      <c r="P24" s="120"/>
      <c r="R24" s="22"/>
    </row>
    <row r="25" spans="2:18" s="6" customFormat="1" ht="15" customHeight="1">
      <c r="B25" s="21"/>
      <c r="D25" s="20" t="s">
        <v>96</v>
      </c>
      <c r="M25" s="145"/>
      <c r="N25" s="120"/>
      <c r="O25" s="120"/>
      <c r="P25" s="120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8" t="s">
        <v>40</v>
      </c>
      <c r="M27" s="164"/>
      <c r="N27" s="120"/>
      <c r="O27" s="120"/>
      <c r="P27" s="120"/>
      <c r="R27" s="22"/>
    </row>
    <row r="28" spans="2:18" s="6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6" customFormat="1" ht="15" customHeight="1">
      <c r="B29" s="21"/>
      <c r="D29" s="26" t="s">
        <v>41</v>
      </c>
      <c r="E29" s="26" t="s">
        <v>42</v>
      </c>
      <c r="F29" s="79">
        <v>0.2</v>
      </c>
      <c r="G29" s="80" t="s">
        <v>43</v>
      </c>
      <c r="H29" s="163"/>
      <c r="I29" s="120"/>
      <c r="J29" s="120"/>
      <c r="M29" s="163"/>
      <c r="N29" s="120"/>
      <c r="O29" s="120"/>
      <c r="P29" s="120"/>
      <c r="R29" s="22"/>
    </row>
    <row r="30" spans="2:18" s="6" customFormat="1" ht="15" customHeight="1">
      <c r="B30" s="21"/>
      <c r="E30" s="26" t="s">
        <v>44</v>
      </c>
      <c r="F30" s="79">
        <v>0.2</v>
      </c>
      <c r="G30" s="80" t="s">
        <v>43</v>
      </c>
      <c r="H30" s="163"/>
      <c r="I30" s="120"/>
      <c r="J30" s="120"/>
      <c r="M30" s="163"/>
      <c r="N30" s="120"/>
      <c r="O30" s="120"/>
      <c r="P30" s="120"/>
      <c r="R30" s="22"/>
    </row>
    <row r="31" spans="2:18" s="6" customFormat="1" ht="15" customHeight="1" hidden="1">
      <c r="B31" s="21"/>
      <c r="E31" s="26" t="s">
        <v>45</v>
      </c>
      <c r="F31" s="79">
        <v>0.2</v>
      </c>
      <c r="G31" s="80" t="s">
        <v>43</v>
      </c>
      <c r="H31" s="163" t="e">
        <f>ROUND((((SUM(#REF!)+SUM($BG$104:$BG$114))+SUM(#REF!))),2)</f>
        <v>#REF!</v>
      </c>
      <c r="I31" s="120"/>
      <c r="J31" s="120"/>
      <c r="M31" s="163">
        <v>0</v>
      </c>
      <c r="N31" s="120"/>
      <c r="O31" s="120"/>
      <c r="P31" s="120"/>
      <c r="R31" s="22"/>
    </row>
    <row r="32" spans="2:18" s="6" customFormat="1" ht="15" customHeight="1" hidden="1">
      <c r="B32" s="21"/>
      <c r="E32" s="26" t="s">
        <v>46</v>
      </c>
      <c r="F32" s="79">
        <v>0.2</v>
      </c>
      <c r="G32" s="80" t="s">
        <v>43</v>
      </c>
      <c r="H32" s="163" t="e">
        <f>ROUND((((SUM(#REF!)+SUM($BH$104:$BH$114))+SUM(#REF!))),2)</f>
        <v>#REF!</v>
      </c>
      <c r="I32" s="120"/>
      <c r="J32" s="120"/>
      <c r="M32" s="163">
        <v>0</v>
      </c>
      <c r="N32" s="120"/>
      <c r="O32" s="120"/>
      <c r="P32" s="120"/>
      <c r="R32" s="22"/>
    </row>
    <row r="33" spans="2:18" s="6" customFormat="1" ht="15" customHeight="1" hidden="1">
      <c r="B33" s="21"/>
      <c r="E33" s="26" t="s">
        <v>47</v>
      </c>
      <c r="F33" s="79">
        <v>0</v>
      </c>
      <c r="G33" s="80" t="s">
        <v>43</v>
      </c>
      <c r="H33" s="163" t="e">
        <f>ROUND((((SUM(#REF!)+SUM($BI$104:$BI$114))+SUM(#REF!))),2)</f>
        <v>#REF!</v>
      </c>
      <c r="I33" s="120"/>
      <c r="J33" s="120"/>
      <c r="M33" s="163">
        <v>0</v>
      </c>
      <c r="N33" s="120"/>
      <c r="O33" s="120"/>
      <c r="P33" s="120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29"/>
      <c r="D35" s="30" t="s">
        <v>48</v>
      </c>
      <c r="E35" s="31"/>
      <c r="F35" s="31"/>
      <c r="G35" s="81" t="s">
        <v>49</v>
      </c>
      <c r="H35" s="32" t="s">
        <v>50</v>
      </c>
      <c r="I35" s="31"/>
      <c r="J35" s="31"/>
      <c r="K35" s="31"/>
      <c r="L35" s="138"/>
      <c r="M35" s="127"/>
      <c r="N35" s="127"/>
      <c r="O35" s="127"/>
      <c r="P35" s="129"/>
      <c r="Q35" s="29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51</v>
      </c>
      <c r="E50" s="34"/>
      <c r="F50" s="34"/>
      <c r="G50" s="34"/>
      <c r="H50" s="35"/>
      <c r="J50" s="33" t="s">
        <v>52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53</v>
      </c>
      <c r="E59" s="39"/>
      <c r="F59" s="39"/>
      <c r="G59" s="40" t="s">
        <v>54</v>
      </c>
      <c r="H59" s="41"/>
      <c r="J59" s="38" t="s">
        <v>53</v>
      </c>
      <c r="K59" s="39"/>
      <c r="L59" s="39"/>
      <c r="M59" s="39"/>
      <c r="N59" s="40" t="s">
        <v>54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55</v>
      </c>
      <c r="E61" s="34"/>
      <c r="F61" s="34"/>
      <c r="G61" s="34"/>
      <c r="H61" s="35"/>
      <c r="J61" s="33" t="s">
        <v>56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53</v>
      </c>
      <c r="E70" s="39"/>
      <c r="F70" s="39"/>
      <c r="G70" s="40" t="s">
        <v>54</v>
      </c>
      <c r="H70" s="41"/>
      <c r="J70" s="38" t="s">
        <v>53</v>
      </c>
      <c r="K70" s="39"/>
      <c r="L70" s="39"/>
      <c r="M70" s="39"/>
      <c r="N70" s="40" t="s">
        <v>54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39" t="s">
        <v>101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22</v>
      </c>
      <c r="F78" s="159" t="str">
        <f>$F$6</f>
        <v>Krakovany - rekonštrukcia a rozšírenie ČOV, 1.etapa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R78" s="22"/>
    </row>
    <row r="79" spans="2:18" s="6" customFormat="1" ht="37.5" customHeight="1">
      <c r="B79" s="21"/>
      <c r="C79" s="50" t="s">
        <v>99</v>
      </c>
      <c r="F79" s="140" t="str">
        <f>$F$7</f>
        <v>067 - S.O.06 DN s rozd.obj.-rekonštrukcia, S.O.07 NN -rekonštrukcia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26</v>
      </c>
      <c r="F81" s="15" t="str">
        <f>$F$9</f>
        <v> </v>
      </c>
      <c r="K81" s="17" t="s">
        <v>28</v>
      </c>
      <c r="M81" s="160">
        <f>IF($O$9="","",$O$9)</f>
        <v>42432</v>
      </c>
      <c r="N81" s="120"/>
      <c r="O81" s="120"/>
      <c r="P81" s="120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29</v>
      </c>
      <c r="F83" s="15" t="str">
        <f>$E$12</f>
        <v>TAVOS, a.s.</v>
      </c>
      <c r="K83" s="17" t="s">
        <v>34</v>
      </c>
      <c r="M83" s="133" t="str">
        <f>$E$18</f>
        <v>MIPRO s.r.o.</v>
      </c>
      <c r="N83" s="120"/>
      <c r="O83" s="120"/>
      <c r="P83" s="120"/>
      <c r="Q83" s="120"/>
      <c r="R83" s="22"/>
    </row>
    <row r="84" spans="2:18" s="6" customFormat="1" ht="15" customHeight="1">
      <c r="B84" s="21"/>
      <c r="C84" s="17" t="s">
        <v>33</v>
      </c>
      <c r="F84" s="15" t="str">
        <f>IF($E$15="","",$E$15)</f>
        <v> </v>
      </c>
      <c r="K84" s="17" t="s">
        <v>37</v>
      </c>
      <c r="M84" s="133" t="str">
        <f>$E$21</f>
        <v> </v>
      </c>
      <c r="N84" s="120"/>
      <c r="O84" s="120"/>
      <c r="P84" s="120"/>
      <c r="Q84" s="120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2" t="s">
        <v>102</v>
      </c>
      <c r="D86" s="115"/>
      <c r="E86" s="115"/>
      <c r="F86" s="115"/>
      <c r="G86" s="115"/>
      <c r="H86" s="29"/>
      <c r="I86" s="29"/>
      <c r="J86" s="29"/>
      <c r="K86" s="29"/>
      <c r="L86" s="29"/>
      <c r="M86" s="29"/>
      <c r="N86" s="162" t="s">
        <v>103</v>
      </c>
      <c r="O86" s="120"/>
      <c r="P86" s="120"/>
      <c r="Q86" s="120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1" t="s">
        <v>104</v>
      </c>
      <c r="N88" s="118">
        <f>ROUND($N$104,2)</f>
        <v>0</v>
      </c>
      <c r="O88" s="120"/>
      <c r="P88" s="120"/>
      <c r="Q88" s="120"/>
      <c r="R88" s="22"/>
      <c r="AU88" s="6" t="s">
        <v>105</v>
      </c>
    </row>
    <row r="89" spans="2:18" s="77" customFormat="1" ht="21" customHeight="1">
      <c r="B89" s="82"/>
      <c r="D89" s="75" t="s">
        <v>106</v>
      </c>
      <c r="N89" s="121">
        <f>ROUND($N$105,2)</f>
        <v>0</v>
      </c>
      <c r="O89" s="121"/>
      <c r="P89" s="121"/>
      <c r="Q89" s="121"/>
      <c r="R89" s="83"/>
    </row>
    <row r="92" spans="2:18" s="6" customFormat="1" ht="7.5" customHeight="1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</row>
    <row r="93" spans="2:18" s="6" customFormat="1" ht="37.5" customHeight="1">
      <c r="B93" s="21"/>
      <c r="C93" s="139" t="s">
        <v>108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22"/>
    </row>
    <row r="94" spans="2:18" s="6" customFormat="1" ht="7.5" customHeight="1">
      <c r="B94" s="21"/>
      <c r="R94" s="22"/>
    </row>
    <row r="95" spans="2:18" s="6" customFormat="1" ht="30.75" customHeight="1">
      <c r="B95" s="21"/>
      <c r="C95" s="17" t="s">
        <v>22</v>
      </c>
      <c r="F95" s="159" t="str">
        <f>$F$6</f>
        <v>Krakovany - rekonštrukcia a rozšírenie ČOV, 1.etapa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R95" s="22"/>
    </row>
    <row r="96" spans="2:18" s="6" customFormat="1" ht="37.5" customHeight="1">
      <c r="B96" s="21"/>
      <c r="C96" s="50" t="s">
        <v>99</v>
      </c>
      <c r="F96" s="140" t="str">
        <f>$F$7</f>
        <v>067 - S.O.06 DN s rozd.obj.-rekonštrukcia, S.O.07 NN -rekonštrukcia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R96" s="22"/>
    </row>
    <row r="97" spans="2:18" s="6" customFormat="1" ht="7.5" customHeight="1">
      <c r="B97" s="21"/>
      <c r="R97" s="22"/>
    </row>
    <row r="98" spans="2:18" s="6" customFormat="1" ht="18.75" customHeight="1">
      <c r="B98" s="21"/>
      <c r="C98" s="17" t="s">
        <v>26</v>
      </c>
      <c r="F98" s="15" t="str">
        <f>$F$9</f>
        <v> </v>
      </c>
      <c r="K98" s="17" t="s">
        <v>28</v>
      </c>
      <c r="M98" s="160">
        <f>IF($O$9="","",$O$9)</f>
        <v>42432</v>
      </c>
      <c r="N98" s="120"/>
      <c r="O98" s="120"/>
      <c r="P98" s="120"/>
      <c r="R98" s="22"/>
    </row>
    <row r="99" spans="2:18" s="6" customFormat="1" ht="7.5" customHeight="1">
      <c r="B99" s="21"/>
      <c r="R99" s="22"/>
    </row>
    <row r="100" spans="2:18" s="6" customFormat="1" ht="15.75" customHeight="1">
      <c r="B100" s="21"/>
      <c r="C100" s="17" t="s">
        <v>29</v>
      </c>
      <c r="F100" s="15" t="str">
        <f>$E$12</f>
        <v>TAVOS, a.s.</v>
      </c>
      <c r="K100" s="17" t="s">
        <v>34</v>
      </c>
      <c r="M100" s="133" t="str">
        <f>$E$18</f>
        <v>MIPRO s.r.o.</v>
      </c>
      <c r="N100" s="120"/>
      <c r="O100" s="120"/>
      <c r="P100" s="120"/>
      <c r="Q100" s="120"/>
      <c r="R100" s="22"/>
    </row>
    <row r="101" spans="2:18" s="6" customFormat="1" ht="15" customHeight="1">
      <c r="B101" s="21"/>
      <c r="C101" s="17" t="s">
        <v>33</v>
      </c>
      <c r="F101" s="15" t="str">
        <f>IF($E$15="","",$E$15)</f>
        <v> </v>
      </c>
      <c r="K101" s="17" t="s">
        <v>37</v>
      </c>
      <c r="M101" s="133" t="str">
        <f>$E$21</f>
        <v> </v>
      </c>
      <c r="N101" s="120"/>
      <c r="O101" s="120"/>
      <c r="P101" s="120"/>
      <c r="Q101" s="120"/>
      <c r="R101" s="22"/>
    </row>
    <row r="102" spans="2:18" s="6" customFormat="1" ht="11.25" customHeight="1">
      <c r="B102" s="21"/>
      <c r="R102" s="22"/>
    </row>
    <row r="103" spans="2:27" s="84" customFormat="1" ht="30" customHeight="1">
      <c r="B103" s="85"/>
      <c r="C103" s="86" t="s">
        <v>109</v>
      </c>
      <c r="D103" s="87" t="s">
        <v>110</v>
      </c>
      <c r="E103" s="87" t="s">
        <v>59</v>
      </c>
      <c r="F103" s="156" t="s">
        <v>111</v>
      </c>
      <c r="G103" s="157"/>
      <c r="H103" s="157"/>
      <c r="I103" s="157"/>
      <c r="J103" s="87" t="s">
        <v>112</v>
      </c>
      <c r="K103" s="87" t="s">
        <v>113</v>
      </c>
      <c r="L103" s="156" t="s">
        <v>114</v>
      </c>
      <c r="M103" s="157"/>
      <c r="N103" s="156" t="s">
        <v>115</v>
      </c>
      <c r="O103" s="157"/>
      <c r="P103" s="157"/>
      <c r="Q103" s="158"/>
      <c r="R103" s="88"/>
      <c r="T103" s="56" t="s">
        <v>116</v>
      </c>
      <c r="U103" s="57" t="s">
        <v>41</v>
      </c>
      <c r="V103" s="57" t="s">
        <v>117</v>
      </c>
      <c r="W103" s="57" t="s">
        <v>118</v>
      </c>
      <c r="X103" s="57" t="s">
        <v>119</v>
      </c>
      <c r="Y103" s="57" t="s">
        <v>120</v>
      </c>
      <c r="Z103" s="57" t="s">
        <v>121</v>
      </c>
      <c r="AA103" s="58" t="s">
        <v>122</v>
      </c>
    </row>
    <row r="104" spans="2:63" s="6" customFormat="1" ht="30" customHeight="1">
      <c r="B104" s="21"/>
      <c r="C104" s="61" t="s">
        <v>100</v>
      </c>
      <c r="N104" s="151"/>
      <c r="O104" s="120"/>
      <c r="P104" s="120"/>
      <c r="Q104" s="120"/>
      <c r="R104" s="22"/>
      <c r="T104" s="60"/>
      <c r="U104" s="34"/>
      <c r="V104" s="34"/>
      <c r="W104" s="89" t="e">
        <f>#REF!+#REF!+#REF!+#REF!</f>
        <v>#REF!</v>
      </c>
      <c r="X104" s="34"/>
      <c r="Y104" s="89" t="e">
        <f>#REF!+#REF!+#REF!+#REF!</f>
        <v>#REF!</v>
      </c>
      <c r="Z104" s="34"/>
      <c r="AA104" s="90" t="e">
        <f>#REF!+#REF!+#REF!+#REF!</f>
        <v>#REF!</v>
      </c>
      <c r="AT104" s="6" t="s">
        <v>76</v>
      </c>
      <c r="AU104" s="6" t="s">
        <v>105</v>
      </c>
      <c r="BK104" s="91" t="e">
        <f>#REF!+#REF!+#REF!+#REF!</f>
        <v>#REF!</v>
      </c>
    </row>
    <row r="105" spans="2:63" s="92" customFormat="1" ht="30.75" customHeight="1">
      <c r="B105" s="93"/>
      <c r="D105" s="100" t="s">
        <v>106</v>
      </c>
      <c r="N105" s="149">
        <f>$BK$105</f>
        <v>0</v>
      </c>
      <c r="O105" s="150"/>
      <c r="P105" s="150"/>
      <c r="Q105" s="150"/>
      <c r="R105" s="95"/>
      <c r="T105" s="96"/>
      <c r="W105" s="97">
        <f>SUM($W$106:$W$114)</f>
        <v>392.28491434</v>
      </c>
      <c r="Y105" s="97">
        <f>SUM($Y$106:$Y$114)</f>
        <v>197.24889819999999</v>
      </c>
      <c r="AA105" s="98">
        <f>SUM($AA$106:$AA$114)</f>
        <v>0</v>
      </c>
      <c r="AR105" s="94" t="s">
        <v>82</v>
      </c>
      <c r="AT105" s="94" t="s">
        <v>76</v>
      </c>
      <c r="AU105" s="94" t="s">
        <v>82</v>
      </c>
      <c r="AY105" s="94" t="s">
        <v>123</v>
      </c>
      <c r="BK105" s="99">
        <f>SUM($BK$106:$BK$114)</f>
        <v>0</v>
      </c>
    </row>
    <row r="106" spans="2:64" s="6" customFormat="1" ht="27" customHeight="1">
      <c r="B106" s="21"/>
      <c r="C106" s="101" t="s">
        <v>92</v>
      </c>
      <c r="D106" s="101" t="s">
        <v>124</v>
      </c>
      <c r="E106" s="102" t="s">
        <v>146</v>
      </c>
      <c r="F106" s="155" t="s">
        <v>147</v>
      </c>
      <c r="G106" s="153"/>
      <c r="H106" s="153"/>
      <c r="I106" s="153"/>
      <c r="J106" s="103" t="s">
        <v>125</v>
      </c>
      <c r="K106" s="104">
        <v>70.475</v>
      </c>
      <c r="L106" s="152"/>
      <c r="M106" s="153"/>
      <c r="N106" s="154">
        <f>ROUND($L$106*$K$106,2)</f>
        <v>0</v>
      </c>
      <c r="O106" s="153"/>
      <c r="P106" s="153"/>
      <c r="Q106" s="153"/>
      <c r="R106" s="22"/>
      <c r="T106" s="105"/>
      <c r="U106" s="27" t="s">
        <v>44</v>
      </c>
      <c r="V106" s="106">
        <v>1.131</v>
      </c>
      <c r="W106" s="106">
        <f>$V$106*$K$106</f>
        <v>79.707225</v>
      </c>
      <c r="X106" s="106">
        <v>2.246</v>
      </c>
      <c r="Y106" s="106">
        <f>$X$106*$K$106</f>
        <v>158.28685</v>
      </c>
      <c r="Z106" s="106">
        <v>0</v>
      </c>
      <c r="AA106" s="107">
        <f>$Z$106*$K$106</f>
        <v>0</v>
      </c>
      <c r="AR106" s="6" t="s">
        <v>126</v>
      </c>
      <c r="AT106" s="6" t="s">
        <v>124</v>
      </c>
      <c r="AU106" s="6" t="s">
        <v>107</v>
      </c>
      <c r="AY106" s="6" t="s">
        <v>123</v>
      </c>
      <c r="BE106" s="76">
        <f>IF($U$106="základná",$N$106,0)</f>
        <v>0</v>
      </c>
      <c r="BF106" s="76">
        <f>IF($U$106="znížená",$N$106,0)</f>
        <v>0</v>
      </c>
      <c r="BG106" s="76">
        <f>IF($U$106="zákl. prenesená",$N$106,0)</f>
        <v>0</v>
      </c>
      <c r="BH106" s="76">
        <f>IF($U$106="zníž. prenesená",$N$106,0)</f>
        <v>0</v>
      </c>
      <c r="BI106" s="76">
        <f>IF($U$106="nulová",$N$106,0)</f>
        <v>0</v>
      </c>
      <c r="BJ106" s="6" t="s">
        <v>107</v>
      </c>
      <c r="BK106" s="76">
        <f>ROUND($L$106*$K$106,2)</f>
        <v>0</v>
      </c>
      <c r="BL106" s="6" t="s">
        <v>126</v>
      </c>
    </row>
    <row r="107" spans="2:64" s="6" customFormat="1" ht="27" customHeight="1">
      <c r="B107" s="21"/>
      <c r="C107" s="101" t="s">
        <v>136</v>
      </c>
      <c r="D107" s="101" t="s">
        <v>124</v>
      </c>
      <c r="E107" s="102" t="s">
        <v>148</v>
      </c>
      <c r="F107" s="155" t="s">
        <v>149</v>
      </c>
      <c r="G107" s="153"/>
      <c r="H107" s="153"/>
      <c r="I107" s="153"/>
      <c r="J107" s="103" t="s">
        <v>125</v>
      </c>
      <c r="K107" s="104">
        <v>16.901</v>
      </c>
      <c r="L107" s="152"/>
      <c r="M107" s="153"/>
      <c r="N107" s="154">
        <f>ROUND($L$107*$K$107,2)</f>
        <v>0</v>
      </c>
      <c r="O107" s="153"/>
      <c r="P107" s="153"/>
      <c r="Q107" s="153"/>
      <c r="R107" s="22"/>
      <c r="T107" s="105"/>
      <c r="U107" s="27" t="s">
        <v>44</v>
      </c>
      <c r="V107" s="106">
        <v>1.7865</v>
      </c>
      <c r="W107" s="106">
        <f>$V$107*$K$107</f>
        <v>30.1936365</v>
      </c>
      <c r="X107" s="106">
        <v>2.24778</v>
      </c>
      <c r="Y107" s="106">
        <f>$X$107*$K$107</f>
        <v>37.989729780000005</v>
      </c>
      <c r="Z107" s="106">
        <v>0</v>
      </c>
      <c r="AA107" s="107">
        <f>$Z$107*$K$107</f>
        <v>0</v>
      </c>
      <c r="AR107" s="6" t="s">
        <v>126</v>
      </c>
      <c r="AT107" s="6" t="s">
        <v>124</v>
      </c>
      <c r="AU107" s="6" t="s">
        <v>107</v>
      </c>
      <c r="AY107" s="6" t="s">
        <v>123</v>
      </c>
      <c r="BE107" s="76">
        <f>IF($U$107="základná",$N$107,0)</f>
        <v>0</v>
      </c>
      <c r="BF107" s="76">
        <f>IF($U$107="znížená",$N$107,0)</f>
        <v>0</v>
      </c>
      <c r="BG107" s="76">
        <f>IF($U$107="zákl. prenesená",$N$107,0)</f>
        <v>0</v>
      </c>
      <c r="BH107" s="76">
        <f>IF($U$107="zníž. prenesená",$N$107,0)</f>
        <v>0</v>
      </c>
      <c r="BI107" s="76">
        <f>IF($U$107="nulová",$N$107,0)</f>
        <v>0</v>
      </c>
      <c r="BJ107" s="6" t="s">
        <v>107</v>
      </c>
      <c r="BK107" s="76">
        <f>ROUND($L$107*$K$107,2)</f>
        <v>0</v>
      </c>
      <c r="BL107" s="6" t="s">
        <v>126</v>
      </c>
    </row>
    <row r="108" spans="2:64" s="6" customFormat="1" ht="39" customHeight="1">
      <c r="B108" s="21"/>
      <c r="C108" s="101" t="s">
        <v>137</v>
      </c>
      <c r="D108" s="101" t="s">
        <v>124</v>
      </c>
      <c r="E108" s="102" t="s">
        <v>129</v>
      </c>
      <c r="F108" s="155" t="s">
        <v>150</v>
      </c>
      <c r="G108" s="153"/>
      <c r="H108" s="153"/>
      <c r="I108" s="153"/>
      <c r="J108" s="103" t="s">
        <v>125</v>
      </c>
      <c r="K108" s="104">
        <v>71.04</v>
      </c>
      <c r="L108" s="152"/>
      <c r="M108" s="153"/>
      <c r="N108" s="154">
        <f>ROUND($L$108*$K$108,2)</f>
        <v>0</v>
      </c>
      <c r="O108" s="153"/>
      <c r="P108" s="153"/>
      <c r="Q108" s="153"/>
      <c r="R108" s="22"/>
      <c r="T108" s="105"/>
      <c r="U108" s="27" t="s">
        <v>44</v>
      </c>
      <c r="V108" s="106">
        <v>0</v>
      </c>
      <c r="W108" s="106">
        <f>$V$108*$K$108</f>
        <v>0</v>
      </c>
      <c r="X108" s="106">
        <v>0</v>
      </c>
      <c r="Y108" s="106">
        <f>$X$108*$K$108</f>
        <v>0</v>
      </c>
      <c r="Z108" s="106">
        <v>0</v>
      </c>
      <c r="AA108" s="107">
        <f>$Z$108*$K$108</f>
        <v>0</v>
      </c>
      <c r="AR108" s="6" t="s">
        <v>126</v>
      </c>
      <c r="AT108" s="6" t="s">
        <v>124</v>
      </c>
      <c r="AU108" s="6" t="s">
        <v>107</v>
      </c>
      <c r="AY108" s="6" t="s">
        <v>123</v>
      </c>
      <c r="BE108" s="76">
        <f>IF($U$108="základná",$N$108,0)</f>
        <v>0</v>
      </c>
      <c r="BF108" s="76">
        <f>IF($U$108="znížená",$N$108,0)</f>
        <v>0</v>
      </c>
      <c r="BG108" s="76">
        <f>IF($U$108="zákl. prenesená",$N$108,0)</f>
        <v>0</v>
      </c>
      <c r="BH108" s="76">
        <f>IF($U$108="zníž. prenesená",$N$108,0)</f>
        <v>0</v>
      </c>
      <c r="BI108" s="76">
        <f>IF($U$108="nulová",$N$108,0)</f>
        <v>0</v>
      </c>
      <c r="BJ108" s="6" t="s">
        <v>107</v>
      </c>
      <c r="BK108" s="76">
        <f>ROUND($L$108*$K$108,2)</f>
        <v>0</v>
      </c>
      <c r="BL108" s="6" t="s">
        <v>126</v>
      </c>
    </row>
    <row r="109" spans="2:64" s="6" customFormat="1" ht="27" customHeight="1">
      <c r="B109" s="21"/>
      <c r="C109" s="101" t="s">
        <v>14</v>
      </c>
      <c r="D109" s="101" t="s">
        <v>124</v>
      </c>
      <c r="E109" s="102" t="s">
        <v>151</v>
      </c>
      <c r="F109" s="155" t="s">
        <v>152</v>
      </c>
      <c r="G109" s="153"/>
      <c r="H109" s="153"/>
      <c r="I109" s="153"/>
      <c r="J109" s="103" t="s">
        <v>128</v>
      </c>
      <c r="K109" s="104">
        <v>91.562</v>
      </c>
      <c r="L109" s="152"/>
      <c r="M109" s="153"/>
      <c r="N109" s="154">
        <f>ROUND($L$109*$K$109,2)</f>
        <v>0</v>
      </c>
      <c r="O109" s="153"/>
      <c r="P109" s="153"/>
      <c r="Q109" s="153"/>
      <c r="R109" s="22"/>
      <c r="T109" s="105"/>
      <c r="U109" s="27" t="s">
        <v>44</v>
      </c>
      <c r="V109" s="106">
        <v>1.46582</v>
      </c>
      <c r="W109" s="106">
        <f>$V$109*$K$109</f>
        <v>134.21341084</v>
      </c>
      <c r="X109" s="106">
        <v>0.00941</v>
      </c>
      <c r="Y109" s="106">
        <f>$X$109*$K$109</f>
        <v>0.86159842</v>
      </c>
      <c r="Z109" s="106">
        <v>0</v>
      </c>
      <c r="AA109" s="107">
        <f>$Z$109*$K$109</f>
        <v>0</v>
      </c>
      <c r="AR109" s="6" t="s">
        <v>126</v>
      </c>
      <c r="AT109" s="6" t="s">
        <v>124</v>
      </c>
      <c r="AU109" s="6" t="s">
        <v>107</v>
      </c>
      <c r="AY109" s="6" t="s">
        <v>123</v>
      </c>
      <c r="BE109" s="76">
        <f>IF($U$109="základná",$N$109,0)</f>
        <v>0</v>
      </c>
      <c r="BF109" s="76">
        <f>IF($U$109="znížená",$N$109,0)</f>
        <v>0</v>
      </c>
      <c r="BG109" s="76">
        <f>IF($U$109="zákl. prenesená",$N$109,0)</f>
        <v>0</v>
      </c>
      <c r="BH109" s="76">
        <f>IF($U$109="zníž. prenesená",$N$109,0)</f>
        <v>0</v>
      </c>
      <c r="BI109" s="76">
        <f>IF($U$109="nulová",$N$109,0)</f>
        <v>0</v>
      </c>
      <c r="BJ109" s="6" t="s">
        <v>107</v>
      </c>
      <c r="BK109" s="76">
        <f>ROUND($L$109*$K$109,2)</f>
        <v>0</v>
      </c>
      <c r="BL109" s="6" t="s">
        <v>126</v>
      </c>
    </row>
    <row r="110" spans="2:64" s="6" customFormat="1" ht="27" customHeight="1">
      <c r="B110" s="21"/>
      <c r="C110" s="101" t="s">
        <v>93</v>
      </c>
      <c r="D110" s="101" t="s">
        <v>124</v>
      </c>
      <c r="E110" s="102" t="s">
        <v>153</v>
      </c>
      <c r="F110" s="155" t="s">
        <v>154</v>
      </c>
      <c r="G110" s="153"/>
      <c r="H110" s="153"/>
      <c r="I110" s="153"/>
      <c r="J110" s="103" t="s">
        <v>128</v>
      </c>
      <c r="K110" s="104">
        <v>91.562</v>
      </c>
      <c r="L110" s="152"/>
      <c r="M110" s="153"/>
      <c r="N110" s="154">
        <f>ROUND($L$110*$K$110,2)</f>
        <v>0</v>
      </c>
      <c r="O110" s="153"/>
      <c r="P110" s="153"/>
      <c r="Q110" s="153"/>
      <c r="R110" s="22"/>
      <c r="T110" s="105"/>
      <c r="U110" s="27" t="s">
        <v>44</v>
      </c>
      <c r="V110" s="106">
        <v>0.341</v>
      </c>
      <c r="W110" s="106">
        <f>$V$110*$K$110</f>
        <v>31.222642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" t="s">
        <v>126</v>
      </c>
      <c r="AT110" s="6" t="s">
        <v>124</v>
      </c>
      <c r="AU110" s="6" t="s">
        <v>107</v>
      </c>
      <c r="AY110" s="6" t="s">
        <v>123</v>
      </c>
      <c r="BE110" s="76">
        <f>IF($U$110="základná",$N$110,0)</f>
        <v>0</v>
      </c>
      <c r="BF110" s="76">
        <f>IF($U$110="znížená",$N$110,0)</f>
        <v>0</v>
      </c>
      <c r="BG110" s="76">
        <f>IF($U$110="zákl. prenesená",$N$110,0)</f>
        <v>0</v>
      </c>
      <c r="BH110" s="76">
        <f>IF($U$110="zníž. prenesená",$N$110,0)</f>
        <v>0</v>
      </c>
      <c r="BI110" s="76">
        <f>IF($U$110="nulová",$N$110,0)</f>
        <v>0</v>
      </c>
      <c r="BJ110" s="6" t="s">
        <v>107</v>
      </c>
      <c r="BK110" s="76">
        <f>ROUND($L$110*$K$110,2)</f>
        <v>0</v>
      </c>
      <c r="BL110" s="6" t="s">
        <v>126</v>
      </c>
    </row>
    <row r="111" spans="2:64" s="6" customFormat="1" ht="39" customHeight="1">
      <c r="B111" s="21"/>
      <c r="C111" s="101" t="s">
        <v>94</v>
      </c>
      <c r="D111" s="101" t="s">
        <v>124</v>
      </c>
      <c r="E111" s="102" t="s">
        <v>130</v>
      </c>
      <c r="F111" s="155" t="s">
        <v>131</v>
      </c>
      <c r="G111" s="153"/>
      <c r="H111" s="153"/>
      <c r="I111" s="153"/>
      <c r="J111" s="103" t="s">
        <v>128</v>
      </c>
      <c r="K111" s="104">
        <v>461.04</v>
      </c>
      <c r="L111" s="152"/>
      <c r="M111" s="153"/>
      <c r="N111" s="154">
        <f>ROUND($L$111*$K$111,2)</f>
        <v>0</v>
      </c>
      <c r="O111" s="153"/>
      <c r="P111" s="153"/>
      <c r="Q111" s="153"/>
      <c r="R111" s="22"/>
      <c r="T111" s="105"/>
      <c r="U111" s="27" t="s">
        <v>44</v>
      </c>
      <c r="V111" s="106">
        <v>0</v>
      </c>
      <c r="W111" s="106">
        <f>$V$111*$K$111</f>
        <v>0</v>
      </c>
      <c r="X111" s="106">
        <v>0</v>
      </c>
      <c r="Y111" s="106">
        <f>$X$111*$K$111</f>
        <v>0</v>
      </c>
      <c r="Z111" s="106">
        <v>0</v>
      </c>
      <c r="AA111" s="107">
        <f>$Z$111*$K$111</f>
        <v>0</v>
      </c>
      <c r="AR111" s="6" t="s">
        <v>126</v>
      </c>
      <c r="AT111" s="6" t="s">
        <v>124</v>
      </c>
      <c r="AU111" s="6" t="s">
        <v>107</v>
      </c>
      <c r="AY111" s="6" t="s">
        <v>123</v>
      </c>
      <c r="BE111" s="76">
        <f>IF($U$111="základná",$N$111,0)</f>
        <v>0</v>
      </c>
      <c r="BF111" s="76">
        <f>IF($U$111="znížená",$N$111,0)</f>
        <v>0</v>
      </c>
      <c r="BG111" s="76">
        <f>IF($U$111="zákl. prenesená",$N$111,0)</f>
        <v>0</v>
      </c>
      <c r="BH111" s="76">
        <f>IF($U$111="zníž. prenesená",$N$111,0)</f>
        <v>0</v>
      </c>
      <c r="BI111" s="76">
        <f>IF($U$111="nulová",$N$111,0)</f>
        <v>0</v>
      </c>
      <c r="BJ111" s="6" t="s">
        <v>107</v>
      </c>
      <c r="BK111" s="76">
        <f>ROUND($L$111*$K$111,2)</f>
        <v>0</v>
      </c>
      <c r="BL111" s="6" t="s">
        <v>126</v>
      </c>
    </row>
    <row r="112" spans="2:64" s="6" customFormat="1" ht="39" customHeight="1">
      <c r="B112" s="21"/>
      <c r="C112" s="101" t="s">
        <v>139</v>
      </c>
      <c r="D112" s="101" t="s">
        <v>124</v>
      </c>
      <c r="E112" s="102" t="s">
        <v>132</v>
      </c>
      <c r="F112" s="155" t="s">
        <v>133</v>
      </c>
      <c r="G112" s="153"/>
      <c r="H112" s="153"/>
      <c r="I112" s="153"/>
      <c r="J112" s="103" t="s">
        <v>128</v>
      </c>
      <c r="K112" s="104">
        <v>552.602</v>
      </c>
      <c r="L112" s="152"/>
      <c r="M112" s="153"/>
      <c r="N112" s="154">
        <f>ROUND($L$112*$K$112,2)</f>
        <v>0</v>
      </c>
      <c r="O112" s="153"/>
      <c r="P112" s="153"/>
      <c r="Q112" s="153"/>
      <c r="R112" s="22"/>
      <c r="T112" s="105"/>
      <c r="U112" s="27" t="s">
        <v>44</v>
      </c>
      <c r="V112" s="106">
        <v>0</v>
      </c>
      <c r="W112" s="106">
        <f>$V$112*$K$112</f>
        <v>0</v>
      </c>
      <c r="X112" s="106">
        <v>0</v>
      </c>
      <c r="Y112" s="106">
        <f>$X$112*$K$112</f>
        <v>0</v>
      </c>
      <c r="Z112" s="106">
        <v>0</v>
      </c>
      <c r="AA112" s="107">
        <f>$Z$112*$K$112</f>
        <v>0</v>
      </c>
      <c r="AR112" s="6" t="s">
        <v>126</v>
      </c>
      <c r="AT112" s="6" t="s">
        <v>124</v>
      </c>
      <c r="AU112" s="6" t="s">
        <v>107</v>
      </c>
      <c r="AY112" s="6" t="s">
        <v>123</v>
      </c>
      <c r="BE112" s="76">
        <f>IF($U$112="základná",$N$112,0)</f>
        <v>0</v>
      </c>
      <c r="BF112" s="76">
        <f>IF($U$112="znížená",$N$112,0)</f>
        <v>0</v>
      </c>
      <c r="BG112" s="76">
        <f>IF($U$112="zákl. prenesená",$N$112,0)</f>
        <v>0</v>
      </c>
      <c r="BH112" s="76">
        <f>IF($U$112="zníž. prenesená",$N$112,0)</f>
        <v>0</v>
      </c>
      <c r="BI112" s="76">
        <f>IF($U$112="nulová",$N$112,0)</f>
        <v>0</v>
      </c>
      <c r="BJ112" s="6" t="s">
        <v>107</v>
      </c>
      <c r="BK112" s="76">
        <f>ROUND($L$112*$K$112,2)</f>
        <v>0</v>
      </c>
      <c r="BL112" s="6" t="s">
        <v>126</v>
      </c>
    </row>
    <row r="113" spans="2:64" s="6" customFormat="1" ht="27" customHeight="1">
      <c r="B113" s="21"/>
      <c r="C113" s="101" t="s">
        <v>140</v>
      </c>
      <c r="D113" s="101" t="s">
        <v>124</v>
      </c>
      <c r="E113" s="102" t="s">
        <v>134</v>
      </c>
      <c r="F113" s="155" t="s">
        <v>135</v>
      </c>
      <c r="G113" s="153"/>
      <c r="H113" s="153"/>
      <c r="I113" s="153"/>
      <c r="J113" s="103" t="s">
        <v>127</v>
      </c>
      <c r="K113" s="104">
        <v>10.058</v>
      </c>
      <c r="L113" s="152"/>
      <c r="M113" s="153"/>
      <c r="N113" s="154">
        <f>ROUND($L$113*$K$113,2)</f>
        <v>0</v>
      </c>
      <c r="O113" s="153"/>
      <c r="P113" s="153"/>
      <c r="Q113" s="153"/>
      <c r="R113" s="22"/>
      <c r="T113" s="105"/>
      <c r="U113" s="27" t="s">
        <v>44</v>
      </c>
      <c r="V113" s="106">
        <v>0</v>
      </c>
      <c r="W113" s="106">
        <f>$V$113*$K$113</f>
        <v>0</v>
      </c>
      <c r="X113" s="106">
        <v>0</v>
      </c>
      <c r="Y113" s="106">
        <f>$X$113*$K$113</f>
        <v>0</v>
      </c>
      <c r="Z113" s="106">
        <v>0</v>
      </c>
      <c r="AA113" s="107">
        <f>$Z$113*$K$113</f>
        <v>0</v>
      </c>
      <c r="AR113" s="6" t="s">
        <v>126</v>
      </c>
      <c r="AT113" s="6" t="s">
        <v>124</v>
      </c>
      <c r="AU113" s="6" t="s">
        <v>107</v>
      </c>
      <c r="AY113" s="6" t="s">
        <v>123</v>
      </c>
      <c r="BE113" s="76">
        <f>IF($U$113="základná",$N$113,0)</f>
        <v>0</v>
      </c>
      <c r="BF113" s="76">
        <f>IF($U$113="znížená",$N$113,0)</f>
        <v>0</v>
      </c>
      <c r="BG113" s="76">
        <f>IF($U$113="zákl. prenesená",$N$113,0)</f>
        <v>0</v>
      </c>
      <c r="BH113" s="76">
        <f>IF($U$113="zníž. prenesená",$N$113,0)</f>
        <v>0</v>
      </c>
      <c r="BI113" s="76">
        <f>IF($U$113="nulová",$N$113,0)</f>
        <v>0</v>
      </c>
      <c r="BJ113" s="6" t="s">
        <v>107</v>
      </c>
      <c r="BK113" s="76">
        <f>ROUND($L$113*$K$113,2)</f>
        <v>0</v>
      </c>
      <c r="BL113" s="6" t="s">
        <v>126</v>
      </c>
    </row>
    <row r="114" spans="2:64" s="6" customFormat="1" ht="27" customHeight="1">
      <c r="B114" s="21"/>
      <c r="C114" s="101" t="s">
        <v>95</v>
      </c>
      <c r="D114" s="101" t="s">
        <v>124</v>
      </c>
      <c r="E114" s="102" t="s">
        <v>155</v>
      </c>
      <c r="F114" s="155" t="s">
        <v>156</v>
      </c>
      <c r="G114" s="153"/>
      <c r="H114" s="153"/>
      <c r="I114" s="153"/>
      <c r="J114" s="103" t="s">
        <v>138</v>
      </c>
      <c r="K114" s="104">
        <v>692</v>
      </c>
      <c r="L114" s="167"/>
      <c r="M114" s="168"/>
      <c r="N114" s="154">
        <f>ROUND($L$114*$K$114,2)</f>
        <v>0</v>
      </c>
      <c r="O114" s="153"/>
      <c r="P114" s="153"/>
      <c r="Q114" s="153"/>
      <c r="R114" s="22"/>
      <c r="T114" s="105"/>
      <c r="U114" s="27" t="s">
        <v>44</v>
      </c>
      <c r="V114" s="106">
        <v>0.169</v>
      </c>
      <c r="W114" s="106">
        <f>$V$114*$K$114</f>
        <v>116.94800000000001</v>
      </c>
      <c r="X114" s="106">
        <v>0.00016</v>
      </c>
      <c r="Y114" s="106">
        <f>$X$114*$K$114</f>
        <v>0.11072000000000001</v>
      </c>
      <c r="Z114" s="106">
        <v>0</v>
      </c>
      <c r="AA114" s="107">
        <f>$Z$114*$K$114</f>
        <v>0</v>
      </c>
      <c r="AR114" s="6" t="s">
        <v>126</v>
      </c>
      <c r="AT114" s="6" t="s">
        <v>124</v>
      </c>
      <c r="AU114" s="6" t="s">
        <v>107</v>
      </c>
      <c r="AY114" s="6" t="s">
        <v>123</v>
      </c>
      <c r="BE114" s="76">
        <f>IF($U$114="základná",$N$114,0)</f>
        <v>0</v>
      </c>
      <c r="BF114" s="76">
        <f>IF($U$114="znížená",$N$114,0)</f>
        <v>0</v>
      </c>
      <c r="BG114" s="76">
        <f>IF($U$114="zákl. prenesená",$N$114,0)</f>
        <v>0</v>
      </c>
      <c r="BH114" s="76">
        <f>IF($U$114="zníž. prenesená",$N$114,0)</f>
        <v>0</v>
      </c>
      <c r="BI114" s="76">
        <f>IF($U$114="nulová",$N$114,0)</f>
        <v>0</v>
      </c>
      <c r="BJ114" s="6" t="s">
        <v>107</v>
      </c>
      <c r="BK114" s="76">
        <f>ROUND($L$114*$K$114,2)</f>
        <v>0</v>
      </c>
      <c r="BL114" s="6" t="s">
        <v>126</v>
      </c>
    </row>
    <row r="128" ht="14.25" customHeight="1"/>
  </sheetData>
  <sheetProtection/>
  <mergeCells count="78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89:Q89"/>
    <mergeCell ref="F96:P96"/>
    <mergeCell ref="M98:P98"/>
    <mergeCell ref="M100:Q100"/>
    <mergeCell ref="M101:Q101"/>
    <mergeCell ref="C93:Q93"/>
    <mergeCell ref="F95:P95"/>
    <mergeCell ref="F103:I103"/>
    <mergeCell ref="L103:M103"/>
    <mergeCell ref="N103:Q103"/>
    <mergeCell ref="N104:Q104"/>
    <mergeCell ref="F106:I106"/>
    <mergeCell ref="L106:M106"/>
    <mergeCell ref="N106:Q106"/>
    <mergeCell ref="N105:Q105"/>
    <mergeCell ref="F107:I107"/>
    <mergeCell ref="L107:M107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S2:AC2"/>
    <mergeCell ref="H1:K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3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M124" sqref="M1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3"/>
      <c r="B1" s="110"/>
      <c r="C1" s="110"/>
      <c r="D1" s="111" t="s">
        <v>8</v>
      </c>
      <c r="E1" s="110"/>
      <c r="F1" s="112" t="s">
        <v>3</v>
      </c>
      <c r="G1" s="112"/>
      <c r="H1" s="148" t="s">
        <v>4</v>
      </c>
      <c r="I1" s="148"/>
      <c r="J1" s="148"/>
      <c r="K1" s="148"/>
      <c r="L1" s="112" t="s">
        <v>5</v>
      </c>
      <c r="M1" s="110"/>
      <c r="N1" s="110"/>
      <c r="O1" s="111" t="s">
        <v>97</v>
      </c>
      <c r="P1" s="110"/>
      <c r="Q1" s="110"/>
      <c r="R1" s="110"/>
      <c r="S1" s="112" t="s">
        <v>6</v>
      </c>
      <c r="T1" s="112"/>
      <c r="U1" s="113"/>
      <c r="V1" s="1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11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16" t="s">
        <v>12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39" t="s">
        <v>98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"/>
      <c r="T4" s="12" t="s">
        <v>16</v>
      </c>
      <c r="AT4" s="2" t="s">
        <v>10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22</v>
      </c>
      <c r="F6" s="159" t="str">
        <f>'Rekapitulácia stavby'!$K$6</f>
        <v>Krakovany - rekonštrukcia a rozšírenie ČOV, 1.etapa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R6" s="11"/>
    </row>
    <row r="7" spans="2:18" s="6" customFormat="1" ht="37.5" customHeight="1">
      <c r="B7" s="21"/>
      <c r="D7" s="16" t="s">
        <v>99</v>
      </c>
      <c r="F7" s="143" t="s">
        <v>157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R7" s="22"/>
    </row>
    <row r="8" spans="2:18" s="6" customFormat="1" ht="15" customHeight="1">
      <c r="B8" s="21"/>
      <c r="D8" s="17" t="s">
        <v>24</v>
      </c>
      <c r="F8" s="15"/>
      <c r="M8" s="17" t="s">
        <v>25</v>
      </c>
      <c r="O8" s="15"/>
      <c r="R8" s="22"/>
    </row>
    <row r="9" spans="2:18" s="6" customFormat="1" ht="15" customHeight="1">
      <c r="B9" s="21"/>
      <c r="D9" s="17" t="s">
        <v>26</v>
      </c>
      <c r="F9" s="15" t="s">
        <v>27</v>
      </c>
      <c r="M9" s="17" t="s">
        <v>28</v>
      </c>
      <c r="O9" s="165">
        <f>'Rekapitulácia stavby'!$AN$8</f>
        <v>42432</v>
      </c>
      <c r="P9" s="120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29</v>
      </c>
      <c r="M11" s="17" t="s">
        <v>30</v>
      </c>
      <c r="O11" s="133"/>
      <c r="P11" s="120"/>
      <c r="R11" s="22"/>
    </row>
    <row r="12" spans="2:18" s="6" customFormat="1" ht="18.75" customHeight="1">
      <c r="B12" s="21"/>
      <c r="E12" s="15" t="s">
        <v>31</v>
      </c>
      <c r="M12" s="17" t="s">
        <v>32</v>
      </c>
      <c r="O12" s="133"/>
      <c r="P12" s="120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33</v>
      </c>
      <c r="M14" s="17" t="s">
        <v>30</v>
      </c>
      <c r="O14" s="166"/>
      <c r="P14" s="120"/>
      <c r="R14" s="22"/>
    </row>
    <row r="15" spans="2:18" s="6" customFormat="1" ht="18.75" customHeight="1">
      <c r="B15" s="21"/>
      <c r="E15" s="166" t="s">
        <v>27</v>
      </c>
      <c r="F15" s="120"/>
      <c r="G15" s="120"/>
      <c r="H15" s="120"/>
      <c r="I15" s="120"/>
      <c r="J15" s="120"/>
      <c r="K15" s="120"/>
      <c r="L15" s="120"/>
      <c r="M15" s="17" t="s">
        <v>32</v>
      </c>
      <c r="O15" s="166"/>
      <c r="P15" s="120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34</v>
      </c>
      <c r="M17" s="17" t="s">
        <v>30</v>
      </c>
      <c r="O17" s="133"/>
      <c r="P17" s="120"/>
      <c r="R17" s="22"/>
    </row>
    <row r="18" spans="2:18" s="6" customFormat="1" ht="18.75" customHeight="1">
      <c r="B18" s="21"/>
      <c r="E18" s="15" t="s">
        <v>35</v>
      </c>
      <c r="M18" s="17" t="s">
        <v>32</v>
      </c>
      <c r="O18" s="133"/>
      <c r="P18" s="120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37</v>
      </c>
      <c r="M20" s="17" t="s">
        <v>30</v>
      </c>
      <c r="O20" s="133"/>
      <c r="P20" s="120"/>
      <c r="R20" s="22"/>
    </row>
    <row r="21" spans="2:18" s="6" customFormat="1" ht="18.75" customHeight="1">
      <c r="B21" s="21"/>
      <c r="E21" s="15" t="s">
        <v>27</v>
      </c>
      <c r="M21" s="17" t="s">
        <v>32</v>
      </c>
      <c r="O21" s="133"/>
      <c r="P21" s="120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2"/>
    </row>
    <row r="24" spans="2:18" s="6" customFormat="1" ht="15" customHeight="1">
      <c r="B24" s="21"/>
      <c r="D24" s="77" t="s">
        <v>100</v>
      </c>
      <c r="M24" s="145">
        <f>$N$88</f>
        <v>0</v>
      </c>
      <c r="N24" s="120"/>
      <c r="O24" s="120"/>
      <c r="P24" s="120"/>
      <c r="R24" s="22"/>
    </row>
    <row r="25" spans="2:18" s="6" customFormat="1" ht="15" customHeight="1">
      <c r="B25" s="21"/>
      <c r="D25" s="20" t="s">
        <v>96</v>
      </c>
      <c r="M25" s="145"/>
      <c r="N25" s="120"/>
      <c r="O25" s="120"/>
      <c r="P25" s="120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8" t="s">
        <v>40</v>
      </c>
      <c r="M27" s="164"/>
      <c r="N27" s="120"/>
      <c r="O27" s="120"/>
      <c r="P27" s="120"/>
      <c r="R27" s="22"/>
    </row>
    <row r="28" spans="2:18" s="6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6" customFormat="1" ht="15" customHeight="1">
      <c r="B29" s="21"/>
      <c r="D29" s="26" t="s">
        <v>41</v>
      </c>
      <c r="E29" s="26" t="s">
        <v>42</v>
      </c>
      <c r="F29" s="79">
        <v>0.2</v>
      </c>
      <c r="G29" s="80" t="s">
        <v>43</v>
      </c>
      <c r="H29" s="163"/>
      <c r="I29" s="120"/>
      <c r="J29" s="120"/>
      <c r="M29" s="163"/>
      <c r="N29" s="120"/>
      <c r="O29" s="120"/>
      <c r="P29" s="120"/>
      <c r="R29" s="22"/>
    </row>
    <row r="30" spans="2:18" s="6" customFormat="1" ht="15" customHeight="1">
      <c r="B30" s="21"/>
      <c r="E30" s="26" t="s">
        <v>44</v>
      </c>
      <c r="F30" s="79">
        <v>0.2</v>
      </c>
      <c r="G30" s="80" t="s">
        <v>43</v>
      </c>
      <c r="H30" s="163"/>
      <c r="I30" s="120"/>
      <c r="J30" s="120"/>
      <c r="M30" s="163"/>
      <c r="N30" s="120"/>
      <c r="O30" s="120"/>
      <c r="P30" s="120"/>
      <c r="R30" s="22"/>
    </row>
    <row r="31" spans="2:18" s="6" customFormat="1" ht="15" customHeight="1" hidden="1">
      <c r="B31" s="21"/>
      <c r="E31" s="26" t="s">
        <v>45</v>
      </c>
      <c r="F31" s="79">
        <v>0.2</v>
      </c>
      <c r="G31" s="80" t="s">
        <v>43</v>
      </c>
      <c r="H31" s="163" t="e">
        <f>ROUND((((SUM(#REF!)+SUM($BG$106:$BG$116))+SUM(#REF!))),2)</f>
        <v>#REF!</v>
      </c>
      <c r="I31" s="120"/>
      <c r="J31" s="120"/>
      <c r="M31" s="163">
        <v>0</v>
      </c>
      <c r="N31" s="120"/>
      <c r="O31" s="120"/>
      <c r="P31" s="120"/>
      <c r="R31" s="22"/>
    </row>
    <row r="32" spans="2:18" s="6" customFormat="1" ht="15" customHeight="1" hidden="1">
      <c r="B32" s="21"/>
      <c r="E32" s="26" t="s">
        <v>46</v>
      </c>
      <c r="F32" s="79">
        <v>0.2</v>
      </c>
      <c r="G32" s="80" t="s">
        <v>43</v>
      </c>
      <c r="H32" s="163" t="e">
        <f>ROUND((((SUM(#REF!)+SUM($BH$106:$BH$116))+SUM(#REF!))),2)</f>
        <v>#REF!</v>
      </c>
      <c r="I32" s="120"/>
      <c r="J32" s="120"/>
      <c r="M32" s="163">
        <v>0</v>
      </c>
      <c r="N32" s="120"/>
      <c r="O32" s="120"/>
      <c r="P32" s="120"/>
      <c r="R32" s="22"/>
    </row>
    <row r="33" spans="2:18" s="6" customFormat="1" ht="15" customHeight="1" hidden="1">
      <c r="B33" s="21"/>
      <c r="E33" s="26" t="s">
        <v>47</v>
      </c>
      <c r="F33" s="79">
        <v>0</v>
      </c>
      <c r="G33" s="80" t="s">
        <v>43</v>
      </c>
      <c r="H33" s="163" t="e">
        <f>ROUND((((SUM(#REF!)+SUM($BI$106:$BI$116))+SUM(#REF!))),2)</f>
        <v>#REF!</v>
      </c>
      <c r="I33" s="120"/>
      <c r="J33" s="120"/>
      <c r="M33" s="163">
        <v>0</v>
      </c>
      <c r="N33" s="120"/>
      <c r="O33" s="120"/>
      <c r="P33" s="120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29"/>
      <c r="D35" s="30" t="s">
        <v>48</v>
      </c>
      <c r="E35" s="31"/>
      <c r="F35" s="31"/>
      <c r="G35" s="81" t="s">
        <v>49</v>
      </c>
      <c r="H35" s="32" t="s">
        <v>50</v>
      </c>
      <c r="I35" s="31"/>
      <c r="J35" s="31"/>
      <c r="K35" s="31"/>
      <c r="L35" s="138"/>
      <c r="M35" s="127"/>
      <c r="N35" s="127"/>
      <c r="O35" s="127"/>
      <c r="P35" s="129"/>
      <c r="Q35" s="29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51</v>
      </c>
      <c r="E50" s="34"/>
      <c r="F50" s="34"/>
      <c r="G50" s="34"/>
      <c r="H50" s="35"/>
      <c r="J50" s="33" t="s">
        <v>52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53</v>
      </c>
      <c r="E59" s="39"/>
      <c r="F59" s="39"/>
      <c r="G59" s="40" t="s">
        <v>54</v>
      </c>
      <c r="H59" s="41"/>
      <c r="J59" s="38" t="s">
        <v>53</v>
      </c>
      <c r="K59" s="39"/>
      <c r="L59" s="39"/>
      <c r="M59" s="39"/>
      <c r="N59" s="40" t="s">
        <v>54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55</v>
      </c>
      <c r="E61" s="34"/>
      <c r="F61" s="34"/>
      <c r="G61" s="34"/>
      <c r="H61" s="35"/>
      <c r="J61" s="33" t="s">
        <v>56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53</v>
      </c>
      <c r="E70" s="39"/>
      <c r="F70" s="39"/>
      <c r="G70" s="40" t="s">
        <v>54</v>
      </c>
      <c r="H70" s="41"/>
      <c r="J70" s="38" t="s">
        <v>53</v>
      </c>
      <c r="K70" s="39"/>
      <c r="L70" s="39"/>
      <c r="M70" s="39"/>
      <c r="N70" s="40" t="s">
        <v>54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39" t="s">
        <v>101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22</v>
      </c>
      <c r="F78" s="159" t="str">
        <f>$F$6</f>
        <v>Krakovany - rekonštrukcia a rozšírenie ČOV, 1.etapa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R78" s="22"/>
    </row>
    <row r="79" spans="2:18" s="6" customFormat="1" ht="37.5" customHeight="1">
      <c r="B79" s="21"/>
      <c r="C79" s="50" t="s">
        <v>99</v>
      </c>
      <c r="F79" s="140" t="str">
        <f>$F$7</f>
        <v>11 - S.O.11 Dúchareň a rozvodňa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26</v>
      </c>
      <c r="F81" s="15" t="str">
        <f>$F$9</f>
        <v> </v>
      </c>
      <c r="K81" s="17" t="s">
        <v>28</v>
      </c>
      <c r="M81" s="160">
        <f>IF($O$9="","",$O$9)</f>
        <v>42432</v>
      </c>
      <c r="N81" s="120"/>
      <c r="O81" s="120"/>
      <c r="P81" s="120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29</v>
      </c>
      <c r="F83" s="15" t="str">
        <f>$E$12</f>
        <v>TAVOS, a.s.</v>
      </c>
      <c r="K83" s="17" t="s">
        <v>34</v>
      </c>
      <c r="M83" s="133" t="str">
        <f>$E$18</f>
        <v>MIPRO s.r.o.</v>
      </c>
      <c r="N83" s="120"/>
      <c r="O83" s="120"/>
      <c r="P83" s="120"/>
      <c r="Q83" s="120"/>
      <c r="R83" s="22"/>
    </row>
    <row r="84" spans="2:18" s="6" customFormat="1" ht="15" customHeight="1">
      <c r="B84" s="21"/>
      <c r="C84" s="17" t="s">
        <v>33</v>
      </c>
      <c r="F84" s="15" t="str">
        <f>IF($E$15="","",$E$15)</f>
        <v> </v>
      </c>
      <c r="K84" s="17" t="s">
        <v>37</v>
      </c>
      <c r="M84" s="133" t="str">
        <f>$E$21</f>
        <v> </v>
      </c>
      <c r="N84" s="120"/>
      <c r="O84" s="120"/>
      <c r="P84" s="120"/>
      <c r="Q84" s="120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2" t="s">
        <v>102</v>
      </c>
      <c r="D86" s="115"/>
      <c r="E86" s="115"/>
      <c r="F86" s="115"/>
      <c r="G86" s="115"/>
      <c r="H86" s="29"/>
      <c r="I86" s="29"/>
      <c r="J86" s="29"/>
      <c r="K86" s="29"/>
      <c r="L86" s="29"/>
      <c r="M86" s="29"/>
      <c r="N86" s="162" t="s">
        <v>103</v>
      </c>
      <c r="O86" s="120"/>
      <c r="P86" s="120"/>
      <c r="Q86" s="120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1" t="s">
        <v>104</v>
      </c>
      <c r="N88" s="118">
        <f>ROUND($N$106,2)</f>
        <v>0</v>
      </c>
      <c r="O88" s="120"/>
      <c r="P88" s="120"/>
      <c r="Q88" s="120"/>
      <c r="R88" s="22"/>
      <c r="AU88" s="6" t="s">
        <v>105</v>
      </c>
    </row>
    <row r="89" spans="2:18" s="77" customFormat="1" ht="21" customHeight="1">
      <c r="B89" s="82"/>
      <c r="D89" s="75" t="s">
        <v>158</v>
      </c>
      <c r="N89" s="121">
        <f>ROUND($N$107,2)</f>
        <v>0</v>
      </c>
      <c r="O89" s="161"/>
      <c r="P89" s="161"/>
      <c r="Q89" s="161"/>
      <c r="R89" s="83"/>
    </row>
    <row r="90" spans="2:18" s="77" customFormat="1" ht="21" customHeight="1">
      <c r="B90" s="82"/>
      <c r="D90" s="75" t="s">
        <v>159</v>
      </c>
      <c r="N90" s="121">
        <f>ROUND($N$112,2)</f>
        <v>0</v>
      </c>
      <c r="O90" s="161"/>
      <c r="P90" s="161"/>
      <c r="Q90" s="161"/>
      <c r="R90" s="83"/>
    </row>
    <row r="94" spans="2:18" s="6" customFormat="1" ht="7.5" customHeight="1"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7"/>
    </row>
    <row r="95" spans="2:18" s="6" customFormat="1" ht="37.5" customHeight="1">
      <c r="B95" s="21"/>
      <c r="C95" s="139" t="s">
        <v>108</v>
      </c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22"/>
    </row>
    <row r="96" spans="2:18" s="6" customFormat="1" ht="7.5" customHeight="1">
      <c r="B96" s="21"/>
      <c r="R96" s="22"/>
    </row>
    <row r="97" spans="2:18" s="6" customFormat="1" ht="30.75" customHeight="1">
      <c r="B97" s="21"/>
      <c r="C97" s="17" t="s">
        <v>22</v>
      </c>
      <c r="F97" s="159" t="str">
        <f>$F$6</f>
        <v>Krakovany - rekonštrukcia a rozšírenie ČOV, 1.etapa</v>
      </c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R97" s="22"/>
    </row>
    <row r="98" spans="2:18" s="6" customFormat="1" ht="37.5" customHeight="1">
      <c r="B98" s="21"/>
      <c r="C98" s="50" t="s">
        <v>99</v>
      </c>
      <c r="F98" s="140" t="str">
        <f>$F$7</f>
        <v>11 - S.O.11 Dúchareň a rozvodňa</v>
      </c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R98" s="22"/>
    </row>
    <row r="99" spans="2:18" s="6" customFormat="1" ht="7.5" customHeight="1">
      <c r="B99" s="21"/>
      <c r="R99" s="22"/>
    </row>
    <row r="100" spans="2:18" s="6" customFormat="1" ht="18.75" customHeight="1">
      <c r="B100" s="21"/>
      <c r="C100" s="17" t="s">
        <v>26</v>
      </c>
      <c r="F100" s="15" t="str">
        <f>$F$9</f>
        <v> </v>
      </c>
      <c r="K100" s="17" t="s">
        <v>28</v>
      </c>
      <c r="M100" s="160">
        <f>IF($O$9="","",$O$9)</f>
        <v>42432</v>
      </c>
      <c r="N100" s="120"/>
      <c r="O100" s="120"/>
      <c r="P100" s="120"/>
      <c r="R100" s="22"/>
    </row>
    <row r="101" spans="2:18" s="6" customFormat="1" ht="7.5" customHeight="1">
      <c r="B101" s="21"/>
      <c r="R101" s="22"/>
    </row>
    <row r="102" spans="2:18" s="6" customFormat="1" ht="15.75" customHeight="1">
      <c r="B102" s="21"/>
      <c r="C102" s="17" t="s">
        <v>29</v>
      </c>
      <c r="F102" s="15" t="str">
        <f>$E$12</f>
        <v>TAVOS, a.s.</v>
      </c>
      <c r="K102" s="17" t="s">
        <v>34</v>
      </c>
      <c r="M102" s="133" t="str">
        <f>$E$18</f>
        <v>MIPRO s.r.o.</v>
      </c>
      <c r="N102" s="120"/>
      <c r="O102" s="120"/>
      <c r="P102" s="120"/>
      <c r="Q102" s="120"/>
      <c r="R102" s="22"/>
    </row>
    <row r="103" spans="2:18" s="6" customFormat="1" ht="15" customHeight="1">
      <c r="B103" s="21"/>
      <c r="C103" s="17" t="s">
        <v>33</v>
      </c>
      <c r="F103" s="15" t="str">
        <f>IF($E$15="","",$E$15)</f>
        <v> </v>
      </c>
      <c r="K103" s="17" t="s">
        <v>37</v>
      </c>
      <c r="M103" s="133" t="str">
        <f>$E$21</f>
        <v> </v>
      </c>
      <c r="N103" s="120"/>
      <c r="O103" s="120"/>
      <c r="P103" s="120"/>
      <c r="Q103" s="120"/>
      <c r="R103" s="22"/>
    </row>
    <row r="104" spans="2:18" s="6" customFormat="1" ht="11.25" customHeight="1">
      <c r="B104" s="21"/>
      <c r="R104" s="22"/>
    </row>
    <row r="105" spans="2:27" s="84" customFormat="1" ht="30" customHeight="1">
      <c r="B105" s="85"/>
      <c r="C105" s="86" t="s">
        <v>109</v>
      </c>
      <c r="D105" s="87" t="s">
        <v>110</v>
      </c>
      <c r="E105" s="87" t="s">
        <v>59</v>
      </c>
      <c r="F105" s="156" t="s">
        <v>111</v>
      </c>
      <c r="G105" s="157"/>
      <c r="H105" s="157"/>
      <c r="I105" s="157"/>
      <c r="J105" s="87" t="s">
        <v>112</v>
      </c>
      <c r="K105" s="87" t="s">
        <v>113</v>
      </c>
      <c r="L105" s="156" t="s">
        <v>114</v>
      </c>
      <c r="M105" s="157"/>
      <c r="N105" s="156" t="s">
        <v>115</v>
      </c>
      <c r="O105" s="157"/>
      <c r="P105" s="157"/>
      <c r="Q105" s="158"/>
      <c r="R105" s="88"/>
      <c r="T105" s="56" t="s">
        <v>116</v>
      </c>
      <c r="U105" s="57" t="s">
        <v>41</v>
      </c>
      <c r="V105" s="57" t="s">
        <v>117</v>
      </c>
      <c r="W105" s="57" t="s">
        <v>118</v>
      </c>
      <c r="X105" s="57" t="s">
        <v>119</v>
      </c>
      <c r="Y105" s="57" t="s">
        <v>120</v>
      </c>
      <c r="Z105" s="57" t="s">
        <v>121</v>
      </c>
      <c r="AA105" s="58" t="s">
        <v>122</v>
      </c>
    </row>
    <row r="106" spans="2:63" s="6" customFormat="1" ht="30" customHeight="1">
      <c r="B106" s="21"/>
      <c r="C106" s="61" t="s">
        <v>100</v>
      </c>
      <c r="N106" s="151"/>
      <c r="O106" s="120"/>
      <c r="P106" s="120"/>
      <c r="Q106" s="120"/>
      <c r="R106" s="22"/>
      <c r="T106" s="60"/>
      <c r="U106" s="34"/>
      <c r="V106" s="34"/>
      <c r="W106" s="89" t="e">
        <f>#REF!+#REF!+#REF!+#REF!+#REF!</f>
        <v>#REF!</v>
      </c>
      <c r="X106" s="34"/>
      <c r="Y106" s="89" t="e">
        <f>#REF!+#REF!+#REF!+#REF!+#REF!</f>
        <v>#REF!</v>
      </c>
      <c r="Z106" s="34"/>
      <c r="AA106" s="90" t="e">
        <f>#REF!+#REF!+#REF!+#REF!+#REF!</f>
        <v>#REF!</v>
      </c>
      <c r="AT106" s="6" t="s">
        <v>76</v>
      </c>
      <c r="AU106" s="6" t="s">
        <v>105</v>
      </c>
      <c r="BK106" s="91" t="e">
        <f>#REF!+#REF!+#REF!+#REF!+#REF!</f>
        <v>#REF!</v>
      </c>
    </row>
    <row r="107" spans="2:63" s="92" customFormat="1" ht="30.75" customHeight="1">
      <c r="B107" s="93"/>
      <c r="D107" s="100" t="s">
        <v>158</v>
      </c>
      <c r="N107" s="149">
        <f>$BK$107</f>
        <v>0</v>
      </c>
      <c r="O107" s="150"/>
      <c r="P107" s="150"/>
      <c r="Q107" s="150"/>
      <c r="R107" s="95"/>
      <c r="T107" s="96"/>
      <c r="W107" s="97">
        <f>SUM($W$108:$W$111)</f>
        <v>183.42081476</v>
      </c>
      <c r="Y107" s="97">
        <f>SUM($Y$108:$Y$111)</f>
        <v>64.61237351999999</v>
      </c>
      <c r="AA107" s="98">
        <f>SUM($AA$108:$AA$111)</f>
        <v>0</v>
      </c>
      <c r="AR107" s="94" t="s">
        <v>82</v>
      </c>
      <c r="AT107" s="94" t="s">
        <v>76</v>
      </c>
      <c r="AU107" s="94" t="s">
        <v>82</v>
      </c>
      <c r="AY107" s="94" t="s">
        <v>123</v>
      </c>
      <c r="BK107" s="99">
        <f>SUM($BK$108:$BK$111)</f>
        <v>0</v>
      </c>
    </row>
    <row r="108" spans="2:64" s="6" customFormat="1" ht="27" customHeight="1">
      <c r="B108" s="21"/>
      <c r="C108" s="101" t="s">
        <v>14</v>
      </c>
      <c r="D108" s="101" t="s">
        <v>124</v>
      </c>
      <c r="E108" s="102" t="s">
        <v>160</v>
      </c>
      <c r="F108" s="155" t="s">
        <v>161</v>
      </c>
      <c r="G108" s="153"/>
      <c r="H108" s="153"/>
      <c r="I108" s="153"/>
      <c r="J108" s="103" t="s">
        <v>125</v>
      </c>
      <c r="K108" s="104">
        <v>27.128</v>
      </c>
      <c r="L108" s="152"/>
      <c r="M108" s="153"/>
      <c r="N108" s="154">
        <f>ROUND($L$108*$K$108,2)</f>
        <v>0</v>
      </c>
      <c r="O108" s="153"/>
      <c r="P108" s="153"/>
      <c r="Q108" s="153"/>
      <c r="R108" s="22"/>
      <c r="T108" s="105"/>
      <c r="U108" s="27" t="s">
        <v>44</v>
      </c>
      <c r="V108" s="106">
        <v>1.7535</v>
      </c>
      <c r="W108" s="106">
        <f>$V$108*$K$108</f>
        <v>47.568948</v>
      </c>
      <c r="X108" s="106">
        <v>2.26733</v>
      </c>
      <c r="Y108" s="106">
        <f>$X$108*$K$108</f>
        <v>61.50812824</v>
      </c>
      <c r="Z108" s="106">
        <v>0</v>
      </c>
      <c r="AA108" s="107">
        <f>$Z$108*$K$108</f>
        <v>0</v>
      </c>
      <c r="AR108" s="6" t="s">
        <v>126</v>
      </c>
      <c r="AT108" s="6" t="s">
        <v>124</v>
      </c>
      <c r="AU108" s="6" t="s">
        <v>107</v>
      </c>
      <c r="AY108" s="6" t="s">
        <v>123</v>
      </c>
      <c r="BE108" s="76">
        <f>IF($U$108="základná",$N$108,0)</f>
        <v>0</v>
      </c>
      <c r="BF108" s="76">
        <f>IF($U$108="znížená",$N$108,0)</f>
        <v>0</v>
      </c>
      <c r="BG108" s="76">
        <f>IF($U$108="zákl. prenesená",$N$108,0)</f>
        <v>0</v>
      </c>
      <c r="BH108" s="76">
        <f>IF($U$108="zníž. prenesená",$N$108,0)</f>
        <v>0</v>
      </c>
      <c r="BI108" s="76">
        <f>IF($U$108="nulová",$N$108,0)</f>
        <v>0</v>
      </c>
      <c r="BJ108" s="6" t="s">
        <v>107</v>
      </c>
      <c r="BK108" s="76">
        <f>ROUND($L$108*$K$108,2)</f>
        <v>0</v>
      </c>
      <c r="BL108" s="6" t="s">
        <v>126</v>
      </c>
    </row>
    <row r="109" spans="2:64" s="6" customFormat="1" ht="27" customHeight="1">
      <c r="B109" s="21"/>
      <c r="C109" s="101" t="s">
        <v>93</v>
      </c>
      <c r="D109" s="101" t="s">
        <v>124</v>
      </c>
      <c r="E109" s="102" t="s">
        <v>151</v>
      </c>
      <c r="F109" s="155" t="s">
        <v>152</v>
      </c>
      <c r="G109" s="153"/>
      <c r="H109" s="153"/>
      <c r="I109" s="153"/>
      <c r="J109" s="103" t="s">
        <v>128</v>
      </c>
      <c r="K109" s="104">
        <v>45.28</v>
      </c>
      <c r="L109" s="152"/>
      <c r="M109" s="153"/>
      <c r="N109" s="154">
        <f>ROUND($L$109*$K$109,2)</f>
        <v>0</v>
      </c>
      <c r="O109" s="153"/>
      <c r="P109" s="153"/>
      <c r="Q109" s="153"/>
      <c r="R109" s="22"/>
      <c r="T109" s="105"/>
      <c r="U109" s="27" t="s">
        <v>44</v>
      </c>
      <c r="V109" s="106">
        <v>1.466</v>
      </c>
      <c r="W109" s="106">
        <f>$V$109*$K$109</f>
        <v>66.38048</v>
      </c>
      <c r="X109" s="106">
        <v>0.00941</v>
      </c>
      <c r="Y109" s="106">
        <f>$X$109*$K$109</f>
        <v>0.4260848</v>
      </c>
      <c r="Z109" s="106">
        <v>0</v>
      </c>
      <c r="AA109" s="107">
        <f>$Z$109*$K$109</f>
        <v>0</v>
      </c>
      <c r="AR109" s="6" t="s">
        <v>126</v>
      </c>
      <c r="AT109" s="6" t="s">
        <v>124</v>
      </c>
      <c r="AU109" s="6" t="s">
        <v>107</v>
      </c>
      <c r="AY109" s="6" t="s">
        <v>123</v>
      </c>
      <c r="BE109" s="76">
        <f>IF($U$109="základná",$N$109,0)</f>
        <v>0</v>
      </c>
      <c r="BF109" s="76">
        <f>IF($U$109="znížená",$N$109,0)</f>
        <v>0</v>
      </c>
      <c r="BG109" s="76">
        <f>IF($U$109="zákl. prenesená",$N$109,0)</f>
        <v>0</v>
      </c>
      <c r="BH109" s="76">
        <f>IF($U$109="zníž. prenesená",$N$109,0)</f>
        <v>0</v>
      </c>
      <c r="BI109" s="76">
        <f>IF($U$109="nulová",$N$109,0)</f>
        <v>0</v>
      </c>
      <c r="BJ109" s="6" t="s">
        <v>107</v>
      </c>
      <c r="BK109" s="76">
        <f>ROUND($L$109*$K$109,2)</f>
        <v>0</v>
      </c>
      <c r="BL109" s="6" t="s">
        <v>126</v>
      </c>
    </row>
    <row r="110" spans="2:64" s="6" customFormat="1" ht="27" customHeight="1">
      <c r="B110" s="21"/>
      <c r="C110" s="101" t="s">
        <v>94</v>
      </c>
      <c r="D110" s="101" t="s">
        <v>124</v>
      </c>
      <c r="E110" s="102" t="s">
        <v>153</v>
      </c>
      <c r="F110" s="155" t="s">
        <v>154</v>
      </c>
      <c r="G110" s="153"/>
      <c r="H110" s="153"/>
      <c r="I110" s="153"/>
      <c r="J110" s="103" t="s">
        <v>128</v>
      </c>
      <c r="K110" s="104">
        <v>45.28</v>
      </c>
      <c r="L110" s="152"/>
      <c r="M110" s="153"/>
      <c r="N110" s="154">
        <f>ROUND($L$110*$K$110,2)</f>
        <v>0</v>
      </c>
      <c r="O110" s="153"/>
      <c r="P110" s="153"/>
      <c r="Q110" s="153"/>
      <c r="R110" s="22"/>
      <c r="T110" s="105"/>
      <c r="U110" s="27" t="s">
        <v>44</v>
      </c>
      <c r="V110" s="106">
        <v>0.341</v>
      </c>
      <c r="W110" s="106">
        <f>$V$110*$K$110</f>
        <v>15.44048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" t="s">
        <v>126</v>
      </c>
      <c r="AT110" s="6" t="s">
        <v>124</v>
      </c>
      <c r="AU110" s="6" t="s">
        <v>107</v>
      </c>
      <c r="AY110" s="6" t="s">
        <v>123</v>
      </c>
      <c r="BE110" s="76">
        <f>IF($U$110="základná",$N$110,0)</f>
        <v>0</v>
      </c>
      <c r="BF110" s="76">
        <f>IF($U$110="znížená",$N$110,0)</f>
        <v>0</v>
      </c>
      <c r="BG110" s="76">
        <f>IF($U$110="zákl. prenesená",$N$110,0)</f>
        <v>0</v>
      </c>
      <c r="BH110" s="76">
        <f>IF($U$110="zníž. prenesená",$N$110,0)</f>
        <v>0</v>
      </c>
      <c r="BI110" s="76">
        <f>IF($U$110="nulová",$N$110,0)</f>
        <v>0</v>
      </c>
      <c r="BJ110" s="6" t="s">
        <v>107</v>
      </c>
      <c r="BK110" s="76">
        <f>ROUND($L$110*$K$110,2)</f>
        <v>0</v>
      </c>
      <c r="BL110" s="6" t="s">
        <v>126</v>
      </c>
    </row>
    <row r="111" spans="2:64" s="6" customFormat="1" ht="27" customHeight="1">
      <c r="B111" s="21"/>
      <c r="C111" s="101" t="s">
        <v>139</v>
      </c>
      <c r="D111" s="101" t="s">
        <v>124</v>
      </c>
      <c r="E111" s="102" t="s">
        <v>134</v>
      </c>
      <c r="F111" s="155" t="s">
        <v>135</v>
      </c>
      <c r="G111" s="153"/>
      <c r="H111" s="153"/>
      <c r="I111" s="153"/>
      <c r="J111" s="103" t="s">
        <v>127</v>
      </c>
      <c r="K111" s="104">
        <v>2.644</v>
      </c>
      <c r="L111" s="152"/>
      <c r="M111" s="153"/>
      <c r="N111" s="154">
        <f>ROUND($L$111*$K$111,2)</f>
        <v>0</v>
      </c>
      <c r="O111" s="153"/>
      <c r="P111" s="153"/>
      <c r="Q111" s="153"/>
      <c r="R111" s="22"/>
      <c r="T111" s="105"/>
      <c r="U111" s="27" t="s">
        <v>44</v>
      </c>
      <c r="V111" s="106">
        <v>20.43529</v>
      </c>
      <c r="W111" s="106">
        <f>$V$111*$K$111</f>
        <v>54.03090676</v>
      </c>
      <c r="X111" s="106">
        <v>1.01292</v>
      </c>
      <c r="Y111" s="106">
        <f>$X$111*$K$111</f>
        <v>2.6781604800000003</v>
      </c>
      <c r="Z111" s="106">
        <v>0</v>
      </c>
      <c r="AA111" s="107">
        <f>$Z$111*$K$111</f>
        <v>0</v>
      </c>
      <c r="AR111" s="6" t="s">
        <v>126</v>
      </c>
      <c r="AT111" s="6" t="s">
        <v>124</v>
      </c>
      <c r="AU111" s="6" t="s">
        <v>107</v>
      </c>
      <c r="AY111" s="6" t="s">
        <v>123</v>
      </c>
      <c r="BE111" s="76">
        <f>IF($U$111="základná",$N$111,0)</f>
        <v>0</v>
      </c>
      <c r="BF111" s="76">
        <f>IF($U$111="znížená",$N$111,0)</f>
        <v>0</v>
      </c>
      <c r="BG111" s="76">
        <f>IF($U$111="zákl. prenesená",$N$111,0)</f>
        <v>0</v>
      </c>
      <c r="BH111" s="76">
        <f>IF($U$111="zníž. prenesená",$N$111,0)</f>
        <v>0</v>
      </c>
      <c r="BI111" s="76">
        <f>IF($U$111="nulová",$N$111,0)</f>
        <v>0</v>
      </c>
      <c r="BJ111" s="6" t="s">
        <v>107</v>
      </c>
      <c r="BK111" s="76">
        <f>ROUND($L$111*$K$111,2)</f>
        <v>0</v>
      </c>
      <c r="BL111" s="6" t="s">
        <v>126</v>
      </c>
    </row>
    <row r="112" spans="2:63" s="92" customFormat="1" ht="30.75" customHeight="1">
      <c r="B112" s="93"/>
      <c r="D112" s="100" t="s">
        <v>159</v>
      </c>
      <c r="N112" s="149">
        <f>$BK$112</f>
        <v>0</v>
      </c>
      <c r="O112" s="150"/>
      <c r="P112" s="150"/>
      <c r="Q112" s="150"/>
      <c r="R112" s="95"/>
      <c r="T112" s="96"/>
      <c r="W112" s="97">
        <f>SUM($W$113:$W$116)</f>
        <v>52.30251706</v>
      </c>
      <c r="Y112" s="97">
        <f>SUM($Y$113:$Y$116)</f>
        <v>17.69141356</v>
      </c>
      <c r="AA112" s="98">
        <f>SUM($AA$113:$AA$116)</f>
        <v>0</v>
      </c>
      <c r="AR112" s="94" t="s">
        <v>82</v>
      </c>
      <c r="AT112" s="94" t="s">
        <v>76</v>
      </c>
      <c r="AU112" s="94" t="s">
        <v>82</v>
      </c>
      <c r="AY112" s="94" t="s">
        <v>123</v>
      </c>
      <c r="BK112" s="99">
        <f>SUM($BK$113:$BK$116)</f>
        <v>0</v>
      </c>
    </row>
    <row r="113" spans="2:64" s="6" customFormat="1" ht="27" customHeight="1">
      <c r="B113" s="21"/>
      <c r="C113" s="101" t="s">
        <v>141</v>
      </c>
      <c r="D113" s="101" t="s">
        <v>124</v>
      </c>
      <c r="E113" s="102" t="s">
        <v>162</v>
      </c>
      <c r="F113" s="155" t="s">
        <v>163</v>
      </c>
      <c r="G113" s="153"/>
      <c r="H113" s="153"/>
      <c r="I113" s="153"/>
      <c r="J113" s="103" t="s">
        <v>125</v>
      </c>
      <c r="K113" s="104">
        <v>7.726</v>
      </c>
      <c r="L113" s="152"/>
      <c r="M113" s="153"/>
      <c r="N113" s="154">
        <f>ROUND($L$113*$K$113,2)</f>
        <v>0</v>
      </c>
      <c r="O113" s="153"/>
      <c r="P113" s="153"/>
      <c r="Q113" s="153"/>
      <c r="R113" s="22"/>
      <c r="T113" s="105"/>
      <c r="U113" s="27" t="s">
        <v>44</v>
      </c>
      <c r="V113" s="106">
        <v>1.573</v>
      </c>
      <c r="W113" s="106">
        <f>$V$113*$K$113</f>
        <v>12.152998</v>
      </c>
      <c r="X113" s="106">
        <v>2.212</v>
      </c>
      <c r="Y113" s="106">
        <f>$X$113*$K$113</f>
        <v>17.089912</v>
      </c>
      <c r="Z113" s="106">
        <v>0</v>
      </c>
      <c r="AA113" s="107">
        <f>$Z$113*$K$113</f>
        <v>0</v>
      </c>
      <c r="AR113" s="6" t="s">
        <v>126</v>
      </c>
      <c r="AT113" s="6" t="s">
        <v>124</v>
      </c>
      <c r="AU113" s="6" t="s">
        <v>107</v>
      </c>
      <c r="AY113" s="6" t="s">
        <v>123</v>
      </c>
      <c r="BE113" s="76">
        <f>IF($U$113="základná",$N$113,0)</f>
        <v>0</v>
      </c>
      <c r="BF113" s="76">
        <f>IF($U$113="znížená",$N$113,0)</f>
        <v>0</v>
      </c>
      <c r="BG113" s="76">
        <f>IF($U$113="zákl. prenesená",$N$113,0)</f>
        <v>0</v>
      </c>
      <c r="BH113" s="76">
        <f>IF($U$113="zníž. prenesená",$N$113,0)</f>
        <v>0</v>
      </c>
      <c r="BI113" s="76">
        <f>IF($U$113="nulová",$N$113,0)</f>
        <v>0</v>
      </c>
      <c r="BJ113" s="6" t="s">
        <v>107</v>
      </c>
      <c r="BK113" s="76">
        <f>ROUND($L$113*$K$113,2)</f>
        <v>0</v>
      </c>
      <c r="BL113" s="6" t="s">
        <v>126</v>
      </c>
    </row>
    <row r="114" spans="2:64" s="6" customFormat="1" ht="27" customHeight="1">
      <c r="B114" s="21"/>
      <c r="C114" s="101" t="s">
        <v>142</v>
      </c>
      <c r="D114" s="101" t="s">
        <v>124</v>
      </c>
      <c r="E114" s="102" t="s">
        <v>164</v>
      </c>
      <c r="F114" s="155" t="s">
        <v>165</v>
      </c>
      <c r="G114" s="153"/>
      <c r="H114" s="153"/>
      <c r="I114" s="153"/>
      <c r="J114" s="103" t="s">
        <v>128</v>
      </c>
      <c r="K114" s="104">
        <v>38.628</v>
      </c>
      <c r="L114" s="152"/>
      <c r="M114" s="153"/>
      <c r="N114" s="154">
        <f>ROUND($L$114*$K$114,2)</f>
        <v>0</v>
      </c>
      <c r="O114" s="153"/>
      <c r="P114" s="153"/>
      <c r="Q114" s="153"/>
      <c r="R114" s="22"/>
      <c r="T114" s="105"/>
      <c r="U114" s="27" t="s">
        <v>44</v>
      </c>
      <c r="V114" s="106">
        <v>0.482</v>
      </c>
      <c r="W114" s="106">
        <f>$V$114*$K$114</f>
        <v>18.618696</v>
      </c>
      <c r="X114" s="106">
        <v>0.00341</v>
      </c>
      <c r="Y114" s="106">
        <f>$X$114*$K$114</f>
        <v>0.13172148</v>
      </c>
      <c r="Z114" s="106">
        <v>0</v>
      </c>
      <c r="AA114" s="107">
        <f>$Z$114*$K$114</f>
        <v>0</v>
      </c>
      <c r="AR114" s="6" t="s">
        <v>126</v>
      </c>
      <c r="AT114" s="6" t="s">
        <v>124</v>
      </c>
      <c r="AU114" s="6" t="s">
        <v>107</v>
      </c>
      <c r="AY114" s="6" t="s">
        <v>123</v>
      </c>
      <c r="BE114" s="76">
        <f>IF($U$114="základná",$N$114,0)</f>
        <v>0</v>
      </c>
      <c r="BF114" s="76">
        <f>IF($U$114="znížená",$N$114,0)</f>
        <v>0</v>
      </c>
      <c r="BG114" s="76">
        <f>IF($U$114="zákl. prenesená",$N$114,0)</f>
        <v>0</v>
      </c>
      <c r="BH114" s="76">
        <f>IF($U$114="zníž. prenesená",$N$114,0)</f>
        <v>0</v>
      </c>
      <c r="BI114" s="76">
        <f>IF($U$114="nulová",$N$114,0)</f>
        <v>0</v>
      </c>
      <c r="BJ114" s="6" t="s">
        <v>107</v>
      </c>
      <c r="BK114" s="76">
        <f>ROUND($L$114*$K$114,2)</f>
        <v>0</v>
      </c>
      <c r="BL114" s="6" t="s">
        <v>126</v>
      </c>
    </row>
    <row r="115" spans="2:64" s="6" customFormat="1" ht="27" customHeight="1">
      <c r="B115" s="21"/>
      <c r="C115" s="101" t="s">
        <v>143</v>
      </c>
      <c r="D115" s="101" t="s">
        <v>124</v>
      </c>
      <c r="E115" s="102" t="s">
        <v>166</v>
      </c>
      <c r="F115" s="155" t="s">
        <v>167</v>
      </c>
      <c r="G115" s="153"/>
      <c r="H115" s="153"/>
      <c r="I115" s="153"/>
      <c r="J115" s="103" t="s">
        <v>128</v>
      </c>
      <c r="K115" s="104">
        <v>38.628</v>
      </c>
      <c r="L115" s="152"/>
      <c r="M115" s="153"/>
      <c r="N115" s="154">
        <f>ROUND($L$115*$K$115,2)</f>
        <v>0</v>
      </c>
      <c r="O115" s="153"/>
      <c r="P115" s="153"/>
      <c r="Q115" s="153"/>
      <c r="R115" s="22"/>
      <c r="T115" s="105"/>
      <c r="U115" s="27" t="s">
        <v>44</v>
      </c>
      <c r="V115" s="106">
        <v>0.239</v>
      </c>
      <c r="W115" s="106">
        <f>$V$115*$K$115</f>
        <v>9.232092</v>
      </c>
      <c r="X115" s="106">
        <v>0</v>
      </c>
      <c r="Y115" s="106">
        <f>$X$115*$K$115</f>
        <v>0</v>
      </c>
      <c r="Z115" s="106">
        <v>0</v>
      </c>
      <c r="AA115" s="107">
        <f>$Z$115*$K$115</f>
        <v>0</v>
      </c>
      <c r="AR115" s="6" t="s">
        <v>126</v>
      </c>
      <c r="AT115" s="6" t="s">
        <v>124</v>
      </c>
      <c r="AU115" s="6" t="s">
        <v>107</v>
      </c>
      <c r="AY115" s="6" t="s">
        <v>123</v>
      </c>
      <c r="BE115" s="76">
        <f>IF($U$115="základná",$N$115,0)</f>
        <v>0</v>
      </c>
      <c r="BF115" s="76">
        <f>IF($U$115="znížená",$N$115,0)</f>
        <v>0</v>
      </c>
      <c r="BG115" s="76">
        <f>IF($U$115="zákl. prenesená",$N$115,0)</f>
        <v>0</v>
      </c>
      <c r="BH115" s="76">
        <f>IF($U$115="zníž. prenesená",$N$115,0)</f>
        <v>0</v>
      </c>
      <c r="BI115" s="76">
        <f>IF($U$115="nulová",$N$115,0)</f>
        <v>0</v>
      </c>
      <c r="BJ115" s="6" t="s">
        <v>107</v>
      </c>
      <c r="BK115" s="76">
        <f>ROUND($L$115*$K$115,2)</f>
        <v>0</v>
      </c>
      <c r="BL115" s="6" t="s">
        <v>126</v>
      </c>
    </row>
    <row r="116" spans="2:64" s="6" customFormat="1" ht="27" customHeight="1">
      <c r="B116" s="21"/>
      <c r="C116" s="101" t="s">
        <v>144</v>
      </c>
      <c r="D116" s="101" t="s">
        <v>124</v>
      </c>
      <c r="E116" s="102" t="s">
        <v>168</v>
      </c>
      <c r="F116" s="155" t="s">
        <v>169</v>
      </c>
      <c r="G116" s="153"/>
      <c r="H116" s="153"/>
      <c r="I116" s="153"/>
      <c r="J116" s="103" t="s">
        <v>127</v>
      </c>
      <c r="K116" s="104">
        <v>0.462</v>
      </c>
      <c r="L116" s="152"/>
      <c r="M116" s="153"/>
      <c r="N116" s="154">
        <f>ROUND($L$116*$K$116,2)</f>
        <v>0</v>
      </c>
      <c r="O116" s="153"/>
      <c r="P116" s="153"/>
      <c r="Q116" s="153"/>
      <c r="R116" s="22"/>
      <c r="T116" s="105"/>
      <c r="U116" s="27" t="s">
        <v>44</v>
      </c>
      <c r="V116" s="106">
        <v>26.62063</v>
      </c>
      <c r="W116" s="106">
        <f>$V$116*$K$116</f>
        <v>12.29873106</v>
      </c>
      <c r="X116" s="106">
        <v>1.01684</v>
      </c>
      <c r="Y116" s="106">
        <f>$X$116*$K$116</f>
        <v>0.46978008</v>
      </c>
      <c r="Z116" s="106">
        <v>0</v>
      </c>
      <c r="AA116" s="107">
        <f>$Z$116*$K$116</f>
        <v>0</v>
      </c>
      <c r="AR116" s="6" t="s">
        <v>126</v>
      </c>
      <c r="AT116" s="6" t="s">
        <v>124</v>
      </c>
      <c r="AU116" s="6" t="s">
        <v>107</v>
      </c>
      <c r="AY116" s="6" t="s">
        <v>123</v>
      </c>
      <c r="BE116" s="76">
        <f>IF($U$116="základná",$N$116,0)</f>
        <v>0</v>
      </c>
      <c r="BF116" s="76">
        <f>IF($U$116="znížená",$N$116,0)</f>
        <v>0</v>
      </c>
      <c r="BG116" s="76">
        <f>IF($U$116="zákl. prenesená",$N$116,0)</f>
        <v>0</v>
      </c>
      <c r="BH116" s="76">
        <f>IF($U$116="zníž. prenesená",$N$116,0)</f>
        <v>0</v>
      </c>
      <c r="BI116" s="76">
        <f>IF($U$116="nulová",$N$116,0)</f>
        <v>0</v>
      </c>
      <c r="BJ116" s="6" t="s">
        <v>107</v>
      </c>
      <c r="BK116" s="76">
        <f>ROUND($L$116*$K$116,2)</f>
        <v>0</v>
      </c>
      <c r="BL116" s="6" t="s">
        <v>126</v>
      </c>
    </row>
    <row r="117" s="2" customFormat="1" ht="14.25" customHeight="1"/>
    <row r="143" ht="14.25" customHeight="1"/>
  </sheetData>
  <sheetProtection/>
  <mergeCells count="77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90:Q90"/>
    <mergeCell ref="N89:Q89"/>
    <mergeCell ref="F98:P98"/>
    <mergeCell ref="M100:P100"/>
    <mergeCell ref="M102:Q102"/>
    <mergeCell ref="M103:Q103"/>
    <mergeCell ref="C95:Q95"/>
    <mergeCell ref="F97:P97"/>
    <mergeCell ref="F105:I105"/>
    <mergeCell ref="L105:M105"/>
    <mergeCell ref="N105:Q105"/>
    <mergeCell ref="N106:Q106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N107:Q107"/>
    <mergeCell ref="N112:Q112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43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tabSelected="1" zoomScalePageLayoutView="0" workbookViewId="0" topLeftCell="A1">
      <pane ySplit="1" topLeftCell="A97" activePane="bottomLeft" state="frozen"/>
      <selection pane="topLeft" activeCell="A1" sqref="A1"/>
      <selection pane="bottomLeft" activeCell="K107" sqref="K10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13"/>
      <c r="B1" s="110"/>
      <c r="C1" s="110"/>
      <c r="D1" s="111" t="s">
        <v>8</v>
      </c>
      <c r="E1" s="110"/>
      <c r="F1" s="112" t="s">
        <v>3</v>
      </c>
      <c r="G1" s="112"/>
      <c r="H1" s="148" t="s">
        <v>4</v>
      </c>
      <c r="I1" s="148"/>
      <c r="J1" s="148"/>
      <c r="K1" s="148"/>
      <c r="L1" s="112" t="s">
        <v>5</v>
      </c>
      <c r="M1" s="110"/>
      <c r="N1" s="110"/>
      <c r="O1" s="111" t="s">
        <v>97</v>
      </c>
      <c r="P1" s="110"/>
      <c r="Q1" s="110"/>
      <c r="R1" s="110"/>
      <c r="S1" s="112" t="s">
        <v>6</v>
      </c>
      <c r="T1" s="112"/>
      <c r="U1" s="113"/>
      <c r="V1" s="11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11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S2" s="116" t="s">
        <v>12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39" t="s">
        <v>98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"/>
      <c r="T4" s="12" t="s">
        <v>16</v>
      </c>
      <c r="AT4" s="2" t="s">
        <v>10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22</v>
      </c>
      <c r="F6" s="159" t="str">
        <f>'Rekapitulácia stavby'!$K$6</f>
        <v>Krakovany - rekonštrukcia a rozšírenie ČOV, 1.etapa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R6" s="11"/>
    </row>
    <row r="7" spans="2:18" s="6" customFormat="1" ht="37.5" customHeight="1">
      <c r="B7" s="21"/>
      <c r="D7" s="16" t="s">
        <v>99</v>
      </c>
      <c r="F7" s="143" t="s">
        <v>170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R7" s="22"/>
    </row>
    <row r="8" spans="2:18" s="6" customFormat="1" ht="15" customHeight="1">
      <c r="B8" s="21"/>
      <c r="D8" s="17" t="s">
        <v>24</v>
      </c>
      <c r="F8" s="15"/>
      <c r="M8" s="17" t="s">
        <v>25</v>
      </c>
      <c r="O8" s="15"/>
      <c r="R8" s="22"/>
    </row>
    <row r="9" spans="2:18" s="6" customFormat="1" ht="15" customHeight="1">
      <c r="B9" s="21"/>
      <c r="D9" s="17" t="s">
        <v>26</v>
      </c>
      <c r="F9" s="15" t="s">
        <v>27</v>
      </c>
      <c r="M9" s="17" t="s">
        <v>28</v>
      </c>
      <c r="O9" s="165">
        <f>'Rekapitulácia stavby'!$AN$8</f>
        <v>42432</v>
      </c>
      <c r="P9" s="120"/>
      <c r="R9" s="22"/>
    </row>
    <row r="10" spans="2:18" s="6" customFormat="1" ht="12" customHeight="1">
      <c r="B10" s="21"/>
      <c r="R10" s="22"/>
    </row>
    <row r="11" spans="2:18" s="6" customFormat="1" ht="15" customHeight="1">
      <c r="B11" s="21"/>
      <c r="D11" s="17" t="s">
        <v>29</v>
      </c>
      <c r="M11" s="17" t="s">
        <v>30</v>
      </c>
      <c r="O11" s="133"/>
      <c r="P11" s="120"/>
      <c r="R11" s="22"/>
    </row>
    <row r="12" spans="2:18" s="6" customFormat="1" ht="18.75" customHeight="1">
      <c r="B12" s="21"/>
      <c r="E12" s="15" t="s">
        <v>31</v>
      </c>
      <c r="M12" s="17" t="s">
        <v>32</v>
      </c>
      <c r="O12" s="133"/>
      <c r="P12" s="120"/>
      <c r="R12" s="22"/>
    </row>
    <row r="13" spans="2:18" s="6" customFormat="1" ht="7.5" customHeight="1">
      <c r="B13" s="21"/>
      <c r="R13" s="22"/>
    </row>
    <row r="14" spans="2:18" s="6" customFormat="1" ht="15" customHeight="1">
      <c r="B14" s="21"/>
      <c r="D14" s="17" t="s">
        <v>33</v>
      </c>
      <c r="M14" s="17" t="s">
        <v>30</v>
      </c>
      <c r="O14" s="166"/>
      <c r="P14" s="120"/>
      <c r="R14" s="22"/>
    </row>
    <row r="15" spans="2:18" s="6" customFormat="1" ht="18.75" customHeight="1">
      <c r="B15" s="21"/>
      <c r="E15" s="166" t="s">
        <v>27</v>
      </c>
      <c r="F15" s="120"/>
      <c r="G15" s="120"/>
      <c r="H15" s="120"/>
      <c r="I15" s="120"/>
      <c r="J15" s="120"/>
      <c r="K15" s="120"/>
      <c r="L15" s="120"/>
      <c r="M15" s="17" t="s">
        <v>32</v>
      </c>
      <c r="O15" s="166"/>
      <c r="P15" s="120"/>
      <c r="R15" s="22"/>
    </row>
    <row r="16" spans="2:18" s="6" customFormat="1" ht="7.5" customHeight="1">
      <c r="B16" s="21"/>
      <c r="R16" s="22"/>
    </row>
    <row r="17" spans="2:18" s="6" customFormat="1" ht="15" customHeight="1">
      <c r="B17" s="21"/>
      <c r="D17" s="17" t="s">
        <v>34</v>
      </c>
      <c r="M17" s="17" t="s">
        <v>30</v>
      </c>
      <c r="O17" s="133"/>
      <c r="P17" s="120"/>
      <c r="R17" s="22"/>
    </row>
    <row r="18" spans="2:18" s="6" customFormat="1" ht="18.75" customHeight="1">
      <c r="B18" s="21"/>
      <c r="E18" s="15" t="s">
        <v>35</v>
      </c>
      <c r="M18" s="17" t="s">
        <v>32</v>
      </c>
      <c r="O18" s="133"/>
      <c r="P18" s="120"/>
      <c r="R18" s="22"/>
    </row>
    <row r="19" spans="2:18" s="6" customFormat="1" ht="7.5" customHeight="1">
      <c r="B19" s="21"/>
      <c r="R19" s="22"/>
    </row>
    <row r="20" spans="2:18" s="6" customFormat="1" ht="15" customHeight="1">
      <c r="B20" s="21"/>
      <c r="D20" s="17" t="s">
        <v>37</v>
      </c>
      <c r="M20" s="17" t="s">
        <v>30</v>
      </c>
      <c r="O20" s="133"/>
      <c r="P20" s="120"/>
      <c r="R20" s="22"/>
    </row>
    <row r="21" spans="2:18" s="6" customFormat="1" ht="18.75" customHeight="1">
      <c r="B21" s="21"/>
      <c r="E21" s="15" t="s">
        <v>27</v>
      </c>
      <c r="M21" s="17" t="s">
        <v>32</v>
      </c>
      <c r="O21" s="133"/>
      <c r="P21" s="120"/>
      <c r="R21" s="22"/>
    </row>
    <row r="22" spans="2:18" s="6" customFormat="1" ht="7.5" customHeight="1">
      <c r="B22" s="21"/>
      <c r="R22" s="22"/>
    </row>
    <row r="23" spans="2:18" s="6" customFormat="1" ht="7.5" customHeight="1">
      <c r="B23" s="2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R23" s="22"/>
    </row>
    <row r="24" spans="2:18" s="6" customFormat="1" ht="15" customHeight="1">
      <c r="B24" s="21"/>
      <c r="D24" s="77" t="s">
        <v>100</v>
      </c>
      <c r="M24" s="145">
        <f>$N$88</f>
        <v>0</v>
      </c>
      <c r="N24" s="120"/>
      <c r="O24" s="120"/>
      <c r="P24" s="120"/>
      <c r="R24" s="22"/>
    </row>
    <row r="25" spans="2:18" s="6" customFormat="1" ht="15" customHeight="1">
      <c r="B25" s="21"/>
      <c r="D25" s="20" t="s">
        <v>96</v>
      </c>
      <c r="M25" s="145"/>
      <c r="N25" s="120"/>
      <c r="O25" s="120"/>
      <c r="P25" s="120"/>
      <c r="R25" s="22"/>
    </row>
    <row r="26" spans="2:18" s="6" customFormat="1" ht="7.5" customHeight="1">
      <c r="B26" s="21"/>
      <c r="R26" s="22"/>
    </row>
    <row r="27" spans="2:18" s="6" customFormat="1" ht="26.25" customHeight="1">
      <c r="B27" s="21"/>
      <c r="D27" s="78" t="s">
        <v>40</v>
      </c>
      <c r="M27" s="164"/>
      <c r="N27" s="120"/>
      <c r="O27" s="120"/>
      <c r="P27" s="120"/>
      <c r="R27" s="22"/>
    </row>
    <row r="28" spans="2:18" s="6" customFormat="1" ht="7.5" customHeight="1">
      <c r="B28" s="2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R28" s="22"/>
    </row>
    <row r="29" spans="2:18" s="6" customFormat="1" ht="15" customHeight="1">
      <c r="B29" s="21"/>
      <c r="D29" s="26" t="s">
        <v>41</v>
      </c>
      <c r="E29" s="26" t="s">
        <v>42</v>
      </c>
      <c r="F29" s="79">
        <v>0.2</v>
      </c>
      <c r="G29" s="80" t="s">
        <v>43</v>
      </c>
      <c r="H29" s="163"/>
      <c r="I29" s="120"/>
      <c r="J29" s="120"/>
      <c r="M29" s="163"/>
      <c r="N29" s="120"/>
      <c r="O29" s="120"/>
      <c r="P29" s="120"/>
      <c r="R29" s="22"/>
    </row>
    <row r="30" spans="2:18" s="6" customFormat="1" ht="15" customHeight="1">
      <c r="B30" s="21"/>
      <c r="E30" s="26" t="s">
        <v>44</v>
      </c>
      <c r="F30" s="79">
        <v>0.2</v>
      </c>
      <c r="G30" s="80" t="s">
        <v>43</v>
      </c>
      <c r="H30" s="163"/>
      <c r="I30" s="120"/>
      <c r="J30" s="120"/>
      <c r="M30" s="163"/>
      <c r="N30" s="120"/>
      <c r="O30" s="120"/>
      <c r="P30" s="120"/>
      <c r="R30" s="22"/>
    </row>
    <row r="31" spans="2:18" s="6" customFormat="1" ht="15" customHeight="1" hidden="1">
      <c r="B31" s="21"/>
      <c r="E31" s="26" t="s">
        <v>45</v>
      </c>
      <c r="F31" s="79">
        <v>0.2</v>
      </c>
      <c r="G31" s="80" t="s">
        <v>43</v>
      </c>
      <c r="H31" s="163" t="e">
        <f>ROUND((((SUM(#REF!)+SUM($BG$104:$BG$107))+SUM(#REF!))),2)</f>
        <v>#REF!</v>
      </c>
      <c r="I31" s="120"/>
      <c r="J31" s="120"/>
      <c r="M31" s="163">
        <v>0</v>
      </c>
      <c r="N31" s="120"/>
      <c r="O31" s="120"/>
      <c r="P31" s="120"/>
      <c r="R31" s="22"/>
    </row>
    <row r="32" spans="2:18" s="6" customFormat="1" ht="15" customHeight="1" hidden="1">
      <c r="B32" s="21"/>
      <c r="E32" s="26" t="s">
        <v>46</v>
      </c>
      <c r="F32" s="79">
        <v>0.2</v>
      </c>
      <c r="G32" s="80" t="s">
        <v>43</v>
      </c>
      <c r="H32" s="163" t="e">
        <f>ROUND((((SUM(#REF!)+SUM($BH$104:$BH$107))+SUM(#REF!))),2)</f>
        <v>#REF!</v>
      </c>
      <c r="I32" s="120"/>
      <c r="J32" s="120"/>
      <c r="M32" s="163">
        <v>0</v>
      </c>
      <c r="N32" s="120"/>
      <c r="O32" s="120"/>
      <c r="P32" s="120"/>
      <c r="R32" s="22"/>
    </row>
    <row r="33" spans="2:18" s="6" customFormat="1" ht="15" customHeight="1" hidden="1">
      <c r="B33" s="21"/>
      <c r="E33" s="26" t="s">
        <v>47</v>
      </c>
      <c r="F33" s="79">
        <v>0</v>
      </c>
      <c r="G33" s="80" t="s">
        <v>43</v>
      </c>
      <c r="H33" s="163" t="e">
        <f>ROUND((((SUM(#REF!)+SUM($BI$104:$BI$107))+SUM(#REF!))),2)</f>
        <v>#REF!</v>
      </c>
      <c r="I33" s="120"/>
      <c r="J33" s="120"/>
      <c r="M33" s="163">
        <v>0</v>
      </c>
      <c r="N33" s="120"/>
      <c r="O33" s="120"/>
      <c r="P33" s="120"/>
      <c r="R33" s="22"/>
    </row>
    <row r="34" spans="2:18" s="6" customFormat="1" ht="7.5" customHeight="1">
      <c r="B34" s="21"/>
      <c r="R34" s="22"/>
    </row>
    <row r="35" spans="2:18" s="6" customFormat="1" ht="26.25" customHeight="1">
      <c r="B35" s="21"/>
      <c r="C35" s="29"/>
      <c r="D35" s="30" t="s">
        <v>48</v>
      </c>
      <c r="E35" s="31"/>
      <c r="F35" s="31"/>
      <c r="G35" s="81" t="s">
        <v>49</v>
      </c>
      <c r="H35" s="32" t="s">
        <v>50</v>
      </c>
      <c r="I35" s="31"/>
      <c r="J35" s="31"/>
      <c r="K35" s="31"/>
      <c r="L35" s="138"/>
      <c r="M35" s="127"/>
      <c r="N35" s="127"/>
      <c r="O35" s="127"/>
      <c r="P35" s="129"/>
      <c r="Q35" s="29"/>
      <c r="R35" s="22"/>
    </row>
    <row r="36" spans="2:18" s="6" customFormat="1" ht="15" customHeight="1">
      <c r="B36" s="21"/>
      <c r="R36" s="22"/>
    </row>
    <row r="37" spans="2:18" s="6" customFormat="1" ht="15" customHeight="1">
      <c r="B37" s="21"/>
      <c r="R37" s="22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21"/>
      <c r="D50" s="33" t="s">
        <v>51</v>
      </c>
      <c r="E50" s="34"/>
      <c r="F50" s="34"/>
      <c r="G50" s="34"/>
      <c r="H50" s="35"/>
      <c r="J50" s="33" t="s">
        <v>52</v>
      </c>
      <c r="K50" s="34"/>
      <c r="L50" s="34"/>
      <c r="M50" s="34"/>
      <c r="N50" s="34"/>
      <c r="O50" s="34"/>
      <c r="P50" s="35"/>
      <c r="R50" s="22"/>
    </row>
    <row r="51" spans="2:18" s="2" customFormat="1" ht="14.25" customHeight="1">
      <c r="B51" s="10"/>
      <c r="D51" s="36"/>
      <c r="H51" s="37"/>
      <c r="J51" s="36"/>
      <c r="P51" s="37"/>
      <c r="R51" s="11"/>
    </row>
    <row r="52" spans="2:18" s="2" customFormat="1" ht="14.25" customHeight="1">
      <c r="B52" s="10"/>
      <c r="D52" s="36"/>
      <c r="H52" s="37"/>
      <c r="J52" s="36"/>
      <c r="P52" s="37"/>
      <c r="R52" s="11"/>
    </row>
    <row r="53" spans="2:18" s="2" customFormat="1" ht="14.25" customHeight="1">
      <c r="B53" s="10"/>
      <c r="D53" s="36"/>
      <c r="H53" s="37"/>
      <c r="J53" s="36"/>
      <c r="P53" s="37"/>
      <c r="R53" s="11"/>
    </row>
    <row r="54" spans="2:18" s="2" customFormat="1" ht="14.25" customHeight="1">
      <c r="B54" s="10"/>
      <c r="D54" s="36"/>
      <c r="H54" s="37"/>
      <c r="J54" s="36"/>
      <c r="P54" s="37"/>
      <c r="R54" s="11"/>
    </row>
    <row r="55" spans="2:18" s="2" customFormat="1" ht="14.25" customHeight="1">
      <c r="B55" s="10"/>
      <c r="D55" s="36"/>
      <c r="H55" s="37"/>
      <c r="J55" s="36"/>
      <c r="P55" s="37"/>
      <c r="R55" s="11"/>
    </row>
    <row r="56" spans="2:18" s="2" customFormat="1" ht="14.25" customHeight="1">
      <c r="B56" s="10"/>
      <c r="D56" s="36"/>
      <c r="H56" s="37"/>
      <c r="J56" s="36"/>
      <c r="P56" s="37"/>
      <c r="R56" s="11"/>
    </row>
    <row r="57" spans="2:18" s="2" customFormat="1" ht="14.25" customHeight="1">
      <c r="B57" s="10"/>
      <c r="D57" s="36"/>
      <c r="H57" s="37"/>
      <c r="J57" s="36"/>
      <c r="P57" s="37"/>
      <c r="R57" s="11"/>
    </row>
    <row r="58" spans="2:18" s="2" customFormat="1" ht="14.25" customHeight="1">
      <c r="B58" s="10"/>
      <c r="D58" s="36"/>
      <c r="H58" s="37"/>
      <c r="J58" s="36"/>
      <c r="P58" s="37"/>
      <c r="R58" s="11"/>
    </row>
    <row r="59" spans="2:18" s="6" customFormat="1" ht="15.75" customHeight="1">
      <c r="B59" s="21"/>
      <c r="D59" s="38" t="s">
        <v>53</v>
      </c>
      <c r="E59" s="39"/>
      <c r="F59" s="39"/>
      <c r="G59" s="40" t="s">
        <v>54</v>
      </c>
      <c r="H59" s="41"/>
      <c r="J59" s="38" t="s">
        <v>53</v>
      </c>
      <c r="K59" s="39"/>
      <c r="L59" s="39"/>
      <c r="M59" s="39"/>
      <c r="N59" s="40" t="s">
        <v>54</v>
      </c>
      <c r="O59" s="39"/>
      <c r="P59" s="41"/>
      <c r="R59" s="22"/>
    </row>
    <row r="60" spans="2:18" s="2" customFormat="1" ht="14.25" customHeight="1">
      <c r="B60" s="10"/>
      <c r="R60" s="11"/>
    </row>
    <row r="61" spans="2:18" s="6" customFormat="1" ht="15.75" customHeight="1">
      <c r="B61" s="21"/>
      <c r="D61" s="33" t="s">
        <v>55</v>
      </c>
      <c r="E61" s="34"/>
      <c r="F61" s="34"/>
      <c r="G61" s="34"/>
      <c r="H61" s="35"/>
      <c r="J61" s="33" t="s">
        <v>56</v>
      </c>
      <c r="K61" s="34"/>
      <c r="L61" s="34"/>
      <c r="M61" s="34"/>
      <c r="N61" s="34"/>
      <c r="O61" s="34"/>
      <c r="P61" s="35"/>
      <c r="R61" s="22"/>
    </row>
    <row r="62" spans="2:18" s="2" customFormat="1" ht="14.25" customHeight="1">
      <c r="B62" s="10"/>
      <c r="D62" s="36"/>
      <c r="H62" s="37"/>
      <c r="J62" s="36"/>
      <c r="P62" s="37"/>
      <c r="R62" s="11"/>
    </row>
    <row r="63" spans="2:18" s="2" customFormat="1" ht="14.25" customHeight="1">
      <c r="B63" s="10"/>
      <c r="D63" s="36"/>
      <c r="H63" s="37"/>
      <c r="J63" s="36"/>
      <c r="P63" s="37"/>
      <c r="R63" s="11"/>
    </row>
    <row r="64" spans="2:18" s="2" customFormat="1" ht="14.25" customHeight="1">
      <c r="B64" s="10"/>
      <c r="D64" s="36"/>
      <c r="H64" s="37"/>
      <c r="J64" s="36"/>
      <c r="P64" s="37"/>
      <c r="R64" s="11"/>
    </row>
    <row r="65" spans="2:18" s="2" customFormat="1" ht="14.25" customHeight="1">
      <c r="B65" s="10"/>
      <c r="D65" s="36"/>
      <c r="H65" s="37"/>
      <c r="J65" s="36"/>
      <c r="P65" s="37"/>
      <c r="R65" s="11"/>
    </row>
    <row r="66" spans="2:18" s="2" customFormat="1" ht="14.25" customHeight="1">
      <c r="B66" s="10"/>
      <c r="D66" s="36"/>
      <c r="H66" s="37"/>
      <c r="J66" s="36"/>
      <c r="P66" s="37"/>
      <c r="R66" s="11"/>
    </row>
    <row r="67" spans="2:18" s="2" customFormat="1" ht="14.25" customHeight="1">
      <c r="B67" s="10"/>
      <c r="D67" s="36"/>
      <c r="H67" s="37"/>
      <c r="J67" s="36"/>
      <c r="P67" s="37"/>
      <c r="R67" s="11"/>
    </row>
    <row r="68" spans="2:18" s="2" customFormat="1" ht="14.25" customHeight="1">
      <c r="B68" s="10"/>
      <c r="D68" s="36"/>
      <c r="H68" s="37"/>
      <c r="J68" s="36"/>
      <c r="P68" s="37"/>
      <c r="R68" s="11"/>
    </row>
    <row r="69" spans="2:18" s="2" customFormat="1" ht="14.25" customHeight="1">
      <c r="B69" s="10"/>
      <c r="D69" s="36"/>
      <c r="H69" s="37"/>
      <c r="J69" s="36"/>
      <c r="P69" s="37"/>
      <c r="R69" s="11"/>
    </row>
    <row r="70" spans="2:18" s="6" customFormat="1" ht="15.75" customHeight="1">
      <c r="B70" s="21"/>
      <c r="D70" s="38" t="s">
        <v>53</v>
      </c>
      <c r="E70" s="39"/>
      <c r="F70" s="39"/>
      <c r="G70" s="40" t="s">
        <v>54</v>
      </c>
      <c r="H70" s="41"/>
      <c r="J70" s="38" t="s">
        <v>53</v>
      </c>
      <c r="K70" s="39"/>
      <c r="L70" s="39"/>
      <c r="M70" s="39"/>
      <c r="N70" s="40" t="s">
        <v>54</v>
      </c>
      <c r="O70" s="39"/>
      <c r="P70" s="41"/>
      <c r="R70" s="22"/>
    </row>
    <row r="71" spans="2:18" s="6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5" spans="2:18" s="6" customFormat="1" ht="7.5" customHeight="1"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7"/>
    </row>
    <row r="76" spans="2:18" s="6" customFormat="1" ht="37.5" customHeight="1">
      <c r="B76" s="21"/>
      <c r="C76" s="139" t="s">
        <v>101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22"/>
    </row>
    <row r="77" spans="2:18" s="6" customFormat="1" ht="7.5" customHeight="1">
      <c r="B77" s="21"/>
      <c r="R77" s="22"/>
    </row>
    <row r="78" spans="2:18" s="6" customFormat="1" ht="30.75" customHeight="1">
      <c r="B78" s="21"/>
      <c r="C78" s="17" t="s">
        <v>22</v>
      </c>
      <c r="F78" s="159" t="str">
        <f>$F$6</f>
        <v>Krakovany - rekonštrukcia a rozšírenie ČOV, 1.etapa</v>
      </c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R78" s="22"/>
    </row>
    <row r="79" spans="2:18" s="6" customFormat="1" ht="37.5" customHeight="1">
      <c r="B79" s="21"/>
      <c r="C79" s="50" t="s">
        <v>99</v>
      </c>
      <c r="F79" s="140" t="str">
        <f>$F$7</f>
        <v>12 - S.O.12 Chemické hospodárstvo</v>
      </c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R79" s="22"/>
    </row>
    <row r="80" spans="2:18" s="6" customFormat="1" ht="7.5" customHeight="1">
      <c r="B80" s="21"/>
      <c r="R80" s="22"/>
    </row>
    <row r="81" spans="2:18" s="6" customFormat="1" ht="18.75" customHeight="1">
      <c r="B81" s="21"/>
      <c r="C81" s="17" t="s">
        <v>26</v>
      </c>
      <c r="F81" s="15" t="str">
        <f>$F$9</f>
        <v> </v>
      </c>
      <c r="K81" s="17" t="s">
        <v>28</v>
      </c>
      <c r="M81" s="160">
        <f>IF($O$9="","",$O$9)</f>
        <v>42432</v>
      </c>
      <c r="N81" s="120"/>
      <c r="O81" s="120"/>
      <c r="P81" s="120"/>
      <c r="R81" s="22"/>
    </row>
    <row r="82" spans="2:18" s="6" customFormat="1" ht="7.5" customHeight="1">
      <c r="B82" s="21"/>
      <c r="R82" s="22"/>
    </row>
    <row r="83" spans="2:18" s="6" customFormat="1" ht="15.75" customHeight="1">
      <c r="B83" s="21"/>
      <c r="C83" s="17" t="s">
        <v>29</v>
      </c>
      <c r="F83" s="15" t="str">
        <f>$E$12</f>
        <v>TAVOS, a.s.</v>
      </c>
      <c r="K83" s="17" t="s">
        <v>34</v>
      </c>
      <c r="M83" s="133" t="str">
        <f>$E$18</f>
        <v>MIPRO s.r.o.</v>
      </c>
      <c r="N83" s="120"/>
      <c r="O83" s="120"/>
      <c r="P83" s="120"/>
      <c r="Q83" s="120"/>
      <c r="R83" s="22"/>
    </row>
    <row r="84" spans="2:18" s="6" customFormat="1" ht="15" customHeight="1">
      <c r="B84" s="21"/>
      <c r="C84" s="17" t="s">
        <v>33</v>
      </c>
      <c r="F84" s="15" t="str">
        <f>IF($E$15="","",$E$15)</f>
        <v> </v>
      </c>
      <c r="K84" s="17" t="s">
        <v>37</v>
      </c>
      <c r="M84" s="133" t="str">
        <f>$E$21</f>
        <v> </v>
      </c>
      <c r="N84" s="120"/>
      <c r="O84" s="120"/>
      <c r="P84" s="120"/>
      <c r="Q84" s="120"/>
      <c r="R84" s="22"/>
    </row>
    <row r="85" spans="2:18" s="6" customFormat="1" ht="11.25" customHeight="1">
      <c r="B85" s="21"/>
      <c r="R85" s="22"/>
    </row>
    <row r="86" spans="2:18" s="6" customFormat="1" ht="30" customHeight="1">
      <c r="B86" s="21"/>
      <c r="C86" s="162" t="s">
        <v>102</v>
      </c>
      <c r="D86" s="115"/>
      <c r="E86" s="115"/>
      <c r="F86" s="115"/>
      <c r="G86" s="115"/>
      <c r="H86" s="29"/>
      <c r="I86" s="29"/>
      <c r="J86" s="29"/>
      <c r="K86" s="29"/>
      <c r="L86" s="29"/>
      <c r="M86" s="29"/>
      <c r="N86" s="162" t="s">
        <v>103</v>
      </c>
      <c r="O86" s="120"/>
      <c r="P86" s="120"/>
      <c r="Q86" s="120"/>
      <c r="R86" s="22"/>
    </row>
    <row r="87" spans="2:18" s="6" customFormat="1" ht="11.25" customHeight="1">
      <c r="B87" s="21"/>
      <c r="R87" s="22"/>
    </row>
    <row r="88" spans="2:47" s="6" customFormat="1" ht="30" customHeight="1">
      <c r="B88" s="21"/>
      <c r="C88" s="61" t="s">
        <v>104</v>
      </c>
      <c r="N88" s="118">
        <f>ROUND($N$104,2)</f>
        <v>0</v>
      </c>
      <c r="O88" s="120"/>
      <c r="P88" s="120"/>
      <c r="Q88" s="120"/>
      <c r="R88" s="22"/>
      <c r="AU88" s="6" t="s">
        <v>105</v>
      </c>
    </row>
    <row r="89" spans="2:18" s="77" customFormat="1" ht="21" customHeight="1">
      <c r="B89" s="82"/>
      <c r="D89" s="75" t="s">
        <v>171</v>
      </c>
      <c r="N89" s="121">
        <f>ROUND($N$105,2)</f>
        <v>0</v>
      </c>
      <c r="O89" s="161"/>
      <c r="P89" s="161"/>
      <c r="Q89" s="161"/>
      <c r="R89" s="83"/>
    </row>
    <row r="92" spans="2:18" s="6" customFormat="1" ht="7.5" customHeight="1"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7"/>
    </row>
    <row r="93" spans="2:18" s="6" customFormat="1" ht="37.5" customHeight="1">
      <c r="B93" s="21"/>
      <c r="C93" s="139" t="s">
        <v>108</v>
      </c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22"/>
    </row>
    <row r="94" spans="2:18" s="6" customFormat="1" ht="7.5" customHeight="1">
      <c r="B94" s="21"/>
      <c r="R94" s="22"/>
    </row>
    <row r="95" spans="2:18" s="6" customFormat="1" ht="30.75" customHeight="1">
      <c r="B95" s="21"/>
      <c r="C95" s="17" t="s">
        <v>22</v>
      </c>
      <c r="F95" s="159" t="str">
        <f>$F$6</f>
        <v>Krakovany - rekonštrukcia a rozšírenie ČOV, 1.etapa</v>
      </c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R95" s="22"/>
    </row>
    <row r="96" spans="2:18" s="6" customFormat="1" ht="37.5" customHeight="1">
      <c r="B96" s="21"/>
      <c r="C96" s="50" t="s">
        <v>99</v>
      </c>
      <c r="F96" s="140" t="str">
        <f>$F$7</f>
        <v>12 - S.O.12 Chemické hospodárstvo</v>
      </c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R96" s="22"/>
    </row>
    <row r="97" spans="2:18" s="6" customFormat="1" ht="7.5" customHeight="1">
      <c r="B97" s="21"/>
      <c r="R97" s="22"/>
    </row>
    <row r="98" spans="2:18" s="6" customFormat="1" ht="18.75" customHeight="1">
      <c r="B98" s="21"/>
      <c r="C98" s="17" t="s">
        <v>26</v>
      </c>
      <c r="F98" s="15" t="str">
        <f>$F$9</f>
        <v> </v>
      </c>
      <c r="K98" s="17" t="s">
        <v>28</v>
      </c>
      <c r="M98" s="160">
        <f>IF($O$9="","",$O$9)</f>
        <v>42432</v>
      </c>
      <c r="N98" s="120"/>
      <c r="O98" s="120"/>
      <c r="P98" s="120"/>
      <c r="R98" s="22"/>
    </row>
    <row r="99" spans="2:18" s="6" customFormat="1" ht="7.5" customHeight="1">
      <c r="B99" s="21"/>
      <c r="R99" s="22"/>
    </row>
    <row r="100" spans="2:18" s="6" customFormat="1" ht="15.75" customHeight="1">
      <c r="B100" s="21"/>
      <c r="C100" s="17" t="s">
        <v>29</v>
      </c>
      <c r="F100" s="15" t="str">
        <f>$E$12</f>
        <v>TAVOS, a.s.</v>
      </c>
      <c r="K100" s="17" t="s">
        <v>34</v>
      </c>
      <c r="M100" s="133" t="str">
        <f>$E$18</f>
        <v>MIPRO s.r.o.</v>
      </c>
      <c r="N100" s="120"/>
      <c r="O100" s="120"/>
      <c r="P100" s="120"/>
      <c r="Q100" s="120"/>
      <c r="R100" s="22"/>
    </row>
    <row r="101" spans="2:18" s="6" customFormat="1" ht="15" customHeight="1">
      <c r="B101" s="21"/>
      <c r="C101" s="17" t="s">
        <v>33</v>
      </c>
      <c r="F101" s="15" t="str">
        <f>IF($E$15="","",$E$15)</f>
        <v> </v>
      </c>
      <c r="K101" s="17" t="s">
        <v>37</v>
      </c>
      <c r="M101" s="133" t="str">
        <f>$E$21</f>
        <v> </v>
      </c>
      <c r="N101" s="120"/>
      <c r="O101" s="120"/>
      <c r="P101" s="120"/>
      <c r="Q101" s="120"/>
      <c r="R101" s="22"/>
    </row>
    <row r="102" spans="2:18" s="6" customFormat="1" ht="11.25" customHeight="1">
      <c r="B102" s="21"/>
      <c r="R102" s="22"/>
    </row>
    <row r="103" spans="2:27" s="84" customFormat="1" ht="30" customHeight="1">
      <c r="B103" s="85"/>
      <c r="C103" s="86" t="s">
        <v>109</v>
      </c>
      <c r="D103" s="87" t="s">
        <v>110</v>
      </c>
      <c r="E103" s="87" t="s">
        <v>59</v>
      </c>
      <c r="F103" s="156" t="s">
        <v>111</v>
      </c>
      <c r="G103" s="157"/>
      <c r="H103" s="157"/>
      <c r="I103" s="157"/>
      <c r="J103" s="87" t="s">
        <v>112</v>
      </c>
      <c r="K103" s="87" t="s">
        <v>113</v>
      </c>
      <c r="L103" s="156" t="s">
        <v>114</v>
      </c>
      <c r="M103" s="157"/>
      <c r="N103" s="156" t="s">
        <v>115</v>
      </c>
      <c r="O103" s="157"/>
      <c r="P103" s="157"/>
      <c r="Q103" s="158"/>
      <c r="R103" s="88"/>
      <c r="T103" s="56" t="s">
        <v>116</v>
      </c>
      <c r="U103" s="57" t="s">
        <v>41</v>
      </c>
      <c r="V103" s="57" t="s">
        <v>117</v>
      </c>
      <c r="W103" s="57" t="s">
        <v>118</v>
      </c>
      <c r="X103" s="57" t="s">
        <v>119</v>
      </c>
      <c r="Y103" s="57" t="s">
        <v>120</v>
      </c>
      <c r="Z103" s="57" t="s">
        <v>121</v>
      </c>
      <c r="AA103" s="58" t="s">
        <v>122</v>
      </c>
    </row>
    <row r="104" spans="2:63" s="6" customFormat="1" ht="30" customHeight="1">
      <c r="B104" s="21"/>
      <c r="C104" s="61" t="s">
        <v>100</v>
      </c>
      <c r="N104" s="151"/>
      <c r="O104" s="120"/>
      <c r="P104" s="120"/>
      <c r="Q104" s="120"/>
      <c r="R104" s="22"/>
      <c r="T104" s="60"/>
      <c r="U104" s="34"/>
      <c r="V104" s="34"/>
      <c r="W104" s="89" t="e">
        <f>#REF!+#REF!+#REF!+#REF!</f>
        <v>#REF!</v>
      </c>
      <c r="X104" s="34"/>
      <c r="Y104" s="89" t="e">
        <f>#REF!+#REF!+#REF!+#REF!</f>
        <v>#REF!</v>
      </c>
      <c r="Z104" s="34"/>
      <c r="AA104" s="90" t="e">
        <f>#REF!+#REF!+#REF!+#REF!</f>
        <v>#REF!</v>
      </c>
      <c r="AT104" s="6" t="s">
        <v>76</v>
      </c>
      <c r="AU104" s="6" t="s">
        <v>105</v>
      </c>
      <c r="BK104" s="91" t="e">
        <f>#REF!+#REF!+#REF!+#REF!</f>
        <v>#REF!</v>
      </c>
    </row>
    <row r="105" spans="2:63" s="92" customFormat="1" ht="30.75" customHeight="1">
      <c r="B105" s="93"/>
      <c r="D105" s="100" t="s">
        <v>171</v>
      </c>
      <c r="N105" s="149">
        <f>$BK$105</f>
        <v>0</v>
      </c>
      <c r="O105" s="150"/>
      <c r="P105" s="150"/>
      <c r="Q105" s="150"/>
      <c r="R105" s="95"/>
      <c r="T105" s="96"/>
      <c r="W105" s="97">
        <f>SUM($W$106:$W$107)</f>
        <v>1.44771702</v>
      </c>
      <c r="Y105" s="97">
        <f>SUM($Y$106:$Y$107)</f>
        <v>1.9943036299999999</v>
      </c>
      <c r="AA105" s="98">
        <f>SUM($AA$106:$AA$107)</f>
        <v>0</v>
      </c>
      <c r="AR105" s="94" t="s">
        <v>82</v>
      </c>
      <c r="AT105" s="94" t="s">
        <v>76</v>
      </c>
      <c r="AU105" s="94" t="s">
        <v>82</v>
      </c>
      <c r="AY105" s="94" t="s">
        <v>123</v>
      </c>
      <c r="BK105" s="99">
        <f>SUM($BK$106:$BK$107)</f>
        <v>0</v>
      </c>
    </row>
    <row r="106" spans="2:64" s="6" customFormat="1" ht="27" customHeight="1">
      <c r="B106" s="21"/>
      <c r="C106" s="101" t="s">
        <v>94</v>
      </c>
      <c r="D106" s="101" t="s">
        <v>124</v>
      </c>
      <c r="E106" s="102" t="s">
        <v>172</v>
      </c>
      <c r="F106" s="155" t="s">
        <v>173</v>
      </c>
      <c r="G106" s="153"/>
      <c r="H106" s="153"/>
      <c r="I106" s="153"/>
      <c r="J106" s="103" t="s">
        <v>125</v>
      </c>
      <c r="K106" s="104">
        <v>0.88</v>
      </c>
      <c r="L106" s="152"/>
      <c r="M106" s="153"/>
      <c r="N106" s="154">
        <f>ROUND($L$106*$K$106,2)</f>
        <v>0</v>
      </c>
      <c r="O106" s="153"/>
      <c r="P106" s="153"/>
      <c r="Q106" s="153"/>
      <c r="R106" s="22"/>
      <c r="T106" s="105"/>
      <c r="U106" s="27" t="s">
        <v>44</v>
      </c>
      <c r="V106" s="106">
        <v>1.25448</v>
      </c>
      <c r="W106" s="106">
        <f>$V$106*$K$106</f>
        <v>1.1039424</v>
      </c>
      <c r="X106" s="106">
        <v>2.21204</v>
      </c>
      <c r="Y106" s="106">
        <f>$X$106*$K$106</f>
        <v>1.9465952</v>
      </c>
      <c r="Z106" s="106">
        <v>0</v>
      </c>
      <c r="AA106" s="107">
        <f>$Z$106*$K$106</f>
        <v>0</v>
      </c>
      <c r="AR106" s="6" t="s">
        <v>126</v>
      </c>
      <c r="AT106" s="6" t="s">
        <v>124</v>
      </c>
      <c r="AU106" s="6" t="s">
        <v>107</v>
      </c>
      <c r="AY106" s="6" t="s">
        <v>123</v>
      </c>
      <c r="BE106" s="76">
        <f>IF($U$106="základná",$N$106,0)</f>
        <v>0</v>
      </c>
      <c r="BF106" s="76">
        <f>IF($U$106="znížená",$N$106,0)</f>
        <v>0</v>
      </c>
      <c r="BG106" s="76">
        <f>IF($U$106="zákl. prenesená",$N$106,0)</f>
        <v>0</v>
      </c>
      <c r="BH106" s="76">
        <f>IF($U$106="zníž. prenesená",$N$106,0)</f>
        <v>0</v>
      </c>
      <c r="BI106" s="76">
        <f>IF($U$106="nulová",$N$106,0)</f>
        <v>0</v>
      </c>
      <c r="BJ106" s="6" t="s">
        <v>107</v>
      </c>
      <c r="BK106" s="76">
        <f>ROUND($L$106*$K$106,2)</f>
        <v>0</v>
      </c>
      <c r="BL106" s="6" t="s">
        <v>126</v>
      </c>
    </row>
    <row r="107" spans="2:64" s="6" customFormat="1" ht="51" customHeight="1">
      <c r="B107" s="21"/>
      <c r="C107" s="101" t="s">
        <v>139</v>
      </c>
      <c r="D107" s="101" t="s">
        <v>124</v>
      </c>
      <c r="E107" s="102" t="s">
        <v>174</v>
      </c>
      <c r="F107" s="155" t="s">
        <v>175</v>
      </c>
      <c r="G107" s="153"/>
      <c r="H107" s="153"/>
      <c r="I107" s="153"/>
      <c r="J107" s="103" t="s">
        <v>128</v>
      </c>
      <c r="K107" s="104">
        <v>7.609</v>
      </c>
      <c r="L107" s="152"/>
      <c r="M107" s="153"/>
      <c r="N107" s="154">
        <f>ROUND($L$107*$K$107,2)</f>
        <v>0</v>
      </c>
      <c r="O107" s="153"/>
      <c r="P107" s="153"/>
      <c r="Q107" s="153"/>
      <c r="R107" s="22"/>
      <c r="T107" s="105"/>
      <c r="U107" s="27" t="s">
        <v>44</v>
      </c>
      <c r="V107" s="106">
        <v>0.04518</v>
      </c>
      <c r="W107" s="106">
        <f>$V$107*$K$107</f>
        <v>0.34377462</v>
      </c>
      <c r="X107" s="106">
        <v>0.00627</v>
      </c>
      <c r="Y107" s="106">
        <f>$X$107*$K$107</f>
        <v>0.04770843</v>
      </c>
      <c r="Z107" s="106">
        <v>0</v>
      </c>
      <c r="AA107" s="107">
        <f>$Z$107*$K$107</f>
        <v>0</v>
      </c>
      <c r="AR107" s="6" t="s">
        <v>126</v>
      </c>
      <c r="AT107" s="6" t="s">
        <v>124</v>
      </c>
      <c r="AU107" s="6" t="s">
        <v>107</v>
      </c>
      <c r="AY107" s="6" t="s">
        <v>123</v>
      </c>
      <c r="BE107" s="76">
        <f>IF($U$107="základná",$N$107,0)</f>
        <v>0</v>
      </c>
      <c r="BF107" s="76">
        <f>IF($U$107="znížená",$N$107,0)</f>
        <v>0</v>
      </c>
      <c r="BG107" s="76">
        <f>IF($U$107="zákl. prenesená",$N$107,0)</f>
        <v>0</v>
      </c>
      <c r="BH107" s="76">
        <f>IF($U$107="zníž. prenesená",$N$107,0)</f>
        <v>0</v>
      </c>
      <c r="BI107" s="76">
        <f>IF($U$107="nulová",$N$107,0)</f>
        <v>0</v>
      </c>
      <c r="BJ107" s="6" t="s">
        <v>107</v>
      </c>
      <c r="BK107" s="76">
        <f>ROUND($L$107*$K$107,2)</f>
        <v>0</v>
      </c>
      <c r="BL107" s="6" t="s">
        <v>126</v>
      </c>
    </row>
    <row r="128" ht="14.25" customHeight="1"/>
    <row r="202" s="2" customFormat="1" ht="14.25" customHeight="1"/>
  </sheetData>
  <sheetProtection/>
  <mergeCells count="57">
    <mergeCell ref="C2:Q2"/>
    <mergeCell ref="C4:Q4"/>
    <mergeCell ref="F6:P6"/>
    <mergeCell ref="F7:P7"/>
    <mergeCell ref="E15:L15"/>
    <mergeCell ref="O15:P15"/>
    <mergeCell ref="O17:P17"/>
    <mergeCell ref="O18:P18"/>
    <mergeCell ref="O9:P9"/>
    <mergeCell ref="O11:P11"/>
    <mergeCell ref="O12:P12"/>
    <mergeCell ref="O14:P14"/>
    <mergeCell ref="M27:P27"/>
    <mergeCell ref="H29:J29"/>
    <mergeCell ref="M29:P29"/>
    <mergeCell ref="H30:J30"/>
    <mergeCell ref="M30:P30"/>
    <mergeCell ref="O20:P20"/>
    <mergeCell ref="O21:P21"/>
    <mergeCell ref="M24:P24"/>
    <mergeCell ref="M25:P25"/>
    <mergeCell ref="H33:J33"/>
    <mergeCell ref="M33:P33"/>
    <mergeCell ref="L35:P35"/>
    <mergeCell ref="C76:Q76"/>
    <mergeCell ref="H31:J31"/>
    <mergeCell ref="M31:P31"/>
    <mergeCell ref="H32:J32"/>
    <mergeCell ref="M32:P32"/>
    <mergeCell ref="M84:Q84"/>
    <mergeCell ref="C86:G86"/>
    <mergeCell ref="N86:Q86"/>
    <mergeCell ref="N88:Q88"/>
    <mergeCell ref="F78:P78"/>
    <mergeCell ref="F79:P79"/>
    <mergeCell ref="M81:P81"/>
    <mergeCell ref="M83:Q83"/>
    <mergeCell ref="N89:Q89"/>
    <mergeCell ref="F96:P96"/>
    <mergeCell ref="M98:P98"/>
    <mergeCell ref="M100:Q100"/>
    <mergeCell ref="M101:Q101"/>
    <mergeCell ref="C93:Q93"/>
    <mergeCell ref="F95:P95"/>
    <mergeCell ref="F103:I103"/>
    <mergeCell ref="L103:M103"/>
    <mergeCell ref="N103:Q103"/>
    <mergeCell ref="F106:I106"/>
    <mergeCell ref="L106:M106"/>
    <mergeCell ref="N106:Q106"/>
    <mergeCell ref="F107:I107"/>
    <mergeCell ref="L107:M107"/>
    <mergeCell ref="N107:Q107"/>
    <mergeCell ref="N104:Q104"/>
    <mergeCell ref="N105:Q105"/>
    <mergeCell ref="H1:K1"/>
    <mergeCell ref="S2:AC2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8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Silvie Daňková</cp:lastModifiedBy>
  <cp:lastPrinted>2016-03-02T10:41:52Z</cp:lastPrinted>
  <dcterms:modified xsi:type="dcterms:W3CDTF">2016-05-03T09:11:06Z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