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1"/>
  </bookViews>
  <sheets>
    <sheet name="II.posch." sheetId="1" r:id="rId1"/>
    <sheet name="I.posch." sheetId="2" r:id="rId2"/>
  </sheets>
  <definedNames/>
  <calcPr fullCalcOnLoad="1"/>
</workbook>
</file>

<file path=xl/sharedStrings.xml><?xml version="1.0" encoding="utf-8"?>
<sst xmlns="http://schemas.openxmlformats.org/spreadsheetml/2006/main" count="195" uniqueCount="63">
  <si>
    <t>šatne II.poschodie - výmera plôch a spotreba materiálu v m2</t>
  </si>
  <si>
    <t>Umyvárka + sprchy + WC:</t>
  </si>
  <si>
    <t>použité kachličky:   15 x 15 cm</t>
  </si>
  <si>
    <t>použitá dlažba:       20 x 20 cm</t>
  </si>
  <si>
    <t>m2</t>
  </si>
  <si>
    <t>dlažba/kachlička( typ)</t>
  </si>
  <si>
    <t>množstvo v m2</t>
  </si>
  <si>
    <t>cena/m2</t>
  </si>
  <si>
    <t xml:space="preserve">WC: </t>
  </si>
  <si>
    <t>dĺžka v cm</t>
  </si>
  <si>
    <t>šírka v cm</t>
  </si>
  <si>
    <t>výška v cm</t>
  </si>
  <si>
    <t>dlažba:</t>
  </si>
  <si>
    <t>kachličky:</t>
  </si>
  <si>
    <t>Nm-489</t>
  </si>
  <si>
    <t>Sprchy pri stene 4 ks</t>
  </si>
  <si>
    <t>Sprchy  v strede 6 ks</t>
  </si>
  <si>
    <t>Okolo spoločného umývadla</t>
  </si>
  <si>
    <t>Nm-488</t>
  </si>
  <si>
    <t>Priestor pod oknami:</t>
  </si>
  <si>
    <t>Bočná stena na chodbe:</t>
  </si>
  <si>
    <t>Nm -489/IZOLDA</t>
  </si>
  <si>
    <t>14 ks</t>
  </si>
  <si>
    <t>nad prvkami sanity</t>
  </si>
  <si>
    <t>dlažba podlaha mimo spŕch:</t>
  </si>
  <si>
    <t>Mozaika NASCA</t>
  </si>
  <si>
    <t>100 ks</t>
  </si>
  <si>
    <t>deliaci pás od WC...sprchy, bočné steny</t>
  </si>
  <si>
    <t>chodba</t>
  </si>
  <si>
    <t>medzi sprchami</t>
  </si>
  <si>
    <t>Gh-522 COTTO</t>
  </si>
  <si>
    <t>pod oknom</t>
  </si>
  <si>
    <t>pod umývadlom</t>
  </si>
  <si>
    <t>pred stred.sprchami</t>
  </si>
  <si>
    <t>Šatne - dlažba:</t>
  </si>
  <si>
    <t>Podlaha:</t>
  </si>
  <si>
    <t>Gh-524-REAN-K1/60</t>
  </si>
  <si>
    <t>Obvodový pásik + pod oknami</t>
  </si>
  <si>
    <t>Obvodový pásik okolo priečok</t>
  </si>
  <si>
    <t>pod oknami piliere</t>
  </si>
  <si>
    <t>okolo pilierov</t>
  </si>
  <si>
    <t>koeficient odpadu pri pílení dlažby a kachličiek:</t>
  </si>
  <si>
    <t>Celkom  potreba dlažby:</t>
  </si>
  <si>
    <t>celkom potreba kachličiek:</t>
  </si>
  <si>
    <t>Maľovanie - sokel:</t>
  </si>
  <si>
    <t>sokel šatne obvodové steny:</t>
  </si>
  <si>
    <t>sokel piliere:</t>
  </si>
  <si>
    <t>Maľovnie -  bielou farbou:</t>
  </si>
  <si>
    <t>šatne obvodové steny:</t>
  </si>
  <si>
    <t>šatne - strop</t>
  </si>
  <si>
    <t>umyvárka :obvod.steny</t>
  </si>
  <si>
    <t>WC</t>
  </si>
  <si>
    <t>kachličky spolu:</t>
  </si>
  <si>
    <t>v m2</t>
  </si>
  <si>
    <t>dlažba spolu:</t>
  </si>
  <si>
    <t>Sumár:</t>
  </si>
  <si>
    <t>kachličky</t>
  </si>
  <si>
    <t>dlažda</t>
  </si>
  <si>
    <t>sokel - syntetika,olej...</t>
  </si>
  <si>
    <t>maľovka - primalex</t>
  </si>
  <si>
    <t>šatne I.poschodie - výmera plôch a spotreba materiálu v m2</t>
  </si>
  <si>
    <t>cena spolu</t>
  </si>
  <si>
    <t>cena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</si>
</sst>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5" borderId="1" xfId="0" applyFont="1" applyFill="1" applyBorder="1" applyAlignment="1">
      <alignment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/>
    </xf>
    <xf numFmtId="4" fontId="0" fillId="4" borderId="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6" borderId="0" xfId="0" applyNumberFormat="1" applyFill="1" applyAlignment="1">
      <alignment/>
    </xf>
    <xf numFmtId="4" fontId="0" fillId="6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4" fontId="0" fillId="3" borderId="9" xfId="0" applyNumberFormat="1" applyFill="1" applyBorder="1" applyAlignment="1">
      <alignment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0" fontId="2" fillId="3" borderId="10" xfId="0" applyFont="1" applyFill="1" applyBorder="1" applyAlignment="1">
      <alignment/>
    </xf>
    <xf numFmtId="0" fontId="0" fillId="0" borderId="11" xfId="0" applyBorder="1" applyAlignment="1">
      <alignment/>
    </xf>
    <xf numFmtId="4" fontId="0" fillId="3" borderId="12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0" fillId="3" borderId="4" xfId="0" applyFill="1" applyBorder="1" applyAlignment="1">
      <alignment/>
    </xf>
    <xf numFmtId="4" fontId="0" fillId="3" borderId="6" xfId="0" applyNumberFormat="1" applyFill="1" applyBorder="1" applyAlignment="1">
      <alignment/>
    </xf>
    <xf numFmtId="0" fontId="0" fillId="8" borderId="0" xfId="0" applyFill="1" applyAlignment="1">
      <alignment/>
    </xf>
    <xf numFmtId="0" fontId="2" fillId="4" borderId="1" xfId="0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4" fontId="0" fillId="0" borderId="6" xfId="0" applyNumberFormat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4" fontId="0" fillId="7" borderId="0" xfId="0" applyNumberFormat="1" applyFill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4" borderId="10" xfId="0" applyFont="1" applyFill="1" applyBorder="1" applyAlignment="1">
      <alignment/>
    </xf>
    <xf numFmtId="4" fontId="2" fillId="4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4" borderId="16" xfId="0" applyNumberFormat="1" applyFill="1" applyBorder="1" applyAlignment="1">
      <alignment/>
    </xf>
    <xf numFmtId="0" fontId="0" fillId="0" borderId="4" xfId="0" applyFill="1" applyBorder="1" applyAlignment="1">
      <alignment/>
    </xf>
    <xf numFmtId="4" fontId="0" fillId="0" borderId="6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4" borderId="18" xfId="0" applyFont="1" applyFill="1" applyBorder="1" applyAlignment="1">
      <alignment/>
    </xf>
    <xf numFmtId="4" fontId="2" fillId="4" borderId="19" xfId="0" applyNumberFormat="1" applyFont="1" applyFill="1" applyBorder="1" applyAlignment="1">
      <alignment horizontal="right"/>
    </xf>
    <xf numFmtId="4" fontId="2" fillId="4" borderId="20" xfId="0" applyNumberFormat="1" applyFont="1" applyFill="1" applyBorder="1" applyAlignment="1">
      <alignment horizontal="right"/>
    </xf>
    <xf numFmtId="4" fontId="2" fillId="4" borderId="2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9" borderId="0" xfId="0" applyNumberFormat="1" applyFont="1" applyFill="1" applyAlignment="1">
      <alignment/>
    </xf>
    <xf numFmtId="0" fontId="2" fillId="3" borderId="18" xfId="0" applyFont="1" applyFill="1" applyBorder="1" applyAlignment="1">
      <alignment/>
    </xf>
    <xf numFmtId="4" fontId="2" fillId="3" borderId="19" xfId="0" applyNumberFormat="1" applyFont="1" applyFill="1" applyBorder="1" applyAlignment="1">
      <alignment horizontal="right"/>
    </xf>
    <xf numFmtId="4" fontId="2" fillId="3" borderId="20" xfId="0" applyNumberFormat="1" applyFont="1" applyFill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4" fontId="2" fillId="7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4" xfId="0" applyFont="1" applyFill="1" applyBorder="1" applyAlignment="1">
      <alignment/>
    </xf>
    <xf numFmtId="4" fontId="2" fillId="3" borderId="5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2" fillId="4" borderId="4" xfId="0" applyFont="1" applyFill="1" applyBorder="1" applyAlignment="1">
      <alignment/>
    </xf>
    <xf numFmtId="4" fontId="2" fillId="4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7" borderId="4" xfId="0" applyFont="1" applyFill="1" applyBorder="1" applyAlignment="1">
      <alignment/>
    </xf>
    <xf numFmtId="4" fontId="2" fillId="7" borderId="5" xfId="0" applyNumberFormat="1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0" fontId="2" fillId="0" borderId="7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40" sqref="A40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11.28125" style="0" customWidth="1"/>
    <col min="4" max="4" width="10.8515625" style="0" customWidth="1"/>
    <col min="5" max="5" width="9.140625" style="2" customWidth="1"/>
    <col min="6" max="6" width="2.140625" style="3" customWidth="1"/>
    <col min="7" max="7" width="19.7109375" style="0" customWidth="1"/>
    <col min="8" max="8" width="13.57421875" style="0" customWidth="1"/>
    <col min="9" max="9" width="35.7109375" style="0" customWidth="1"/>
    <col min="10" max="10" width="18.57421875" style="0" customWidth="1"/>
    <col min="11" max="11" width="5.421875" style="0" customWidth="1"/>
  </cols>
  <sheetData>
    <row r="1" ht="15.75">
      <c r="A1" s="1" t="s">
        <v>0</v>
      </c>
    </row>
    <row r="2" ht="3.75" customHeight="1"/>
    <row r="3" ht="12.75">
      <c r="A3" s="4" t="s">
        <v>1</v>
      </c>
    </row>
    <row r="4" ht="12.75">
      <c r="A4" s="5" t="s">
        <v>2</v>
      </c>
    </row>
    <row r="5" spans="1:9" ht="12.75">
      <c r="A5" s="6" t="s">
        <v>3</v>
      </c>
      <c r="E5" s="7" t="s">
        <v>4</v>
      </c>
      <c r="F5" s="8"/>
      <c r="G5" t="s">
        <v>5</v>
      </c>
      <c r="H5" t="s">
        <v>6</v>
      </c>
      <c r="I5" t="s">
        <v>7</v>
      </c>
    </row>
    <row r="6" spans="5:6" s="9" customFormat="1" ht="6.75" customHeight="1" thickBot="1">
      <c r="E6" s="3"/>
      <c r="F6" s="3"/>
    </row>
    <row r="7" spans="1:6" ht="12.75">
      <c r="A7" s="10" t="s">
        <v>8</v>
      </c>
      <c r="B7" s="11" t="s">
        <v>9</v>
      </c>
      <c r="C7" s="11" t="s">
        <v>10</v>
      </c>
      <c r="D7" s="11" t="s">
        <v>11</v>
      </c>
      <c r="E7" s="12" t="s">
        <v>4</v>
      </c>
      <c r="F7" s="13"/>
    </row>
    <row r="8" spans="1:8" ht="12.75">
      <c r="A8" s="14" t="s">
        <v>12</v>
      </c>
      <c r="B8" s="15">
        <v>190</v>
      </c>
      <c r="C8" s="15">
        <v>100</v>
      </c>
      <c r="D8" s="15">
        <v>0</v>
      </c>
      <c r="E8" s="16">
        <f>+B8*C8/10000</f>
        <v>1.9</v>
      </c>
      <c r="F8" s="17"/>
      <c r="G8" s="18" t="str">
        <f>+G35</f>
        <v>Gh-524-REAN-K1/60</v>
      </c>
      <c r="H8" s="19">
        <f>+E8*E41</f>
        <v>2.28</v>
      </c>
    </row>
    <row r="9" spans="1:8" ht="13.5" thickBot="1">
      <c r="A9" s="20" t="s">
        <v>13</v>
      </c>
      <c r="B9" s="21">
        <v>490</v>
      </c>
      <c r="C9" s="21">
        <v>0</v>
      </c>
      <c r="D9" s="21">
        <v>170</v>
      </c>
      <c r="E9" s="22">
        <f>(+B9*D9)/10000+2.5</f>
        <v>10.83</v>
      </c>
      <c r="F9" s="17"/>
      <c r="G9" s="23" t="s">
        <v>14</v>
      </c>
      <c r="H9" s="24">
        <f>+E9*E41</f>
        <v>12.996</v>
      </c>
    </row>
    <row r="10" ht="9" customHeight="1" thickBot="1"/>
    <row r="11" spans="1:6" ht="12.75">
      <c r="A11" s="10" t="s">
        <v>15</v>
      </c>
      <c r="B11" s="11" t="s">
        <v>9</v>
      </c>
      <c r="C11" s="11" t="s">
        <v>10</v>
      </c>
      <c r="D11" s="11" t="s">
        <v>11</v>
      </c>
      <c r="E11" s="12" t="s">
        <v>4</v>
      </c>
      <c r="F11" s="13"/>
    </row>
    <row r="12" spans="1:8" ht="12.75">
      <c r="A12" s="14" t="s">
        <v>12</v>
      </c>
      <c r="B12" s="15">
        <v>390</v>
      </c>
      <c r="C12" s="15">
        <v>160</v>
      </c>
      <c r="D12" s="15">
        <v>0</v>
      </c>
      <c r="E12" s="16">
        <f>(+B12*C12)/10000+2</f>
        <v>8.24</v>
      </c>
      <c r="F12" s="17"/>
      <c r="G12" s="18" t="str">
        <f>+G35</f>
        <v>Gh-524-REAN-K1/60</v>
      </c>
      <c r="H12" s="19">
        <f>+E12*E41</f>
        <v>9.888</v>
      </c>
    </row>
    <row r="13" spans="1:8" ht="13.5" thickBot="1">
      <c r="A13" s="20" t="s">
        <v>13</v>
      </c>
      <c r="B13" s="21">
        <v>550</v>
      </c>
      <c r="C13" s="21">
        <v>0</v>
      </c>
      <c r="D13" s="21">
        <v>210</v>
      </c>
      <c r="E13" s="22">
        <f>(+B13*D13)*4/10000</f>
        <v>46.2</v>
      </c>
      <c r="F13" s="17"/>
      <c r="G13" s="23" t="s">
        <v>14</v>
      </c>
      <c r="H13" s="24">
        <f>+E13*E41</f>
        <v>55.440000000000005</v>
      </c>
    </row>
    <row r="14" ht="7.5" customHeight="1" thickBot="1"/>
    <row r="15" spans="1:6" ht="12.75">
      <c r="A15" s="10" t="s">
        <v>16</v>
      </c>
      <c r="B15" s="11" t="s">
        <v>9</v>
      </c>
      <c r="C15" s="11" t="s">
        <v>10</v>
      </c>
      <c r="D15" s="11" t="s">
        <v>11</v>
      </c>
      <c r="E15" s="12" t="s">
        <v>4</v>
      </c>
      <c r="F15" s="13"/>
    </row>
    <row r="16" spans="1:8" ht="12.75">
      <c r="A16" s="14" t="s">
        <v>12</v>
      </c>
      <c r="B16" s="15">
        <v>170</v>
      </c>
      <c r="C16" s="15">
        <v>0.95</v>
      </c>
      <c r="D16" s="15">
        <v>0</v>
      </c>
      <c r="E16" s="16">
        <f>(+B16*C16)*6/100</f>
        <v>9.69</v>
      </c>
      <c r="F16" s="17"/>
      <c r="G16" s="18" t="str">
        <f>+G35</f>
        <v>Gh-524-REAN-K1/60</v>
      </c>
      <c r="H16" s="19">
        <f>+E16*E41</f>
        <v>11.627999999999998</v>
      </c>
    </row>
    <row r="17" spans="1:8" ht="13.5" thickBot="1">
      <c r="A17" s="20" t="s">
        <v>13</v>
      </c>
      <c r="B17" s="21">
        <v>450</v>
      </c>
      <c r="C17" s="21">
        <v>0</v>
      </c>
      <c r="D17" s="21">
        <v>210</v>
      </c>
      <c r="E17" s="22">
        <f>(+B17*D17)*6/10000+15+5</f>
        <v>76.7</v>
      </c>
      <c r="F17" s="17"/>
      <c r="G17" s="23" t="s">
        <v>14</v>
      </c>
      <c r="H17" s="24">
        <f>+E17*E41</f>
        <v>92.04</v>
      </c>
    </row>
    <row r="18" ht="6.75" customHeight="1" thickBot="1"/>
    <row r="19" spans="1:8" ht="13.5" thickBot="1">
      <c r="A19" s="25" t="s">
        <v>17</v>
      </c>
      <c r="B19" s="26">
        <v>460</v>
      </c>
      <c r="C19" s="26">
        <v>0</v>
      </c>
      <c r="D19" s="26">
        <v>180</v>
      </c>
      <c r="E19" s="27">
        <f>(+B19*D19)/10000</f>
        <v>8.28</v>
      </c>
      <c r="F19" s="17"/>
      <c r="G19" s="23" t="s">
        <v>18</v>
      </c>
      <c r="H19" s="24">
        <f>+E19*E41</f>
        <v>9.935999999999998</v>
      </c>
    </row>
    <row r="20" ht="6.75" customHeight="1" thickBot="1"/>
    <row r="21" spans="1:6" ht="12.75">
      <c r="A21" s="28" t="s">
        <v>19</v>
      </c>
      <c r="B21" s="11" t="s">
        <v>9</v>
      </c>
      <c r="C21" s="11" t="s">
        <v>10</v>
      </c>
      <c r="D21" s="11" t="s">
        <v>11</v>
      </c>
      <c r="E21" s="12" t="s">
        <v>4</v>
      </c>
      <c r="F21" s="13"/>
    </row>
    <row r="22" spans="1:8" ht="12.75">
      <c r="A22" s="29" t="s">
        <v>13</v>
      </c>
      <c r="B22" s="15">
        <v>750</v>
      </c>
      <c r="C22" s="15">
        <v>0</v>
      </c>
      <c r="D22" s="15">
        <v>150</v>
      </c>
      <c r="E22" s="30">
        <f>(+B22*D22)/10000</f>
        <v>11.25</v>
      </c>
      <c r="F22" s="17"/>
      <c r="G22" s="23" t="s">
        <v>14</v>
      </c>
      <c r="H22" s="24">
        <f>+E22*E41</f>
        <v>13.5</v>
      </c>
    </row>
    <row r="23" spans="1:8" ht="13.5" thickBot="1">
      <c r="A23" s="20" t="s">
        <v>13</v>
      </c>
      <c r="B23" s="21">
        <v>280</v>
      </c>
      <c r="C23" s="21">
        <v>0</v>
      </c>
      <c r="D23" s="21">
        <v>110</v>
      </c>
      <c r="E23" s="22">
        <f>(+B23*D23)/10000</f>
        <v>3.08</v>
      </c>
      <c r="F23" s="17"/>
      <c r="G23" s="23" t="s">
        <v>14</v>
      </c>
      <c r="H23" s="24">
        <f>+E23*E41</f>
        <v>3.6959999999999997</v>
      </c>
    </row>
    <row r="24" ht="6.75" customHeight="1" thickBot="1"/>
    <row r="25" spans="1:8" ht="13.5" thickBot="1">
      <c r="A25" s="25" t="s">
        <v>20</v>
      </c>
      <c r="B25" s="26">
        <v>800</v>
      </c>
      <c r="C25" s="26">
        <v>0</v>
      </c>
      <c r="D25" s="26">
        <v>180</v>
      </c>
      <c r="E25" s="27">
        <f>(+B25*D25)/10000</f>
        <v>14.4</v>
      </c>
      <c r="F25" s="17"/>
      <c r="G25" s="23" t="s">
        <v>14</v>
      </c>
      <c r="H25" s="24">
        <f>+E25*E41</f>
        <v>17.28</v>
      </c>
    </row>
    <row r="26" spans="7:9" ht="13.5" thickBot="1">
      <c r="G26" s="31" t="s">
        <v>21</v>
      </c>
      <c r="H26" s="31" t="s">
        <v>22</v>
      </c>
      <c r="I26" t="s">
        <v>23</v>
      </c>
    </row>
    <row r="27" spans="1:9" ht="12.75">
      <c r="A27" s="32" t="s">
        <v>24</v>
      </c>
      <c r="B27" s="11" t="s">
        <v>9</v>
      </c>
      <c r="C27" s="11" t="s">
        <v>10</v>
      </c>
      <c r="D27" s="11" t="s">
        <v>11</v>
      </c>
      <c r="E27" s="33">
        <f>SUM(E28:E32)</f>
        <v>38.36</v>
      </c>
      <c r="F27" s="13"/>
      <c r="G27" s="31" t="s">
        <v>25</v>
      </c>
      <c r="H27" s="31" t="s">
        <v>26</v>
      </c>
      <c r="I27" t="s">
        <v>27</v>
      </c>
    </row>
    <row r="28" spans="1:8" ht="12.75">
      <c r="A28" s="34" t="s">
        <v>28</v>
      </c>
      <c r="B28" s="15">
        <v>800</v>
      </c>
      <c r="C28" s="15">
        <v>190</v>
      </c>
      <c r="D28" s="15">
        <v>0</v>
      </c>
      <c r="E28" s="35">
        <f>+C28*B28/10000</f>
        <v>15.2</v>
      </c>
      <c r="F28" s="17"/>
      <c r="G28" s="18" t="str">
        <f>+G35</f>
        <v>Gh-524-REAN-K1/60</v>
      </c>
      <c r="H28" s="36">
        <f>12*E41</f>
        <v>14.399999999999999</v>
      </c>
    </row>
    <row r="29" spans="1:8" ht="12.75">
      <c r="A29" s="34" t="s">
        <v>29</v>
      </c>
      <c r="B29" s="15">
        <v>320</v>
      </c>
      <c r="C29" s="15">
        <v>230</v>
      </c>
      <c r="D29" s="15">
        <v>0</v>
      </c>
      <c r="E29" s="35">
        <f>+C29*B29/10000</f>
        <v>7.36</v>
      </c>
      <c r="F29" s="17"/>
      <c r="G29" s="37" t="s">
        <v>30</v>
      </c>
      <c r="H29" s="38">
        <f>(+E27*E41)-H28</f>
        <v>31.631999999999998</v>
      </c>
    </row>
    <row r="30" spans="1:8" ht="12.75">
      <c r="A30" s="34" t="s">
        <v>31</v>
      </c>
      <c r="B30" s="15">
        <v>220</v>
      </c>
      <c r="C30" s="15">
        <v>120</v>
      </c>
      <c r="D30" s="15">
        <v>0</v>
      </c>
      <c r="E30" s="35">
        <f>+C30*B30/10000</f>
        <v>2.64</v>
      </c>
      <c r="F30" s="17"/>
      <c r="G30" s="37"/>
      <c r="H30" s="37"/>
    </row>
    <row r="31" spans="1:8" ht="12.75">
      <c r="A31" s="34" t="s">
        <v>32</v>
      </c>
      <c r="B31" s="15">
        <v>310</v>
      </c>
      <c r="C31" s="15">
        <v>280</v>
      </c>
      <c r="D31" s="15">
        <v>0</v>
      </c>
      <c r="E31" s="35">
        <f>+C31*B31/10000</f>
        <v>8.68</v>
      </c>
      <c r="F31" s="17"/>
      <c r="G31" s="37"/>
      <c r="H31" s="37"/>
    </row>
    <row r="32" spans="1:8" ht="13.5" thickBot="1">
      <c r="A32" s="39" t="s">
        <v>33</v>
      </c>
      <c r="B32" s="21">
        <v>320</v>
      </c>
      <c r="C32" s="21">
        <v>140</v>
      </c>
      <c r="D32" s="21">
        <v>0</v>
      </c>
      <c r="E32" s="35">
        <f>+C32*B32/10000</f>
        <v>4.48</v>
      </c>
      <c r="F32" s="17"/>
      <c r="G32" s="37"/>
      <c r="H32" s="37"/>
    </row>
    <row r="33" spans="1:6" ht="5.25" customHeight="1" thickBot="1">
      <c r="A33" s="40"/>
      <c r="B33" s="40"/>
      <c r="C33" s="40"/>
      <c r="D33" s="40"/>
      <c r="E33" s="41"/>
      <c r="F33" s="17"/>
    </row>
    <row r="34" spans="1:6" ht="13.5" thickBot="1">
      <c r="A34" s="42" t="s">
        <v>34</v>
      </c>
      <c r="B34" s="11" t="s">
        <v>9</v>
      </c>
      <c r="C34" s="11" t="s">
        <v>10</v>
      </c>
      <c r="D34" s="11" t="s">
        <v>11</v>
      </c>
      <c r="E34" s="43">
        <f>SUM(E35:E39)</f>
        <v>245.111</v>
      </c>
      <c r="F34" s="13"/>
    </row>
    <row r="35" spans="1:10" ht="12.75">
      <c r="A35" s="44" t="s">
        <v>35</v>
      </c>
      <c r="B35" s="45">
        <v>2920</v>
      </c>
      <c r="C35" s="45">
        <v>800</v>
      </c>
      <c r="D35" s="45">
        <v>0</v>
      </c>
      <c r="E35" s="46">
        <f>(+B35*C35)/10000</f>
        <v>233.6</v>
      </c>
      <c r="F35" s="17"/>
      <c r="G35" s="18" t="s">
        <v>36</v>
      </c>
      <c r="H35" s="19">
        <f>(+E34*E41)-H36</f>
        <v>222.1332</v>
      </c>
      <c r="I35" s="36"/>
      <c r="J35" s="36">
        <f>+I35*H35</f>
        <v>0</v>
      </c>
    </row>
    <row r="36" spans="1:10" ht="12.75">
      <c r="A36" s="47" t="s">
        <v>37</v>
      </c>
      <c r="B36" s="15">
        <v>2920</v>
      </c>
      <c r="C36" s="15">
        <v>0</v>
      </c>
      <c r="D36" s="15">
        <v>10</v>
      </c>
      <c r="E36" s="48">
        <f>(+B36*D36)/10000*2</f>
        <v>5.84</v>
      </c>
      <c r="F36" s="17"/>
      <c r="G36" s="37" t="str">
        <f>+G29</f>
        <v>Gh-522 COTTO</v>
      </c>
      <c r="H36" s="37">
        <f>60*E41</f>
        <v>72</v>
      </c>
      <c r="I36" s="37"/>
      <c r="J36" s="37">
        <f>+I36*H36</f>
        <v>0</v>
      </c>
    </row>
    <row r="37" spans="1:10" ht="12.75">
      <c r="A37" s="47" t="s">
        <v>38</v>
      </c>
      <c r="B37" s="15">
        <v>650</v>
      </c>
      <c r="C37" s="15">
        <v>0</v>
      </c>
      <c r="D37" s="15">
        <v>10</v>
      </c>
      <c r="E37" s="48">
        <f>(+B37*D37)/10000*6</f>
        <v>3.9000000000000004</v>
      </c>
      <c r="F37" s="17"/>
      <c r="G37" s="37"/>
      <c r="H37" s="37"/>
      <c r="I37" s="37"/>
      <c r="J37" s="37"/>
    </row>
    <row r="38" spans="1:10" ht="12.75">
      <c r="A38" s="47" t="s">
        <v>39</v>
      </c>
      <c r="B38" s="15">
        <f>50*4</f>
        <v>200</v>
      </c>
      <c r="C38" s="49">
        <v>0</v>
      </c>
      <c r="D38" s="49">
        <v>10</v>
      </c>
      <c r="E38" s="48">
        <f>(+B38*D38)/10000*6</f>
        <v>1.2000000000000002</v>
      </c>
      <c r="F38" s="17"/>
      <c r="G38" s="37"/>
      <c r="H38" s="37"/>
      <c r="I38" s="37"/>
      <c r="J38" s="37"/>
    </row>
    <row r="39" spans="1:10" ht="13.5" thickBot="1">
      <c r="A39" s="50" t="s">
        <v>40</v>
      </c>
      <c r="B39" s="51">
        <v>571</v>
      </c>
      <c r="C39" s="51">
        <v>0</v>
      </c>
      <c r="D39" s="51">
        <v>10</v>
      </c>
      <c r="E39" s="52">
        <f>(+B39*D39)/10000</f>
        <v>0.571</v>
      </c>
      <c r="F39" s="17"/>
      <c r="G39" s="37"/>
      <c r="H39" s="37"/>
      <c r="I39" s="37"/>
      <c r="J39" s="37"/>
    </row>
    <row r="40" spans="1:6" ht="12.75">
      <c r="A40" s="53"/>
      <c r="B40" s="53"/>
      <c r="C40" s="53"/>
      <c r="D40" s="53"/>
      <c r="E40" s="17"/>
      <c r="F40" s="17"/>
    </row>
    <row r="41" spans="1:6" ht="13.5" customHeight="1" thickBot="1">
      <c r="A41" s="54" t="s">
        <v>41</v>
      </c>
      <c r="B41" s="54"/>
      <c r="C41" s="55"/>
      <c r="D41" s="55"/>
      <c r="E41" s="56">
        <v>1.2</v>
      </c>
      <c r="F41" s="13"/>
    </row>
    <row r="42" spans="1:8" ht="15" customHeight="1" thickBot="1">
      <c r="A42" s="57" t="s">
        <v>42</v>
      </c>
      <c r="B42" s="58">
        <f>(+E8+E12+E16+E27+E34)*E41</f>
        <v>363.96119999999996</v>
      </c>
      <c r="C42" s="59"/>
      <c r="D42" s="59"/>
      <c r="E42" s="60"/>
      <c r="F42" s="61"/>
      <c r="G42" s="2"/>
      <c r="H42" s="62">
        <f>+H8+H12+H16+H28+H29+H35+H36</f>
        <v>363.96119999999996</v>
      </c>
    </row>
    <row r="43" spans="1:8" ht="13.5" thickBot="1">
      <c r="A43" s="63" t="s">
        <v>43</v>
      </c>
      <c r="B43" s="64">
        <f>(+E9+E13+E17+E19+E23+E25+E22)*E41</f>
        <v>204.88800000000003</v>
      </c>
      <c r="C43" s="65"/>
      <c r="D43" s="65"/>
      <c r="E43" s="66"/>
      <c r="F43" s="61"/>
      <c r="H43" s="62">
        <f>+H9+H13+H17+H22+H23+H25+H19</f>
        <v>204.888</v>
      </c>
    </row>
    <row r="44" ht="7.5" customHeight="1" thickBot="1"/>
    <row r="45" spans="1:6" ht="12.75">
      <c r="A45" s="67" t="s">
        <v>44</v>
      </c>
      <c r="B45" s="11" t="s">
        <v>9</v>
      </c>
      <c r="C45" s="11" t="s">
        <v>10</v>
      </c>
      <c r="D45" s="11" t="s">
        <v>11</v>
      </c>
      <c r="E45" s="68">
        <f>SUM(E46:E47)</f>
        <v>136.465</v>
      </c>
      <c r="F45" s="13"/>
    </row>
    <row r="46" spans="1:6" ht="12.75">
      <c r="A46" s="34" t="s">
        <v>45</v>
      </c>
      <c r="B46" s="15">
        <v>6580</v>
      </c>
      <c r="C46" s="15">
        <v>0</v>
      </c>
      <c r="D46" s="15">
        <v>150</v>
      </c>
      <c r="E46" s="69">
        <f>(+B46*D46)/10000+29.2</f>
        <v>127.9</v>
      </c>
      <c r="F46" s="70"/>
    </row>
    <row r="47" spans="1:6" ht="13.5" thickBot="1">
      <c r="A47" s="39" t="s">
        <v>46</v>
      </c>
      <c r="B47" s="21">
        <v>571</v>
      </c>
      <c r="C47" s="21">
        <v>0</v>
      </c>
      <c r="D47" s="21">
        <v>150</v>
      </c>
      <c r="E47" s="71">
        <f>(+B47*D47)/10000</f>
        <v>8.565</v>
      </c>
      <c r="F47" s="70"/>
    </row>
    <row r="48" ht="6" customHeight="1" thickBot="1"/>
    <row r="49" spans="1:6" ht="12.75">
      <c r="A49" s="67" t="s">
        <v>47</v>
      </c>
      <c r="B49" s="11" t="s">
        <v>9</v>
      </c>
      <c r="C49" s="11" t="s">
        <v>10</v>
      </c>
      <c r="D49" s="11" t="s">
        <v>11</v>
      </c>
      <c r="E49" s="12">
        <f>SUM(E50:E53)</f>
        <v>404.95</v>
      </c>
      <c r="F49" s="13"/>
    </row>
    <row r="50" spans="1:6" ht="12.75">
      <c r="A50" s="34" t="s">
        <v>48</v>
      </c>
      <c r="B50" s="15">
        <v>6580</v>
      </c>
      <c r="C50" s="15">
        <v>0</v>
      </c>
      <c r="D50" s="15">
        <v>150</v>
      </c>
      <c r="E50" s="69">
        <f>(+B50*D50)/10000+29.2</f>
        <v>127.9</v>
      </c>
      <c r="F50" s="70"/>
    </row>
    <row r="51" spans="1:6" ht="12.75">
      <c r="A51" s="34" t="s">
        <v>49</v>
      </c>
      <c r="B51" s="15">
        <v>2920</v>
      </c>
      <c r="C51" s="15">
        <v>800</v>
      </c>
      <c r="D51" s="15">
        <v>0</v>
      </c>
      <c r="E51" s="69">
        <f>(+B51*C51)/10000</f>
        <v>233.6</v>
      </c>
      <c r="F51" s="70"/>
    </row>
    <row r="52" spans="1:6" ht="12.75">
      <c r="A52" s="34" t="s">
        <v>50</v>
      </c>
      <c r="B52" s="15">
        <f>+(900+200+650+800)</f>
        <v>2550</v>
      </c>
      <c r="C52" s="15">
        <v>0</v>
      </c>
      <c r="D52" s="15">
        <v>130</v>
      </c>
      <c r="E52" s="69">
        <f>(+B52*D52)/10000+2.5</f>
        <v>35.65</v>
      </c>
      <c r="F52" s="70"/>
    </row>
    <row r="53" spans="1:6" ht="13.5" thickBot="1">
      <c r="A53" s="39" t="s">
        <v>51</v>
      </c>
      <c r="B53" s="21">
        <v>600</v>
      </c>
      <c r="C53" s="21">
        <v>0</v>
      </c>
      <c r="D53" s="21">
        <v>130</v>
      </c>
      <c r="E53" s="71">
        <f>(+B53*D53)/10000</f>
        <v>7.8</v>
      </c>
      <c r="F53" s="70"/>
    </row>
    <row r="54" spans="1:12" ht="13.5" thickBot="1">
      <c r="A54" s="40"/>
      <c r="B54" s="40"/>
      <c r="C54" s="40"/>
      <c r="D54" s="40"/>
      <c r="E54" s="70"/>
      <c r="F54" s="70"/>
      <c r="G54" s="5" t="s">
        <v>52</v>
      </c>
      <c r="H54" t="s">
        <v>53</v>
      </c>
      <c r="J54" s="6" t="s">
        <v>54</v>
      </c>
      <c r="L54" s="2">
        <f>+L56+L57</f>
        <v>363.9612</v>
      </c>
    </row>
    <row r="55" spans="1:8" ht="12.75">
      <c r="A55" s="67" t="s">
        <v>55</v>
      </c>
      <c r="B55" s="72"/>
      <c r="C55" s="72"/>
      <c r="D55" s="72"/>
      <c r="E55" s="73"/>
      <c r="F55" s="74"/>
      <c r="H55" s="2">
        <f>+H56+H57</f>
        <v>204.888</v>
      </c>
    </row>
    <row r="56" spans="1:12" ht="12.75">
      <c r="A56" s="75" t="s">
        <v>56</v>
      </c>
      <c r="B56" s="76">
        <f>+B43</f>
        <v>204.88800000000003</v>
      </c>
      <c r="C56" s="77"/>
      <c r="D56" s="77"/>
      <c r="E56" s="78"/>
      <c r="F56" s="79"/>
      <c r="G56" s="5" t="str">
        <f>+G9</f>
        <v>Nm-489</v>
      </c>
      <c r="H56" s="80">
        <f>+H9+H13+H17+H22+H23+H25</f>
        <v>194.952</v>
      </c>
      <c r="J56" s="81" t="str">
        <f>+G8</f>
        <v>Gh-524-REAN-K1/60</v>
      </c>
      <c r="K56" s="6"/>
      <c r="L56" s="82">
        <f>+H8+H12+H16+H28+H35</f>
        <v>260.3292</v>
      </c>
    </row>
    <row r="57" spans="1:12" ht="12.75">
      <c r="A57" s="83" t="s">
        <v>57</v>
      </c>
      <c r="B57" s="84">
        <f>+B42</f>
        <v>363.96119999999996</v>
      </c>
      <c r="C57" s="85"/>
      <c r="D57" s="85"/>
      <c r="E57" s="86"/>
      <c r="F57" s="79"/>
      <c r="G57" s="5" t="str">
        <f>+G19</f>
        <v>Nm-488</v>
      </c>
      <c r="H57" s="80">
        <f>+H19</f>
        <v>9.935999999999998</v>
      </c>
      <c r="J57" s="6" t="str">
        <f>+G29</f>
        <v>Gh-522 COTTO</v>
      </c>
      <c r="K57" s="6"/>
      <c r="L57" s="82">
        <f>+H29+H36</f>
        <v>103.632</v>
      </c>
    </row>
    <row r="58" spans="1:8" ht="12.75">
      <c r="A58" s="87" t="s">
        <v>58</v>
      </c>
      <c r="B58" s="88">
        <f>+E45</f>
        <v>136.465</v>
      </c>
      <c r="C58" s="89"/>
      <c r="D58" s="89"/>
      <c r="E58" s="90"/>
      <c r="F58" s="79"/>
      <c r="G58" s="5" t="str">
        <f>+G26</f>
        <v>Nm -489/IZOLDA</v>
      </c>
      <c r="H58" s="5" t="str">
        <f>+H26</f>
        <v>14 ks</v>
      </c>
    </row>
    <row r="59" spans="1:8" ht="13.5" thickBot="1">
      <c r="A59" s="91" t="s">
        <v>59</v>
      </c>
      <c r="B59" s="92">
        <f>+E49</f>
        <v>404.95</v>
      </c>
      <c r="C59" s="93"/>
      <c r="D59" s="93"/>
      <c r="E59" s="94"/>
      <c r="F59" s="79"/>
      <c r="G59" s="5" t="str">
        <f>+G27</f>
        <v>Mozaika NASCA</v>
      </c>
      <c r="H59" s="5" t="str">
        <f>+H27</f>
        <v>100 ks</v>
      </c>
    </row>
  </sheetData>
  <mergeCells count="14">
    <mergeCell ref="B58:E58"/>
    <mergeCell ref="B59:E59"/>
    <mergeCell ref="B43:E43"/>
    <mergeCell ref="B55:E55"/>
    <mergeCell ref="B56:E56"/>
    <mergeCell ref="B57:E57"/>
    <mergeCell ref="I36:I39"/>
    <mergeCell ref="J36:J39"/>
    <mergeCell ref="A41:B41"/>
    <mergeCell ref="B42:E42"/>
    <mergeCell ref="G29:G32"/>
    <mergeCell ref="H29:H32"/>
    <mergeCell ref="G36:G39"/>
    <mergeCell ref="H36:H3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11.28125" style="0" customWidth="1"/>
    <col min="4" max="4" width="10.8515625" style="0" customWidth="1"/>
    <col min="5" max="5" width="9.140625" style="2" customWidth="1"/>
    <col min="6" max="6" width="2.140625" style="3" customWidth="1"/>
    <col min="7" max="7" width="19.7109375" style="0" customWidth="1"/>
    <col min="8" max="8" width="13.57421875" style="0" customWidth="1"/>
    <col min="10" max="10" width="18.57421875" style="0" customWidth="1"/>
    <col min="11" max="11" width="5.421875" style="0" customWidth="1"/>
  </cols>
  <sheetData>
    <row r="1" ht="15.75">
      <c r="A1" s="1" t="s">
        <v>60</v>
      </c>
    </row>
    <row r="2" ht="3.75" customHeight="1"/>
    <row r="3" ht="12.75">
      <c r="A3" s="4" t="s">
        <v>1</v>
      </c>
    </row>
    <row r="4" ht="12.75">
      <c r="A4" s="5" t="s">
        <v>2</v>
      </c>
    </row>
    <row r="5" spans="1:13" ht="12.75">
      <c r="A5" s="6" t="s">
        <v>3</v>
      </c>
      <c r="E5" s="7" t="s">
        <v>4</v>
      </c>
      <c r="F5" s="8"/>
      <c r="G5" t="s">
        <v>5</v>
      </c>
      <c r="H5" t="s">
        <v>6</v>
      </c>
      <c r="I5" t="s">
        <v>7</v>
      </c>
      <c r="J5" t="s">
        <v>61</v>
      </c>
      <c r="L5" t="s">
        <v>56</v>
      </c>
      <c r="M5" t="s">
        <v>62</v>
      </c>
    </row>
    <row r="6" spans="5:6" s="9" customFormat="1" ht="6.75" customHeight="1" thickBot="1">
      <c r="E6" s="3"/>
      <c r="F6" s="3"/>
    </row>
    <row r="7" spans="1:6" ht="12.75">
      <c r="A7" s="10" t="s">
        <v>8</v>
      </c>
      <c r="B7" s="11" t="s">
        <v>9</v>
      </c>
      <c r="C7" s="11" t="s">
        <v>10</v>
      </c>
      <c r="D7" s="11" t="s">
        <v>11</v>
      </c>
      <c r="E7" s="12" t="s">
        <v>4</v>
      </c>
      <c r="F7" s="13"/>
    </row>
    <row r="8" spans="1:8" ht="12.75">
      <c r="A8" s="14" t="s">
        <v>12</v>
      </c>
      <c r="B8" s="15">
        <v>190</v>
      </c>
      <c r="C8" s="15">
        <v>100</v>
      </c>
      <c r="D8" s="15">
        <v>0</v>
      </c>
      <c r="E8" s="16">
        <f>+B8*C8/10000</f>
        <v>1.9</v>
      </c>
      <c r="F8" s="17"/>
      <c r="G8" s="18" t="str">
        <f>+G35</f>
        <v>Gh-524-REAN-K1/60</v>
      </c>
      <c r="H8" s="19">
        <f>+E8*E41</f>
        <v>2.28</v>
      </c>
    </row>
    <row r="9" spans="1:8" ht="13.5" thickBot="1">
      <c r="A9" s="20" t="s">
        <v>13</v>
      </c>
      <c r="B9" s="21">
        <v>490</v>
      </c>
      <c r="C9" s="21">
        <v>0</v>
      </c>
      <c r="D9" s="21">
        <v>170</v>
      </c>
      <c r="E9" s="22">
        <f>(+B9*D9)/10000+2.5</f>
        <v>10.83</v>
      </c>
      <c r="F9" s="17"/>
      <c r="G9" s="23" t="s">
        <v>14</v>
      </c>
      <c r="H9" s="24">
        <f>+E9*E41</f>
        <v>12.996</v>
      </c>
    </row>
    <row r="10" ht="9" customHeight="1" thickBot="1"/>
    <row r="11" spans="1:6" ht="12.75">
      <c r="A11" s="10" t="s">
        <v>15</v>
      </c>
      <c r="B11" s="11" t="s">
        <v>9</v>
      </c>
      <c r="C11" s="11" t="s">
        <v>10</v>
      </c>
      <c r="D11" s="11" t="s">
        <v>11</v>
      </c>
      <c r="E11" s="12" t="s">
        <v>4</v>
      </c>
      <c r="F11" s="13"/>
    </row>
    <row r="12" spans="1:8" ht="12.75">
      <c r="A12" s="14" t="s">
        <v>12</v>
      </c>
      <c r="B12" s="15">
        <v>390</v>
      </c>
      <c r="C12" s="15">
        <v>160</v>
      </c>
      <c r="D12" s="15">
        <v>0</v>
      </c>
      <c r="E12" s="16">
        <f>(+B12*C12)/10000+2</f>
        <v>8.24</v>
      </c>
      <c r="F12" s="17"/>
      <c r="G12" s="18" t="str">
        <f>+G35</f>
        <v>Gh-524-REAN-K1/60</v>
      </c>
      <c r="H12" s="19">
        <f>+E12*E41</f>
        <v>9.888</v>
      </c>
    </row>
    <row r="13" spans="1:8" ht="13.5" thickBot="1">
      <c r="A13" s="20" t="s">
        <v>13</v>
      </c>
      <c r="B13" s="21">
        <v>550</v>
      </c>
      <c r="C13" s="21">
        <v>0</v>
      </c>
      <c r="D13" s="21">
        <v>210</v>
      </c>
      <c r="E13" s="22">
        <f>(+B13*D13)*4/10000</f>
        <v>46.2</v>
      </c>
      <c r="F13" s="17"/>
      <c r="G13" s="23" t="s">
        <v>14</v>
      </c>
      <c r="H13" s="24">
        <f>+E13*E41</f>
        <v>55.440000000000005</v>
      </c>
    </row>
    <row r="14" ht="7.5" customHeight="1" thickBot="1"/>
    <row r="15" spans="1:6" ht="12.75">
      <c r="A15" s="10" t="s">
        <v>16</v>
      </c>
      <c r="B15" s="11" t="s">
        <v>9</v>
      </c>
      <c r="C15" s="11" t="s">
        <v>10</v>
      </c>
      <c r="D15" s="11" t="s">
        <v>11</v>
      </c>
      <c r="E15" s="12" t="s">
        <v>4</v>
      </c>
      <c r="F15" s="13"/>
    </row>
    <row r="16" spans="1:8" ht="12.75">
      <c r="A16" s="14" t="s">
        <v>12</v>
      </c>
      <c r="B16" s="15">
        <v>170</v>
      </c>
      <c r="C16" s="15">
        <v>0.95</v>
      </c>
      <c r="D16" s="15">
        <v>0</v>
      </c>
      <c r="E16" s="16">
        <f>(+B16*C16)*6/100</f>
        <v>9.69</v>
      </c>
      <c r="F16" s="17"/>
      <c r="G16" s="18" t="str">
        <f>+G35</f>
        <v>Gh-524-REAN-K1/60</v>
      </c>
      <c r="H16" s="19">
        <f>+E16*E41</f>
        <v>11.627999999999998</v>
      </c>
    </row>
    <row r="17" spans="1:8" ht="13.5" thickBot="1">
      <c r="A17" s="20" t="s">
        <v>13</v>
      </c>
      <c r="B17" s="21">
        <v>450</v>
      </c>
      <c r="C17" s="21">
        <v>0</v>
      </c>
      <c r="D17" s="21">
        <v>210</v>
      </c>
      <c r="E17" s="22">
        <f>(+B17*D17)*6/10000+15+5</f>
        <v>76.7</v>
      </c>
      <c r="F17" s="17"/>
      <c r="G17" s="23" t="s">
        <v>14</v>
      </c>
      <c r="H17" s="24">
        <f>+E17*E41</f>
        <v>92.04</v>
      </c>
    </row>
    <row r="18" ht="6.75" customHeight="1" thickBot="1"/>
    <row r="19" spans="1:8" ht="13.5" thickBot="1">
      <c r="A19" s="25" t="s">
        <v>17</v>
      </c>
      <c r="B19" s="26">
        <v>460</v>
      </c>
      <c r="C19" s="26">
        <v>0</v>
      </c>
      <c r="D19" s="26">
        <v>180</v>
      </c>
      <c r="E19" s="27">
        <f>(+B19*D19)/10000</f>
        <v>8.28</v>
      </c>
      <c r="F19" s="17"/>
      <c r="G19" s="23" t="s">
        <v>18</v>
      </c>
      <c r="H19" s="24">
        <f>+E19*E41</f>
        <v>9.935999999999998</v>
      </c>
    </row>
    <row r="20" ht="6.75" customHeight="1" thickBot="1"/>
    <row r="21" spans="1:6" ht="12.75">
      <c r="A21" s="28" t="s">
        <v>19</v>
      </c>
      <c r="B21" s="11" t="s">
        <v>9</v>
      </c>
      <c r="C21" s="11" t="s">
        <v>10</v>
      </c>
      <c r="D21" s="11" t="s">
        <v>11</v>
      </c>
      <c r="E21" s="12" t="s">
        <v>4</v>
      </c>
      <c r="F21" s="13"/>
    </row>
    <row r="22" spans="1:8" ht="12.75">
      <c r="A22" s="29" t="s">
        <v>13</v>
      </c>
      <c r="B22" s="15">
        <v>750</v>
      </c>
      <c r="C22" s="15">
        <v>0</v>
      </c>
      <c r="D22" s="15">
        <v>150</v>
      </c>
      <c r="E22" s="30">
        <f>(+B22*D22)/10000</f>
        <v>11.25</v>
      </c>
      <c r="F22" s="17"/>
      <c r="G22" s="23" t="s">
        <v>14</v>
      </c>
      <c r="H22" s="24">
        <f>+E22*E41</f>
        <v>13.5</v>
      </c>
    </row>
    <row r="23" spans="1:8" ht="13.5" thickBot="1">
      <c r="A23" s="20" t="s">
        <v>13</v>
      </c>
      <c r="B23" s="21">
        <v>280</v>
      </c>
      <c r="C23" s="21">
        <v>0</v>
      </c>
      <c r="D23" s="21">
        <v>110</v>
      </c>
      <c r="E23" s="22">
        <f>(+B23*D23)/10000</f>
        <v>3.08</v>
      </c>
      <c r="F23" s="17"/>
      <c r="G23" s="23" t="s">
        <v>14</v>
      </c>
      <c r="H23" s="24">
        <f>+E23*E41</f>
        <v>3.6959999999999997</v>
      </c>
    </row>
    <row r="24" ht="6.75" customHeight="1" thickBot="1"/>
    <row r="25" spans="1:8" ht="13.5" thickBot="1">
      <c r="A25" s="25" t="s">
        <v>20</v>
      </c>
      <c r="B25" s="26">
        <v>800</v>
      </c>
      <c r="C25" s="26">
        <v>0</v>
      </c>
      <c r="D25" s="26">
        <v>180</v>
      </c>
      <c r="E25" s="27">
        <f>(+B25*D25)/10000</f>
        <v>14.4</v>
      </c>
      <c r="F25" s="17"/>
      <c r="G25" s="23" t="s">
        <v>14</v>
      </c>
      <c r="H25" s="24">
        <f>+E25*E41</f>
        <v>17.28</v>
      </c>
    </row>
    <row r="26" spans="7:9" ht="13.5" thickBot="1">
      <c r="G26" s="31" t="s">
        <v>21</v>
      </c>
      <c r="H26" s="31" t="s">
        <v>22</v>
      </c>
      <c r="I26" t="s">
        <v>23</v>
      </c>
    </row>
    <row r="27" spans="1:9" ht="12.75">
      <c r="A27" s="32" t="s">
        <v>24</v>
      </c>
      <c r="B27" s="11" t="s">
        <v>9</v>
      </c>
      <c r="C27" s="11" t="s">
        <v>10</v>
      </c>
      <c r="D27" s="11" t="s">
        <v>11</v>
      </c>
      <c r="E27" s="33">
        <f>SUM(E28:E32)</f>
        <v>38.36</v>
      </c>
      <c r="F27" s="13"/>
      <c r="G27" s="31" t="s">
        <v>25</v>
      </c>
      <c r="H27" s="31" t="s">
        <v>26</v>
      </c>
      <c r="I27" t="s">
        <v>27</v>
      </c>
    </row>
    <row r="28" spans="1:8" ht="12.75">
      <c r="A28" s="34" t="s">
        <v>28</v>
      </c>
      <c r="B28" s="15">
        <v>800</v>
      </c>
      <c r="C28" s="15">
        <v>190</v>
      </c>
      <c r="D28" s="15">
        <v>0</v>
      </c>
      <c r="E28" s="35">
        <f>+C28*B28/10000</f>
        <v>15.2</v>
      </c>
      <c r="F28" s="17"/>
      <c r="G28" s="18" t="str">
        <f>+G35</f>
        <v>Gh-524-REAN-K1/60</v>
      </c>
      <c r="H28" s="36">
        <f>12*E41</f>
        <v>14.399999999999999</v>
      </c>
    </row>
    <row r="29" spans="1:8" ht="12.75">
      <c r="A29" s="34" t="s">
        <v>29</v>
      </c>
      <c r="B29" s="15">
        <v>320</v>
      </c>
      <c r="C29" s="15">
        <v>230</v>
      </c>
      <c r="D29" s="15">
        <v>0</v>
      </c>
      <c r="E29" s="35">
        <f>+C29*B29/10000</f>
        <v>7.36</v>
      </c>
      <c r="F29" s="17"/>
      <c r="G29" s="37" t="s">
        <v>30</v>
      </c>
      <c r="H29" s="38">
        <f>(+E27*E41)-H28</f>
        <v>31.631999999999998</v>
      </c>
    </row>
    <row r="30" spans="1:8" ht="12.75">
      <c r="A30" s="34" t="s">
        <v>31</v>
      </c>
      <c r="B30" s="15">
        <v>220</v>
      </c>
      <c r="C30" s="15">
        <v>120</v>
      </c>
      <c r="D30" s="15">
        <v>0</v>
      </c>
      <c r="E30" s="35">
        <f>+C30*B30/10000</f>
        <v>2.64</v>
      </c>
      <c r="F30" s="17"/>
      <c r="G30" s="37"/>
      <c r="H30" s="37"/>
    </row>
    <row r="31" spans="1:8" ht="12.75">
      <c r="A31" s="34" t="s">
        <v>32</v>
      </c>
      <c r="B31" s="15">
        <v>310</v>
      </c>
      <c r="C31" s="15">
        <v>280</v>
      </c>
      <c r="D31" s="15">
        <v>0</v>
      </c>
      <c r="E31" s="35">
        <f>+C31*B31/10000</f>
        <v>8.68</v>
      </c>
      <c r="F31" s="17"/>
      <c r="G31" s="37"/>
      <c r="H31" s="37"/>
    </row>
    <row r="32" spans="1:8" ht="13.5" thickBot="1">
      <c r="A32" s="39" t="s">
        <v>33</v>
      </c>
      <c r="B32" s="21">
        <v>320</v>
      </c>
      <c r="C32" s="21">
        <v>140</v>
      </c>
      <c r="D32" s="21">
        <v>0</v>
      </c>
      <c r="E32" s="35">
        <f>+C32*B32/10000</f>
        <v>4.48</v>
      </c>
      <c r="F32" s="17"/>
      <c r="G32" s="37"/>
      <c r="H32" s="37"/>
    </row>
    <row r="33" spans="1:6" ht="5.25" customHeight="1" thickBot="1">
      <c r="A33" s="40"/>
      <c r="B33" s="40"/>
      <c r="C33" s="40"/>
      <c r="D33" s="40"/>
      <c r="E33" s="41"/>
      <c r="F33" s="17"/>
    </row>
    <row r="34" spans="1:6" ht="13.5" thickBot="1">
      <c r="A34" s="42" t="s">
        <v>34</v>
      </c>
      <c r="B34" s="11" t="s">
        <v>9</v>
      </c>
      <c r="C34" s="11" t="s">
        <v>10</v>
      </c>
      <c r="D34" s="11" t="s">
        <v>11</v>
      </c>
      <c r="E34" s="43">
        <f>SUM(E35:E39)</f>
        <v>245.111</v>
      </c>
      <c r="F34" s="13"/>
    </row>
    <row r="35" spans="1:10" ht="12.75">
      <c r="A35" s="44" t="s">
        <v>35</v>
      </c>
      <c r="B35" s="45">
        <v>2920</v>
      </c>
      <c r="C35" s="45">
        <v>800</v>
      </c>
      <c r="D35" s="45">
        <v>0</v>
      </c>
      <c r="E35" s="46">
        <f>(+B35*C35)/10000</f>
        <v>233.6</v>
      </c>
      <c r="F35" s="17"/>
      <c r="G35" s="18" t="s">
        <v>36</v>
      </c>
      <c r="H35" s="19">
        <f>(+E34*E41)-H36</f>
        <v>222.1332</v>
      </c>
      <c r="I35" s="36"/>
      <c r="J35" s="36">
        <f>+I35*H35</f>
        <v>0</v>
      </c>
    </row>
    <row r="36" spans="1:10" ht="12.75">
      <c r="A36" s="47" t="s">
        <v>37</v>
      </c>
      <c r="B36" s="15">
        <v>2920</v>
      </c>
      <c r="C36" s="15">
        <v>0</v>
      </c>
      <c r="D36" s="15">
        <v>10</v>
      </c>
      <c r="E36" s="48">
        <f>(+B36*D36)/10000*2</f>
        <v>5.84</v>
      </c>
      <c r="F36" s="17"/>
      <c r="G36" s="37" t="str">
        <f>+G29</f>
        <v>Gh-522 COTTO</v>
      </c>
      <c r="H36" s="37">
        <f>60*E41</f>
        <v>72</v>
      </c>
      <c r="I36" s="37"/>
      <c r="J36" s="37">
        <f>+I36*H36</f>
        <v>0</v>
      </c>
    </row>
    <row r="37" spans="1:10" ht="12.75">
      <c r="A37" s="47" t="s">
        <v>38</v>
      </c>
      <c r="B37" s="15">
        <v>650</v>
      </c>
      <c r="C37" s="15">
        <v>0</v>
      </c>
      <c r="D37" s="15">
        <v>10</v>
      </c>
      <c r="E37" s="48">
        <f>(+B37*D37)/10000*6</f>
        <v>3.9000000000000004</v>
      </c>
      <c r="F37" s="17"/>
      <c r="G37" s="37"/>
      <c r="H37" s="37"/>
      <c r="I37" s="37"/>
      <c r="J37" s="37"/>
    </row>
    <row r="38" spans="1:10" ht="12.75">
      <c r="A38" s="47" t="s">
        <v>39</v>
      </c>
      <c r="B38" s="15">
        <f>50*4</f>
        <v>200</v>
      </c>
      <c r="C38" s="49">
        <v>0</v>
      </c>
      <c r="D38" s="49">
        <v>10</v>
      </c>
      <c r="E38" s="48">
        <f>(+B38*D38)/10000*6</f>
        <v>1.2000000000000002</v>
      </c>
      <c r="F38" s="17"/>
      <c r="G38" s="37"/>
      <c r="H38" s="37"/>
      <c r="I38" s="37"/>
      <c r="J38" s="37"/>
    </row>
    <row r="39" spans="1:10" ht="13.5" thickBot="1">
      <c r="A39" s="50" t="s">
        <v>40</v>
      </c>
      <c r="B39" s="51">
        <v>571</v>
      </c>
      <c r="C39" s="51">
        <v>0</v>
      </c>
      <c r="D39" s="51">
        <v>10</v>
      </c>
      <c r="E39" s="52">
        <f>(+B39*D39)/10000</f>
        <v>0.571</v>
      </c>
      <c r="F39" s="17"/>
      <c r="G39" s="37"/>
      <c r="H39" s="37"/>
      <c r="I39" s="37"/>
      <c r="J39" s="37"/>
    </row>
    <row r="40" spans="1:6" ht="12.75">
      <c r="A40" s="53"/>
      <c r="B40" s="53"/>
      <c r="C40" s="53"/>
      <c r="D40" s="53"/>
      <c r="E40" s="17"/>
      <c r="F40" s="17"/>
    </row>
    <row r="41" spans="1:6" ht="13.5" customHeight="1" thickBot="1">
      <c r="A41" s="54" t="s">
        <v>41</v>
      </c>
      <c r="B41" s="54"/>
      <c r="C41" s="55"/>
      <c r="D41" s="55"/>
      <c r="E41" s="56">
        <v>1.2</v>
      </c>
      <c r="F41" s="13"/>
    </row>
    <row r="42" spans="1:8" ht="15" customHeight="1" thickBot="1">
      <c r="A42" s="57" t="s">
        <v>42</v>
      </c>
      <c r="B42" s="58">
        <f>(+E8+E12+E16+E27+E34)*E41</f>
        <v>363.96119999999996</v>
      </c>
      <c r="C42" s="59"/>
      <c r="D42" s="59"/>
      <c r="E42" s="60"/>
      <c r="F42" s="61"/>
      <c r="G42" s="2"/>
      <c r="H42" s="62">
        <f>+H8+H12+H16+H28+H29+H35+H36</f>
        <v>363.96119999999996</v>
      </c>
    </row>
    <row r="43" spans="1:8" ht="13.5" thickBot="1">
      <c r="A43" s="63" t="s">
        <v>43</v>
      </c>
      <c r="B43" s="64">
        <f>(+E9+E13+E17+E19+E23+E25+E22)*E41</f>
        <v>204.88800000000003</v>
      </c>
      <c r="C43" s="65"/>
      <c r="D43" s="65"/>
      <c r="E43" s="66"/>
      <c r="F43" s="61"/>
      <c r="H43" s="62">
        <f>+H9+H13+H17+H22+H23+H25+H19</f>
        <v>204.888</v>
      </c>
    </row>
    <row r="44" ht="7.5" customHeight="1" thickBot="1"/>
    <row r="45" spans="1:6" ht="12.75">
      <c r="A45" s="67" t="s">
        <v>44</v>
      </c>
      <c r="B45" s="11" t="s">
        <v>9</v>
      </c>
      <c r="C45" s="11" t="s">
        <v>10</v>
      </c>
      <c r="D45" s="11" t="s">
        <v>11</v>
      </c>
      <c r="E45" s="68">
        <f>SUM(E46:E47)</f>
        <v>136.465</v>
      </c>
      <c r="F45" s="13"/>
    </row>
    <row r="46" spans="1:6" ht="12.75">
      <c r="A46" s="34" t="s">
        <v>45</v>
      </c>
      <c r="B46" s="15">
        <v>6580</v>
      </c>
      <c r="C46" s="15">
        <v>0</v>
      </c>
      <c r="D46" s="15">
        <v>150</v>
      </c>
      <c r="E46" s="69">
        <f>(+B46*D46)/10000+29.2</f>
        <v>127.9</v>
      </c>
      <c r="F46" s="70"/>
    </row>
    <row r="47" spans="1:6" ht="13.5" thickBot="1">
      <c r="A47" s="39" t="s">
        <v>46</v>
      </c>
      <c r="B47" s="21">
        <v>571</v>
      </c>
      <c r="C47" s="21">
        <v>0</v>
      </c>
      <c r="D47" s="21">
        <v>150</v>
      </c>
      <c r="E47" s="71">
        <f>(+B47*D47)/10000</f>
        <v>8.565</v>
      </c>
      <c r="F47" s="70"/>
    </row>
    <row r="48" ht="6" customHeight="1" thickBot="1"/>
    <row r="49" spans="1:6" ht="12.75">
      <c r="A49" s="67" t="s">
        <v>47</v>
      </c>
      <c r="B49" s="11" t="s">
        <v>9</v>
      </c>
      <c r="C49" s="11" t="s">
        <v>10</v>
      </c>
      <c r="D49" s="11" t="s">
        <v>11</v>
      </c>
      <c r="E49" s="12">
        <f>SUM(E50:E53)</f>
        <v>404.95</v>
      </c>
      <c r="F49" s="13"/>
    </row>
    <row r="50" spans="1:6" ht="12.75">
      <c r="A50" s="34" t="s">
        <v>48</v>
      </c>
      <c r="B50" s="15">
        <v>6580</v>
      </c>
      <c r="C50" s="15">
        <v>0</v>
      </c>
      <c r="D50" s="15">
        <v>150</v>
      </c>
      <c r="E50" s="69">
        <f>(+B50*D50)/10000+29.2</f>
        <v>127.9</v>
      </c>
      <c r="F50" s="70"/>
    </row>
    <row r="51" spans="1:6" ht="12.75">
      <c r="A51" s="34" t="s">
        <v>49</v>
      </c>
      <c r="B51" s="15">
        <v>2920</v>
      </c>
      <c r="C51" s="15">
        <v>800</v>
      </c>
      <c r="D51" s="15">
        <v>0</v>
      </c>
      <c r="E51" s="69">
        <f>(+B51*C51)/10000</f>
        <v>233.6</v>
      </c>
      <c r="F51" s="70"/>
    </row>
    <row r="52" spans="1:6" ht="12.75">
      <c r="A52" s="34" t="s">
        <v>50</v>
      </c>
      <c r="B52" s="15">
        <f>+(900+200+650+800)</f>
        <v>2550</v>
      </c>
      <c r="C52" s="15">
        <v>0</v>
      </c>
      <c r="D52" s="15">
        <v>130</v>
      </c>
      <c r="E52" s="69">
        <f>(+B52*D52)/10000+2.5</f>
        <v>35.65</v>
      </c>
      <c r="F52" s="70"/>
    </row>
    <row r="53" spans="1:6" ht="13.5" thickBot="1">
      <c r="A53" s="39" t="s">
        <v>51</v>
      </c>
      <c r="B53" s="21">
        <v>600</v>
      </c>
      <c r="C53" s="21">
        <v>0</v>
      </c>
      <c r="D53" s="21">
        <v>130</v>
      </c>
      <c r="E53" s="71">
        <f>(+B53*D53)/10000</f>
        <v>7.8</v>
      </c>
      <c r="F53" s="70"/>
    </row>
    <row r="54" spans="1:12" ht="13.5" thickBot="1">
      <c r="A54" s="40"/>
      <c r="B54" s="40"/>
      <c r="C54" s="40"/>
      <c r="D54" s="40"/>
      <c r="E54" s="70"/>
      <c r="F54" s="70"/>
      <c r="G54" t="s">
        <v>52</v>
      </c>
      <c r="H54" t="s">
        <v>53</v>
      </c>
      <c r="J54" t="s">
        <v>54</v>
      </c>
      <c r="L54" s="2">
        <f>+L56+L57</f>
        <v>363.9612</v>
      </c>
    </row>
    <row r="55" spans="1:8" ht="12.75">
      <c r="A55" s="67" t="s">
        <v>55</v>
      </c>
      <c r="B55" s="72"/>
      <c r="C55" s="72"/>
      <c r="D55" s="72"/>
      <c r="E55" s="73"/>
      <c r="F55" s="74"/>
      <c r="H55" s="2">
        <f>+H56+H57</f>
        <v>204.888</v>
      </c>
    </row>
    <row r="56" spans="1:12" ht="12.75">
      <c r="A56" s="75" t="s">
        <v>56</v>
      </c>
      <c r="B56" s="76">
        <f>+B43</f>
        <v>204.88800000000003</v>
      </c>
      <c r="C56" s="77"/>
      <c r="D56" s="77"/>
      <c r="E56" s="78"/>
      <c r="F56" s="79"/>
      <c r="G56" t="str">
        <f>+G9</f>
        <v>Nm-489</v>
      </c>
      <c r="H56" s="2">
        <f>+H9+H13+H17+H22+H23+H25</f>
        <v>194.952</v>
      </c>
      <c r="J56" s="95" t="str">
        <f>+G8</f>
        <v>Gh-524-REAN-K1/60</v>
      </c>
      <c r="L56" s="2">
        <f>+H8+H12+H16+H28+H35</f>
        <v>260.3292</v>
      </c>
    </row>
    <row r="57" spans="1:12" ht="12.75">
      <c r="A57" s="83" t="s">
        <v>57</v>
      </c>
      <c r="B57" s="84">
        <f>+B42</f>
        <v>363.96119999999996</v>
      </c>
      <c r="C57" s="85"/>
      <c r="D57" s="85"/>
      <c r="E57" s="86"/>
      <c r="F57" s="79"/>
      <c r="G57" t="str">
        <f>+G19</f>
        <v>Nm-488</v>
      </c>
      <c r="H57" s="2">
        <f>+H19</f>
        <v>9.935999999999998</v>
      </c>
      <c r="J57" t="str">
        <f>+G29</f>
        <v>Gh-522 COTTO</v>
      </c>
      <c r="L57" s="2">
        <f>+H29+H36</f>
        <v>103.632</v>
      </c>
    </row>
    <row r="58" spans="1:8" ht="12.75">
      <c r="A58" s="87" t="s">
        <v>58</v>
      </c>
      <c r="B58" s="88">
        <f>+E45</f>
        <v>136.465</v>
      </c>
      <c r="C58" s="89"/>
      <c r="D58" s="89"/>
      <c r="E58" s="90"/>
      <c r="F58" s="79"/>
      <c r="G58" t="str">
        <f>+G26</f>
        <v>Nm -489/IZOLDA</v>
      </c>
      <c r="H58" t="str">
        <f>+H26</f>
        <v>14 ks</v>
      </c>
    </row>
    <row r="59" spans="1:8" ht="13.5" thickBot="1">
      <c r="A59" s="91" t="s">
        <v>59</v>
      </c>
      <c r="B59" s="92">
        <f>+E49</f>
        <v>404.95</v>
      </c>
      <c r="C59" s="93"/>
      <c r="D59" s="93"/>
      <c r="E59" s="94"/>
      <c r="F59" s="79"/>
      <c r="G59" t="str">
        <f>+G27</f>
        <v>Mozaika NASCA</v>
      </c>
      <c r="H59" t="str">
        <f>+H27</f>
        <v>100 ks</v>
      </c>
    </row>
  </sheetData>
  <mergeCells count="14">
    <mergeCell ref="B58:E58"/>
    <mergeCell ref="B59:E59"/>
    <mergeCell ref="B43:E43"/>
    <mergeCell ref="B55:E55"/>
    <mergeCell ref="B56:E56"/>
    <mergeCell ref="B57:E57"/>
    <mergeCell ref="I36:I39"/>
    <mergeCell ref="J36:J39"/>
    <mergeCell ref="A41:B41"/>
    <mergeCell ref="B42:E42"/>
    <mergeCell ref="G29:G32"/>
    <mergeCell ref="H29:H32"/>
    <mergeCell ref="G36:G39"/>
    <mergeCell ref="H36:H3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ZSNP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asa27810</dc:creator>
  <cp:keywords/>
  <dc:description/>
  <cp:lastModifiedBy>asa27810</cp:lastModifiedBy>
  <dcterms:created xsi:type="dcterms:W3CDTF">2012-07-25T13:25:53Z</dcterms:created>
  <dcterms:modified xsi:type="dcterms:W3CDTF">2012-07-25T13:27:28Z</dcterms:modified>
  <cp:category/>
  <cp:version/>
  <cp:contentType/>
  <cp:contentStatus/>
</cp:coreProperties>
</file>