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Krycí list" sheetId="11" r:id="rId1"/>
    <sheet name="Rekapitulace" sheetId="12" r:id="rId2"/>
    <sheet name=" I " sheetId="4" r:id="rId3"/>
  </sheets>
  <externalReferences>
    <externalReference r:id="rId4"/>
  </externalReferences>
  <definedNames>
    <definedName name="_xlnm.Print_Titles" localSheetId="2">' I '!$123:$123</definedName>
    <definedName name="_xlnm.Print_Area" localSheetId="2">' I '!$C$4:$Q$70,' I '!$C$76:$Q$108,' I '!$C$114:$Q$428</definedName>
  </definedNames>
  <calcPr calcId="124519" iterateCount="1"/>
</workbook>
</file>

<file path=xl/calcChain.xml><?xml version="1.0" encoding="utf-8"?>
<calcChain xmlns="http://schemas.openxmlformats.org/spreadsheetml/2006/main">
  <c r="B8" i="12"/>
  <c r="B7"/>
  <c r="B5"/>
  <c r="B4"/>
  <c r="B2"/>
  <c r="K45" i="11"/>
  <c r="P42"/>
  <c r="P41"/>
  <c r="P40"/>
  <c r="P39"/>
  <c r="S49" l="1"/>
  <c r="D16" i="12"/>
  <c r="K161" i="4"/>
  <c r="K166"/>
  <c r="K165"/>
  <c r="K155"/>
  <c r="K160"/>
  <c r="K159"/>
  <c r="K151"/>
  <c r="K154"/>
  <c r="K153"/>
  <c r="K147"/>
  <c r="K150"/>
  <c r="K149"/>
  <c r="BI428"/>
  <c r="BH428"/>
  <c r="BG428"/>
  <c r="BE428"/>
  <c r="AD428"/>
  <c r="AB428"/>
  <c r="Z428"/>
  <c r="X428"/>
  <c r="W428"/>
  <c r="V428"/>
  <c r="BK428" s="1"/>
  <c r="P428"/>
  <c r="BF428" s="1"/>
  <c r="BI427"/>
  <c r="BH427"/>
  <c r="BG427"/>
  <c r="BE427"/>
  <c r="AD427"/>
  <c r="AB427"/>
  <c r="Z427"/>
  <c r="X427"/>
  <c r="W427"/>
  <c r="W425" s="1"/>
  <c r="H104" s="1"/>
  <c r="V427"/>
  <c r="BK427" s="1"/>
  <c r="BI426"/>
  <c r="BH426"/>
  <c r="BG426"/>
  <c r="BE426"/>
  <c r="AD426"/>
  <c r="AB426"/>
  <c r="Z426"/>
  <c r="X426"/>
  <c r="W426"/>
  <c r="V426"/>
  <c r="BK426" s="1"/>
  <c r="P426"/>
  <c r="BF426" s="1"/>
  <c r="AD425"/>
  <c r="AB425"/>
  <c r="Z425"/>
  <c r="X425"/>
  <c r="K104" s="1"/>
  <c r="BI424"/>
  <c r="BH424"/>
  <c r="BG424"/>
  <c r="BE424"/>
  <c r="AD424"/>
  <c r="AB424"/>
  <c r="Z424"/>
  <c r="X424"/>
  <c r="W424"/>
  <c r="V424"/>
  <c r="BK424" s="1"/>
  <c r="BI423"/>
  <c r="BH423"/>
  <c r="BG423"/>
  <c r="BE423"/>
  <c r="AD423"/>
  <c r="AB423"/>
  <c r="Z423"/>
  <c r="X423"/>
  <c r="W423"/>
  <c r="V423"/>
  <c r="BK423" s="1"/>
  <c r="BI419"/>
  <c r="BH419"/>
  <c r="BG419"/>
  <c r="BE419"/>
  <c r="AD419"/>
  <c r="AB419"/>
  <c r="Z419"/>
  <c r="X419"/>
  <c r="W419"/>
  <c r="V419"/>
  <c r="BK419" s="1"/>
  <c r="BI415"/>
  <c r="BH415"/>
  <c r="BG415"/>
  <c r="BE415"/>
  <c r="AD415"/>
  <c r="AB415"/>
  <c r="Z415"/>
  <c r="X415"/>
  <c r="W415"/>
  <c r="W375" s="1"/>
  <c r="H103" s="1"/>
  <c r="V415"/>
  <c r="BK415" s="1"/>
  <c r="BI411"/>
  <c r="BH411"/>
  <c r="BG411"/>
  <c r="BE411"/>
  <c r="AD411"/>
  <c r="AB411"/>
  <c r="Z411"/>
  <c r="X411"/>
  <c r="W411"/>
  <c r="V411"/>
  <c r="BK411" s="1"/>
  <c r="P411"/>
  <c r="BF411" s="1"/>
  <c r="BI407"/>
  <c r="BH407"/>
  <c r="BG407"/>
  <c r="BE407"/>
  <c r="AD407"/>
  <c r="AB407"/>
  <c r="Z407"/>
  <c r="X407"/>
  <c r="W407"/>
  <c r="V407"/>
  <c r="BK407" s="1"/>
  <c r="BI403"/>
  <c r="BH403"/>
  <c r="BG403"/>
  <c r="BE403"/>
  <c r="AD403"/>
  <c r="AB403"/>
  <c r="Z403"/>
  <c r="X403"/>
  <c r="W403"/>
  <c r="V403"/>
  <c r="BK403" s="1"/>
  <c r="BI399"/>
  <c r="BH399"/>
  <c r="BG399"/>
  <c r="BE399"/>
  <c r="AD399"/>
  <c r="AB399"/>
  <c r="Z399"/>
  <c r="X399"/>
  <c r="W399"/>
  <c r="V399"/>
  <c r="P399" s="1"/>
  <c r="BF399" s="1"/>
  <c r="BI395"/>
  <c r="BH395"/>
  <c r="BG395"/>
  <c r="BE395"/>
  <c r="AD395"/>
  <c r="AB395"/>
  <c r="Z395"/>
  <c r="X395"/>
  <c r="W395"/>
  <c r="V395"/>
  <c r="BK395" s="1"/>
  <c r="BI391"/>
  <c r="BH391"/>
  <c r="BG391"/>
  <c r="BE391"/>
  <c r="AD391"/>
  <c r="AB391"/>
  <c r="Z391"/>
  <c r="X391"/>
  <c r="W391"/>
  <c r="V391"/>
  <c r="BK391" s="1"/>
  <c r="BI388"/>
  <c r="BH388"/>
  <c r="BG388"/>
  <c r="BE388"/>
  <c r="AD388"/>
  <c r="AB388"/>
  <c r="Z388"/>
  <c r="X388"/>
  <c r="W388"/>
  <c r="V388"/>
  <c r="BK388" s="1"/>
  <c r="BI385"/>
  <c r="BH385"/>
  <c r="BG385"/>
  <c r="BE385"/>
  <c r="AD385"/>
  <c r="AB385"/>
  <c r="Z385"/>
  <c r="X385"/>
  <c r="W385"/>
  <c r="V385"/>
  <c r="BK385" s="1"/>
  <c r="P385"/>
  <c r="BF385" s="1"/>
  <c r="BI382"/>
  <c r="BH382"/>
  <c r="BG382"/>
  <c r="BE382"/>
  <c r="AD382"/>
  <c r="AB382"/>
  <c r="Z382"/>
  <c r="X382"/>
  <c r="W382"/>
  <c r="V382"/>
  <c r="BK382" s="1"/>
  <c r="BI379"/>
  <c r="BH379"/>
  <c r="BG379"/>
  <c r="BE379"/>
  <c r="AD379"/>
  <c r="AB379"/>
  <c r="Z379"/>
  <c r="X379"/>
  <c r="W379"/>
  <c r="V379"/>
  <c r="BK379" s="1"/>
  <c r="BI376"/>
  <c r="BH376"/>
  <c r="BG376"/>
  <c r="BE376"/>
  <c r="AD376"/>
  <c r="AB376"/>
  <c r="Z376"/>
  <c r="X376"/>
  <c r="W376"/>
  <c r="V376"/>
  <c r="BK376" s="1"/>
  <c r="P376"/>
  <c r="BF376" s="1"/>
  <c r="AD375"/>
  <c r="AB375"/>
  <c r="Z375"/>
  <c r="BI374"/>
  <c r="BH374"/>
  <c r="BG374"/>
  <c r="BE374"/>
  <c r="AD374"/>
  <c r="AB374"/>
  <c r="Z374"/>
  <c r="X374"/>
  <c r="W374"/>
  <c r="V374"/>
  <c r="BK374" s="1"/>
  <c r="BI373"/>
  <c r="BH373"/>
  <c r="BG373"/>
  <c r="BE373"/>
  <c r="AD373"/>
  <c r="AB373"/>
  <c r="Z373"/>
  <c r="X373"/>
  <c r="W373"/>
  <c r="V373"/>
  <c r="BK373" s="1"/>
  <c r="P373"/>
  <c r="BF373" s="1"/>
  <c r="BI370"/>
  <c r="BH370"/>
  <c r="BG370"/>
  <c r="BE370"/>
  <c r="AD370"/>
  <c r="AB370"/>
  <c r="Z370"/>
  <c r="X370"/>
  <c r="W370"/>
  <c r="V370"/>
  <c r="BK370" s="1"/>
  <c r="BI364"/>
  <c r="BH364"/>
  <c r="BG364"/>
  <c r="BE364"/>
  <c r="AD364"/>
  <c r="AB364"/>
  <c r="Z364"/>
  <c r="X364"/>
  <c r="X363" s="1"/>
  <c r="K102" s="1"/>
  <c r="W364"/>
  <c r="V364"/>
  <c r="BK364" s="1"/>
  <c r="AD363"/>
  <c r="AB363"/>
  <c r="Z363"/>
  <c r="W363"/>
  <c r="H102" s="1"/>
  <c r="BI362"/>
  <c r="BH362"/>
  <c r="BG362"/>
  <c r="BE362"/>
  <c r="AD362"/>
  <c r="AD360" s="1"/>
  <c r="AB362"/>
  <c r="Z362"/>
  <c r="X362"/>
  <c r="W362"/>
  <c r="V362"/>
  <c r="BK362" s="1"/>
  <c r="BI361"/>
  <c r="BH361"/>
  <c r="BG361"/>
  <c r="BE361"/>
  <c r="AD361"/>
  <c r="AB361"/>
  <c r="Z361"/>
  <c r="X361"/>
  <c r="W361"/>
  <c r="V361"/>
  <c r="BK361" s="1"/>
  <c r="BK360" s="1"/>
  <c r="M360" s="1"/>
  <c r="M101" s="1"/>
  <c r="AB360"/>
  <c r="Z360"/>
  <c r="X360"/>
  <c r="BI359"/>
  <c r="BH359"/>
  <c r="BG359"/>
  <c r="BE359"/>
  <c r="AD359"/>
  <c r="AB359"/>
  <c r="Z359"/>
  <c r="X359"/>
  <c r="X358" s="1"/>
  <c r="K100" s="1"/>
  <c r="W359"/>
  <c r="V359"/>
  <c r="BK359" s="1"/>
  <c r="BK358" s="1"/>
  <c r="M358" s="1"/>
  <c r="M100" s="1"/>
  <c r="AD358"/>
  <c r="AB358"/>
  <c r="Z358"/>
  <c r="W358"/>
  <c r="BI357"/>
  <c r="BH357"/>
  <c r="BG357"/>
  <c r="BE357"/>
  <c r="AD357"/>
  <c r="AB357"/>
  <c r="Z357"/>
  <c r="X357"/>
  <c r="W357"/>
  <c r="W353" s="1"/>
  <c r="H99" s="1"/>
  <c r="V357"/>
  <c r="BK357" s="1"/>
  <c r="BI354"/>
  <c r="BH354"/>
  <c r="BG354"/>
  <c r="BE354"/>
  <c r="AD354"/>
  <c r="AB354"/>
  <c r="Z354"/>
  <c r="X354"/>
  <c r="W354"/>
  <c r="V354"/>
  <c r="P354" s="1"/>
  <c r="BF354" s="1"/>
  <c r="AD353"/>
  <c r="AB353"/>
  <c r="Z353"/>
  <c r="BK352"/>
  <c r="BI352"/>
  <c r="BH352"/>
  <c r="BG352"/>
  <c r="BE352"/>
  <c r="AD352"/>
  <c r="AB352"/>
  <c r="Z352"/>
  <c r="X352"/>
  <c r="W352"/>
  <c r="V352"/>
  <c r="P352"/>
  <c r="BF352" s="1"/>
  <c r="BI344"/>
  <c r="BH344"/>
  <c r="BG344"/>
  <c r="BE344"/>
  <c r="AD344"/>
  <c r="AB344"/>
  <c r="Z344"/>
  <c r="X344"/>
  <c r="W344"/>
  <c r="V344"/>
  <c r="BK344" s="1"/>
  <c r="BI340"/>
  <c r="BH340"/>
  <c r="BG340"/>
  <c r="BE340"/>
  <c r="AD340"/>
  <c r="AB340"/>
  <c r="Z340"/>
  <c r="X340"/>
  <c r="W340"/>
  <c r="V340"/>
  <c r="BK340" s="1"/>
  <c r="BI336"/>
  <c r="BH336"/>
  <c r="BG336"/>
  <c r="BE336"/>
  <c r="AD336"/>
  <c r="AB336"/>
  <c r="Z336"/>
  <c r="X336"/>
  <c r="W336"/>
  <c r="V336"/>
  <c r="BK336" s="1"/>
  <c r="BI332"/>
  <c r="BH332"/>
  <c r="BG332"/>
  <c r="BE332"/>
  <c r="AD332"/>
  <c r="AB332"/>
  <c r="Z332"/>
  <c r="X332"/>
  <c r="W332"/>
  <c r="V332"/>
  <c r="BK332" s="1"/>
  <c r="P332"/>
  <c r="BF332" s="1"/>
  <c r="BI326"/>
  <c r="BH326"/>
  <c r="BG326"/>
  <c r="BE326"/>
  <c r="AD326"/>
  <c r="AB326"/>
  <c r="Z326"/>
  <c r="X326"/>
  <c r="W326"/>
  <c r="V326"/>
  <c r="BK326" s="1"/>
  <c r="BI310"/>
  <c r="BH310"/>
  <c r="BG310"/>
  <c r="BE310"/>
  <c r="AD310"/>
  <c r="AB310"/>
  <c r="Z310"/>
  <c r="X310"/>
  <c r="W310"/>
  <c r="V310"/>
  <c r="BK310" s="1"/>
  <c r="BI307"/>
  <c r="BH307"/>
  <c r="BG307"/>
  <c r="BE307"/>
  <c r="AD307"/>
  <c r="AB307"/>
  <c r="Z307"/>
  <c r="X307"/>
  <c r="W307"/>
  <c r="V307"/>
  <c r="BK307" s="1"/>
  <c r="BK304"/>
  <c r="BI304"/>
  <c r="BH304"/>
  <c r="BG304"/>
  <c r="BE304"/>
  <c r="AD304"/>
  <c r="AB304"/>
  <c r="Z304"/>
  <c r="Z295" s="1"/>
  <c r="X304"/>
  <c r="W304"/>
  <c r="V304"/>
  <c r="P304" s="1"/>
  <c r="BF304" s="1"/>
  <c r="BI300"/>
  <c r="BH300"/>
  <c r="BG300"/>
  <c r="BE300"/>
  <c r="AD300"/>
  <c r="AB300"/>
  <c r="AB295" s="1"/>
  <c r="Z300"/>
  <c r="X300"/>
  <c r="W300"/>
  <c r="V300"/>
  <c r="BK300" s="1"/>
  <c r="BI296"/>
  <c r="BH296"/>
  <c r="BG296"/>
  <c r="BE296"/>
  <c r="AD296"/>
  <c r="AB296"/>
  <c r="Z296"/>
  <c r="X296"/>
  <c r="W296"/>
  <c r="W295" s="1"/>
  <c r="H98" s="1"/>
  <c r="V296"/>
  <c r="BK296" s="1"/>
  <c r="AD295"/>
  <c r="BI294"/>
  <c r="BH294"/>
  <c r="BG294"/>
  <c r="BE294"/>
  <c r="AD294"/>
  <c r="AB294"/>
  <c r="Z294"/>
  <c r="X294"/>
  <c r="W294"/>
  <c r="V294"/>
  <c r="BK294" s="1"/>
  <c r="BI291"/>
  <c r="BH291"/>
  <c r="BG291"/>
  <c r="BE291"/>
  <c r="AD291"/>
  <c r="AB291"/>
  <c r="Z291"/>
  <c r="X291"/>
  <c r="W291"/>
  <c r="V291"/>
  <c r="P291" s="1"/>
  <c r="BF291" s="1"/>
  <c r="BK288"/>
  <c r="BI288"/>
  <c r="BH288"/>
  <c r="BG288"/>
  <c r="BE288"/>
  <c r="AD288"/>
  <c r="AB288"/>
  <c r="Z288"/>
  <c r="X288"/>
  <c r="W288"/>
  <c r="V288"/>
  <c r="P288"/>
  <c r="BF288" s="1"/>
  <c r="BI272"/>
  <c r="BH272"/>
  <c r="BG272"/>
  <c r="BE272"/>
  <c r="AD272"/>
  <c r="AB272"/>
  <c r="Z272"/>
  <c r="X272"/>
  <c r="W272"/>
  <c r="V272"/>
  <c r="BK272" s="1"/>
  <c r="BI256"/>
  <c r="BH256"/>
  <c r="BG256"/>
  <c r="BE256"/>
  <c r="AD256"/>
  <c r="AB256"/>
  <c r="Z256"/>
  <c r="X256"/>
  <c r="W256"/>
  <c r="V256"/>
  <c r="BK256" s="1"/>
  <c r="BK240"/>
  <c r="BI240"/>
  <c r="BH240"/>
  <c r="BG240"/>
  <c r="BE240"/>
  <c r="AD240"/>
  <c r="AB240"/>
  <c r="Z240"/>
  <c r="X240"/>
  <c r="W240"/>
  <c r="V240"/>
  <c r="P240"/>
  <c r="BF240" s="1"/>
  <c r="BK223"/>
  <c r="BI223"/>
  <c r="BH223"/>
  <c r="BG223"/>
  <c r="BE223"/>
  <c r="AD223"/>
  <c r="AB223"/>
  <c r="Z223"/>
  <c r="X223"/>
  <c r="W223"/>
  <c r="V223"/>
  <c r="P223"/>
  <c r="BF223" s="1"/>
  <c r="BI217"/>
  <c r="BH217"/>
  <c r="BG217"/>
  <c r="BE217"/>
  <c r="AD217"/>
  <c r="AB217"/>
  <c r="Z217"/>
  <c r="X217"/>
  <c r="W217"/>
  <c r="V217"/>
  <c r="BK217" s="1"/>
  <c r="BI211"/>
  <c r="BH211"/>
  <c r="BG211"/>
  <c r="BE211"/>
  <c r="AD211"/>
  <c r="AD204" s="1"/>
  <c r="AB211"/>
  <c r="Z211"/>
  <c r="X211"/>
  <c r="W211"/>
  <c r="V211"/>
  <c r="BK211" s="1"/>
  <c r="BK208"/>
  <c r="BI208"/>
  <c r="BH208"/>
  <c r="BG208"/>
  <c r="BE208"/>
  <c r="AD208"/>
  <c r="AB208"/>
  <c r="Z208"/>
  <c r="X208"/>
  <c r="W208"/>
  <c r="V208"/>
  <c r="P208" s="1"/>
  <c r="BF208" s="1"/>
  <c r="BK205"/>
  <c r="BI205"/>
  <c r="BH205"/>
  <c r="BG205"/>
  <c r="BE205"/>
  <c r="AD205"/>
  <c r="AB205"/>
  <c r="Z205"/>
  <c r="X205"/>
  <c r="W205"/>
  <c r="V205"/>
  <c r="P205"/>
  <c r="BF205" s="1"/>
  <c r="AB204"/>
  <c r="Z204"/>
  <c r="BI203"/>
  <c r="BH203"/>
  <c r="BG203"/>
  <c r="BE203"/>
  <c r="AD203"/>
  <c r="AB203"/>
  <c r="Z203"/>
  <c r="X203"/>
  <c r="W203"/>
  <c r="V203"/>
  <c r="P203" s="1"/>
  <c r="BF203" s="1"/>
  <c r="BI197"/>
  <c r="BH197"/>
  <c r="BG197"/>
  <c r="BE197"/>
  <c r="AD197"/>
  <c r="AB197"/>
  <c r="AB190" s="1"/>
  <c r="Z197"/>
  <c r="Z190" s="1"/>
  <c r="Z189" s="1"/>
  <c r="X197"/>
  <c r="W197"/>
  <c r="W190" s="1"/>
  <c r="V197"/>
  <c r="BK197" s="1"/>
  <c r="BI191"/>
  <c r="BH191"/>
  <c r="BG191"/>
  <c r="BE191"/>
  <c r="AD191"/>
  <c r="AB191"/>
  <c r="Z191"/>
  <c r="X191"/>
  <c r="W191"/>
  <c r="V191"/>
  <c r="BK191" s="1"/>
  <c r="AD190"/>
  <c r="AD189" s="1"/>
  <c r="X190"/>
  <c r="K96" s="1"/>
  <c r="BI188"/>
  <c r="BH188"/>
  <c r="BG188"/>
  <c r="BE188"/>
  <c r="AD188"/>
  <c r="AB188"/>
  <c r="Z188"/>
  <c r="X188"/>
  <c r="X187" s="1"/>
  <c r="K94" s="1"/>
  <c r="W188"/>
  <c r="V188"/>
  <c r="BK188" s="1"/>
  <c r="BK187" s="1"/>
  <c r="M187" s="1"/>
  <c r="M94" s="1"/>
  <c r="AD187"/>
  <c r="AB187"/>
  <c r="Z187"/>
  <c r="W187"/>
  <c r="BI186"/>
  <c r="BH186"/>
  <c r="BG186"/>
  <c r="BE186"/>
  <c r="AD186"/>
  <c r="AB186"/>
  <c r="AB183" s="1"/>
  <c r="Z186"/>
  <c r="X186"/>
  <c r="W186"/>
  <c r="V186"/>
  <c r="BK186" s="1"/>
  <c r="BI185"/>
  <c r="BH185"/>
  <c r="BG185"/>
  <c r="BE185"/>
  <c r="AD185"/>
  <c r="AD183" s="1"/>
  <c r="AB185"/>
  <c r="Z185"/>
  <c r="X185"/>
  <c r="W185"/>
  <c r="V185"/>
  <c r="BK185" s="1"/>
  <c r="BK184"/>
  <c r="BI184"/>
  <c r="BH184"/>
  <c r="BG184"/>
  <c r="BE184"/>
  <c r="AD184"/>
  <c r="AB184"/>
  <c r="Z184"/>
  <c r="X184"/>
  <c r="X183" s="1"/>
  <c r="K93" s="1"/>
  <c r="W184"/>
  <c r="V184"/>
  <c r="P184"/>
  <c r="BF184" s="1"/>
  <c r="Z183"/>
  <c r="BI180"/>
  <c r="BH180"/>
  <c r="BG180"/>
  <c r="BE180"/>
  <c r="AD180"/>
  <c r="AB180"/>
  <c r="Z180"/>
  <c r="X180"/>
  <c r="W180"/>
  <c r="V180"/>
  <c r="P180" s="1"/>
  <c r="BF180" s="1"/>
  <c r="BI177"/>
  <c r="BH177"/>
  <c r="BG177"/>
  <c r="BE177"/>
  <c r="AD177"/>
  <c r="AB177"/>
  <c r="Z177"/>
  <c r="X177"/>
  <c r="W177"/>
  <c r="V177"/>
  <c r="P177" s="1"/>
  <c r="BF177" s="1"/>
  <c r="AD176"/>
  <c r="AB176"/>
  <c r="Z176"/>
  <c r="W176"/>
  <c r="BI175"/>
  <c r="BH175"/>
  <c r="BG175"/>
  <c r="BE175"/>
  <c r="AD175"/>
  <c r="AB175"/>
  <c r="Z175"/>
  <c r="X175"/>
  <c r="W175"/>
  <c r="V175"/>
  <c r="P175" s="1"/>
  <c r="BF175" s="1"/>
  <c r="BI174"/>
  <c r="BH174"/>
  <c r="BG174"/>
  <c r="BE174"/>
  <c r="AD174"/>
  <c r="AB174"/>
  <c r="Z174"/>
  <c r="X174"/>
  <c r="W174"/>
  <c r="V174"/>
  <c r="BK174" s="1"/>
  <c r="BI173"/>
  <c r="BH173"/>
  <c r="BG173"/>
  <c r="BE173"/>
  <c r="AD173"/>
  <c r="AB173"/>
  <c r="Z173"/>
  <c r="X173"/>
  <c r="W173"/>
  <c r="V173"/>
  <c r="BK173" s="1"/>
  <c r="BI167"/>
  <c r="BH167"/>
  <c r="BG167"/>
  <c r="BE167"/>
  <c r="AD167"/>
  <c r="AB167"/>
  <c r="Z167"/>
  <c r="X167"/>
  <c r="W167"/>
  <c r="V167"/>
  <c r="P167" s="1"/>
  <c r="BF167" s="1"/>
  <c r="BI161"/>
  <c r="BH161"/>
  <c r="BG161"/>
  <c r="BE161"/>
  <c r="AD161"/>
  <c r="AB161"/>
  <c r="Z161"/>
  <c r="X161"/>
  <c r="W161"/>
  <c r="V161"/>
  <c r="P161" s="1"/>
  <c r="BF161" s="1"/>
  <c r="BI155"/>
  <c r="BH155"/>
  <c r="BG155"/>
  <c r="BE155"/>
  <c r="AD155"/>
  <c r="AB155"/>
  <c r="Z155"/>
  <c r="X155"/>
  <c r="W155"/>
  <c r="V155"/>
  <c r="BK155" s="1"/>
  <c r="BI151"/>
  <c r="BH151"/>
  <c r="BG151"/>
  <c r="BE151"/>
  <c r="AD151"/>
  <c r="AB151"/>
  <c r="Z151"/>
  <c r="X151"/>
  <c r="W151"/>
  <c r="V151"/>
  <c r="BK151" s="1"/>
  <c r="BI147"/>
  <c r="BH147"/>
  <c r="BG147"/>
  <c r="BE147"/>
  <c r="AD147"/>
  <c r="AB147"/>
  <c r="Z147"/>
  <c r="X147"/>
  <c r="W147"/>
  <c r="V147"/>
  <c r="P147" s="1"/>
  <c r="BF147" s="1"/>
  <c r="Z146"/>
  <c r="BI143"/>
  <c r="BH143"/>
  <c r="BG143"/>
  <c r="BE143"/>
  <c r="AD143"/>
  <c r="AB143"/>
  <c r="Z143"/>
  <c r="X143"/>
  <c r="W143"/>
  <c r="V143"/>
  <c r="P143" s="1"/>
  <c r="BF143" s="1"/>
  <c r="BI140"/>
  <c r="BH140"/>
  <c r="BG140"/>
  <c r="BE140"/>
  <c r="AD140"/>
  <c r="AB140"/>
  <c r="Z140"/>
  <c r="Z131" s="1"/>
  <c r="X140"/>
  <c r="W140"/>
  <c r="V140"/>
  <c r="P140" s="1"/>
  <c r="BF140" s="1"/>
  <c r="BI136"/>
  <c r="BH136"/>
  <c r="BG136"/>
  <c r="BE136"/>
  <c r="AD136"/>
  <c r="AB136"/>
  <c r="AB131" s="1"/>
  <c r="Z136"/>
  <c r="X136"/>
  <c r="W136"/>
  <c r="W131" s="1"/>
  <c r="H90" s="1"/>
  <c r="V136"/>
  <c r="BK136" s="1"/>
  <c r="BI132"/>
  <c r="BH132"/>
  <c r="BG132"/>
  <c r="BE132"/>
  <c r="AD132"/>
  <c r="AB132"/>
  <c r="Z132"/>
  <c r="X132"/>
  <c r="W132"/>
  <c r="V132"/>
  <c r="BK132" s="1"/>
  <c r="AD131"/>
  <c r="X131"/>
  <c r="K90" s="1"/>
  <c r="BI127"/>
  <c r="BH127"/>
  <c r="BG127"/>
  <c r="BE127"/>
  <c r="AD127"/>
  <c r="AB127"/>
  <c r="Z127"/>
  <c r="X127"/>
  <c r="X126" s="1"/>
  <c r="K89" s="1"/>
  <c r="W127"/>
  <c r="V127"/>
  <c r="BK127" s="1"/>
  <c r="BK126" s="1"/>
  <c r="AD126"/>
  <c r="AB126"/>
  <c r="Z126"/>
  <c r="W126"/>
  <c r="M121"/>
  <c r="M120"/>
  <c r="F120"/>
  <c r="F118"/>
  <c r="F116"/>
  <c r="K101"/>
  <c r="H100"/>
  <c r="H94"/>
  <c r="H92"/>
  <c r="H89"/>
  <c r="M83"/>
  <c r="M82"/>
  <c r="F82"/>
  <c r="F80"/>
  <c r="F78"/>
  <c r="M26"/>
  <c r="O14"/>
  <c r="E14"/>
  <c r="F121" s="1"/>
  <c r="O13"/>
  <c r="O8"/>
  <c r="H96" l="1"/>
  <c r="W183"/>
  <c r="H93" s="1"/>
  <c r="W204"/>
  <c r="H97" s="1"/>
  <c r="BK175"/>
  <c r="BK354"/>
  <c r="BK353" s="1"/>
  <c r="M353" s="1"/>
  <c r="M99" s="1"/>
  <c r="P361"/>
  <c r="BF361" s="1"/>
  <c r="W360"/>
  <c r="H101" s="1"/>
  <c r="P388"/>
  <c r="BF388" s="1"/>
  <c r="BK143"/>
  <c r="BK140"/>
  <c r="BK131" s="1"/>
  <c r="M131" s="1"/>
  <c r="M90" s="1"/>
  <c r="P427"/>
  <c r="BF427" s="1"/>
  <c r="P424"/>
  <c r="BF424" s="1"/>
  <c r="X375"/>
  <c r="K103" s="1"/>
  <c r="P403"/>
  <c r="BF403" s="1"/>
  <c r="P415"/>
  <c r="BF415" s="1"/>
  <c r="BK399"/>
  <c r="BK375" s="1"/>
  <c r="M375" s="1"/>
  <c r="M103" s="1"/>
  <c r="BK363"/>
  <c r="M363" s="1"/>
  <c r="M102" s="1"/>
  <c r="P359"/>
  <c r="BF359" s="1"/>
  <c r="P357"/>
  <c r="BF357" s="1"/>
  <c r="X353"/>
  <c r="K99" s="1"/>
  <c r="X295"/>
  <c r="K98" s="1"/>
  <c r="P307"/>
  <c r="BF307" s="1"/>
  <c r="BK295"/>
  <c r="M295" s="1"/>
  <c r="M98" s="1"/>
  <c r="BK291"/>
  <c r="BK204"/>
  <c r="M204" s="1"/>
  <c r="M97" s="1"/>
  <c r="X204"/>
  <c r="K97" s="1"/>
  <c r="BK203"/>
  <c r="BK183"/>
  <c r="M183" s="1"/>
  <c r="M93" s="1"/>
  <c r="H32"/>
  <c r="BK177"/>
  <c r="BK176" s="1"/>
  <c r="M176" s="1"/>
  <c r="M92" s="1"/>
  <c r="X176"/>
  <c r="K92" s="1"/>
  <c r="BK180"/>
  <c r="BK161"/>
  <c r="BK167"/>
  <c r="BK147"/>
  <c r="H34"/>
  <c r="H33"/>
  <c r="E16" i="12"/>
  <c r="X146" i="4"/>
  <c r="K91" s="1"/>
  <c r="M30"/>
  <c r="W146"/>
  <c r="H91" s="1"/>
  <c r="AD146"/>
  <c r="H30"/>
  <c r="Z125"/>
  <c r="Z124" s="1"/>
  <c r="AB146"/>
  <c r="AB125" s="1"/>
  <c r="M118"/>
  <c r="M80"/>
  <c r="AD125"/>
  <c r="AD124" s="1"/>
  <c r="BK190"/>
  <c r="BK425"/>
  <c r="M425" s="1"/>
  <c r="M104" s="1"/>
  <c r="M126"/>
  <c r="M89" s="1"/>
  <c r="AB189"/>
  <c r="F83"/>
  <c r="P127"/>
  <c r="BF127" s="1"/>
  <c r="P132"/>
  <c r="BF132" s="1"/>
  <c r="P151"/>
  <c r="BF151" s="1"/>
  <c r="P173"/>
  <c r="BF173" s="1"/>
  <c r="P185"/>
  <c r="BF185" s="1"/>
  <c r="P191"/>
  <c r="BF191" s="1"/>
  <c r="P211"/>
  <c r="BF211" s="1"/>
  <c r="P256"/>
  <c r="BF256" s="1"/>
  <c r="P294"/>
  <c r="BF294" s="1"/>
  <c r="P296"/>
  <c r="BF296" s="1"/>
  <c r="P310"/>
  <c r="BF310" s="1"/>
  <c r="P340"/>
  <c r="BF340" s="1"/>
  <c r="P362"/>
  <c r="BF362" s="1"/>
  <c r="P364"/>
  <c r="BF364" s="1"/>
  <c r="P379"/>
  <c r="BF379" s="1"/>
  <c r="P391"/>
  <c r="BF391" s="1"/>
  <c r="P407"/>
  <c r="BF407" s="1"/>
  <c r="P423"/>
  <c r="BF423" s="1"/>
  <c r="P136"/>
  <c r="BF136" s="1"/>
  <c r="P155"/>
  <c r="BF155" s="1"/>
  <c r="P174"/>
  <c r="BF174" s="1"/>
  <c r="P186"/>
  <c r="BF186" s="1"/>
  <c r="P188"/>
  <c r="BF188" s="1"/>
  <c r="P197"/>
  <c r="BF197" s="1"/>
  <c r="P217"/>
  <c r="BF217" s="1"/>
  <c r="P272"/>
  <c r="BF272" s="1"/>
  <c r="P300"/>
  <c r="BF300" s="1"/>
  <c r="P326"/>
  <c r="BF326" s="1"/>
  <c r="P344"/>
  <c r="BF344" s="1"/>
  <c r="P370"/>
  <c r="BF370" s="1"/>
  <c r="P382"/>
  <c r="BF382" s="1"/>
  <c r="P395"/>
  <c r="BF395" s="1"/>
  <c r="P336"/>
  <c r="BF336" s="1"/>
  <c r="P374"/>
  <c r="BF374" s="1"/>
  <c r="P419"/>
  <c r="BF419" s="1"/>
  <c r="W189" l="1"/>
  <c r="H95" s="1"/>
  <c r="X189"/>
  <c r="K95" s="1"/>
  <c r="BK146"/>
  <c r="M146" s="1"/>
  <c r="M91" s="1"/>
  <c r="S48" i="11"/>
  <c r="X125" i="4"/>
  <c r="W125"/>
  <c r="M31"/>
  <c r="H31"/>
  <c r="M190"/>
  <c r="M96" s="1"/>
  <c r="BK189"/>
  <c r="M189" s="1"/>
  <c r="M95" s="1"/>
  <c r="AB124"/>
  <c r="W124" l="1"/>
  <c r="H87" s="1"/>
  <c r="M24" s="1"/>
  <c r="BK125"/>
  <c r="M125" s="1"/>
  <c r="M88" s="1"/>
  <c r="K88"/>
  <c r="X124"/>
  <c r="K87" s="1"/>
  <c r="M25" s="1"/>
  <c r="H88"/>
  <c r="BK124" l="1"/>
  <c r="M124" s="1"/>
  <c r="M87" s="1"/>
  <c r="M23" s="1"/>
  <c r="M28" s="1"/>
  <c r="L108" l="1"/>
  <c r="L36"/>
  <c r="C15" i="12"/>
  <c r="C16" l="1"/>
  <c r="E44" i="11" s="1"/>
  <c r="R38" s="1"/>
  <c r="R44" s="1"/>
  <c r="R47" s="1"/>
  <c r="R48" s="1"/>
  <c r="R50" s="1"/>
  <c r="S47" l="1"/>
</calcChain>
</file>

<file path=xl/sharedStrings.xml><?xml version="1.0" encoding="utf-8"?>
<sst xmlns="http://schemas.openxmlformats.org/spreadsheetml/2006/main" count="2725" uniqueCount="471">
  <si>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</si>
  <si>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</si>
  <si>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</si>
  <si>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</si>
  <si>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</si>
  <si>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</si>
  <si>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</si>
  <si>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</si>
  <si>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{53411321-6186-48C4-A18E-52F09FB13501}</t>
  </si>
  <si>
    <t>1</t>
  </si>
  <si>
    <t>KRYCÍ LIST ROZPOČTU</t>
  </si>
  <si>
    <t>v ---  níže se nacházejí doplnkové a pomocné údaje k sestavám  --- v</t>
  </si>
  <si>
    <t>False</t>
  </si>
  <si>
    <t>Stavba:</t>
  </si>
  <si>
    <t>SÚ BD - I - Výměna střešního pláště</t>
  </si>
  <si>
    <t>JKSO:</t>
  </si>
  <si>
    <t>CC-CZ:</t>
  </si>
  <si>
    <t>Místo:</t>
  </si>
  <si>
    <t>Čimická 767/92</t>
  </si>
  <si>
    <t>Datum:</t>
  </si>
  <si>
    <t>Objednavatel:</t>
  </si>
  <si>
    <t>IČ:</t>
  </si>
  <si>
    <t>BD Podhajská pole</t>
  </si>
  <si>
    <t>DIČ:</t>
  </si>
  <si>
    <t>Zhotovitel:</t>
  </si>
  <si>
    <t>Projektant:</t>
  </si>
  <si>
    <t>13827561</t>
  </si>
  <si>
    <t>Projektový atelier M</t>
  </si>
  <si>
    <t>CZ5402191993</t>
  </si>
  <si>
    <t>Zpracovatel:</t>
  </si>
  <si>
    <t>Ing. Kateřina Svobodová</t>
  </si>
  <si>
    <t>Náklady z rozpočtu</t>
  </si>
  <si>
    <t>Materiál</t>
  </si>
  <si>
    <t>Montáž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</si>
  <si>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</si>
  <si>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</si>
  <si>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</si>
  <si>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</si>
  <si>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</si>
  <si>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</si>
  <si>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</si>
  <si>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</si>
  <si>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</si>
  <si>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</si>
  <si>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</si>
  <si>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</si>
  <si>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</si>
  <si>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</si>
  <si>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</si>
  <si>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</si>
  <si>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</si>
  <si>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</si>
  <si>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</si>
  <si>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</si>
  <si>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Materiál [CZK]</t>
  </si>
  <si>
    <t>Montáž [CZK]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</si>
  <si>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</si>
  <si>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</si>
  <si>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</si>
  <si>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</si>
  <si>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</si>
  <si>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</si>
  <si>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</si>
  <si>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</si>
  <si>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</si>
  <si>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</si>
  <si>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</si>
  <si>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</si>
  <si>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</si>
  <si>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</si>
  <si>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</si>
  <si>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743 - Elektromontáže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</si>
  <si>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</si>
  <si>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</si>
  <si>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</si>
  <si>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</si>
  <si>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</si>
  <si>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</si>
  <si>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</si>
  <si>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</si>
  <si>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</si>
  <si>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</si>
  <si>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</si>
  <si>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</si>
  <si>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</si>
  <si>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 materiál
[CZK]</t>
  </si>
  <si>
    <t>J. montáž
[CZK]</t>
  </si>
  <si>
    <t>Cena celkem
[CZK]</t>
  </si>
  <si>
    <t>Poznámka</t>
  </si>
  <si>
    <t>J.cena [CZK]</t>
  </si>
  <si>
    <t>Materiál celkem [CZK]</t>
  </si>
  <si>
    <t>Montáž celkem [CZK]</t>
  </si>
  <si>
    <t>J. Nh [h]</t>
  </si>
  <si>
    <t>Nh celkom [h]</t>
  </si>
  <si>
    <t>J. hmotnost
[t]</t>
  </si>
  <si>
    <t>Hmotnost
celkem [t]</t>
  </si>
  <si>
    <t>J. suť [t]</t>
  </si>
  <si>
    <t>Suť Celkem [t]</t>
  </si>
  <si>
    <t>D</t>
  </si>
  <si>
    <t>0,00</t>
  </si>
  <si>
    <t>0</t>
  </si>
  <si>
    <t>ROZPOCET</t>
  </si>
  <si>
    <t>21</t>
  </si>
  <si>
    <t>K</t>
  </si>
  <si>
    <t>312R</t>
  </si>
  <si>
    <t xml:space="preserve">Zdivo tl 250 mm Ytong </t>
  </si>
  <si>
    <t>m3</t>
  </si>
  <si>
    <t>4</t>
  </si>
  <si>
    <t>2</t>
  </si>
  <si>
    <t>VZT</t>
  </si>
  <si>
    <t>VV</t>
  </si>
  <si>
    <t>(1,4*2+0,9*2)*0,5*0,25*30</t>
  </si>
  <si>
    <t>Součet</t>
  </si>
  <si>
    <t>36</t>
  </si>
  <si>
    <t>41135Ra</t>
  </si>
  <si>
    <t>Zřízení bednění desek</t>
  </si>
  <si>
    <t>m2</t>
  </si>
  <si>
    <t>cca vč. boků</t>
  </si>
  <si>
    <t>((0,9*0,9-0,6*0,6)+(0,6*4*0,12)+(1,3*4*0,12))*30</t>
  </si>
  <si>
    <t>37</t>
  </si>
  <si>
    <t>41135Rb</t>
  </si>
  <si>
    <t>Odstranění bednění desek</t>
  </si>
  <si>
    <t>38</t>
  </si>
  <si>
    <t>411362021r</t>
  </si>
  <si>
    <t>Výztuž desek svařovanými sítěmi Kari</t>
  </si>
  <si>
    <t>t</t>
  </si>
  <si>
    <t>(1,3*1,3-0,6*0,6)*4,4*2/1000*30</t>
  </si>
  <si>
    <t>35</t>
  </si>
  <si>
    <t>4113R</t>
  </si>
  <si>
    <t>Deska ze ŽB tř. C 20/25 (VZT)</t>
  </si>
  <si>
    <t>(1,3*1,3-0,6*0,6)*0,12*30</t>
  </si>
  <si>
    <t>24</t>
  </si>
  <si>
    <t>612142001</t>
  </si>
  <si>
    <t>Potažení vnitřních stěn sklovláknitým pletivem vtlačeným do tenkovrstvé hmoty</t>
  </si>
  <si>
    <t>23</t>
  </si>
  <si>
    <t>612R1</t>
  </si>
  <si>
    <t>Stěrka Ytong</t>
  </si>
  <si>
    <t>25</t>
  </si>
  <si>
    <t>622142001</t>
  </si>
  <si>
    <t>Potažení vnějších stěn sklovláknitým pletivem vtlačeným do tenkovrstvé hmoty</t>
  </si>
  <si>
    <t>Skladba C</t>
  </si>
  <si>
    <t>(20*3,174-1,2*1,2-0,9*1,97)*3</t>
  </si>
  <si>
    <t>27</t>
  </si>
  <si>
    <t>622531011</t>
  </si>
  <si>
    <t>Tenkovrstvá silikonová zrnitá omítka tl. 1,5 mm včetně penetrace vnějších stěn</t>
  </si>
  <si>
    <t>16</t>
  </si>
  <si>
    <t>632451101</t>
  </si>
  <si>
    <t>Cementový samonivelační potěr ze suchých směsí tloušťky do 5 mm</t>
  </si>
  <si>
    <t>skladba A - střecha - 8.NP</t>
  </si>
  <si>
    <t>1147</t>
  </si>
  <si>
    <t>skladba B - technické - 9.NP</t>
  </si>
  <si>
    <t>23*3</t>
  </si>
  <si>
    <t>17</t>
  </si>
  <si>
    <t>6R1</t>
  </si>
  <si>
    <t>Žel. beton. stropní konstrukce - nutno prověřit stav konstrukce před položením střešního pláště, v případě poškození je nezbytná sanace konstrukcí, včetně ošetření výztuže</t>
  </si>
  <si>
    <t>kpl</t>
  </si>
  <si>
    <t>87</t>
  </si>
  <si>
    <t>6R2</t>
  </si>
  <si>
    <t>Ocelové konstrukce nosných I nosníků budou zbaveny koroze a opatřeny nátěry na zkorodovaný povrch - např SIKA</t>
  </si>
  <si>
    <t>19</t>
  </si>
  <si>
    <t>6R3</t>
  </si>
  <si>
    <t xml:space="preserve">Přikotvení atikových panelů ke stropní konstrukci, případné bude provedení jeho doplnění a celkové ošetření ocel. prvků </t>
  </si>
  <si>
    <t>88</t>
  </si>
  <si>
    <t>961R</t>
  </si>
  <si>
    <t>Bourání základů vzduchotechniky</t>
  </si>
  <si>
    <t>0,95*0,95*0,7*27</t>
  </si>
  <si>
    <t>89</t>
  </si>
  <si>
    <t>965R</t>
  </si>
  <si>
    <t>Bourání cementové zálivky</t>
  </si>
  <si>
    <t>1570+21*3</t>
  </si>
  <si>
    <t>108</t>
  </si>
  <si>
    <t>997013501</t>
  </si>
  <si>
    <t>Odvoz suti a vybouraných hmot na skládku nebo meziskládku do 1 km se složením</t>
  </si>
  <si>
    <t>109</t>
  </si>
  <si>
    <t>997013509</t>
  </si>
  <si>
    <t>Příplatek k odvozu suti a vybouraných hmot na skládku za dalších 24 km (celkem 25)</t>
  </si>
  <si>
    <t>110</t>
  </si>
  <si>
    <t>997013831</t>
  </si>
  <si>
    <t>Poplatek za uložení stavebního směsného odpadu na skládce (skládkovné)</t>
  </si>
  <si>
    <t>111</t>
  </si>
  <si>
    <t>9980R</t>
  </si>
  <si>
    <t>Přesun hmot pro budovy panelové v do 36 m</t>
  </si>
  <si>
    <t>14</t>
  </si>
  <si>
    <t>711411R1</t>
  </si>
  <si>
    <t>Provedení penetrace</t>
  </si>
  <si>
    <t>15</t>
  </si>
  <si>
    <t>M</t>
  </si>
  <si>
    <t>711M1</t>
  </si>
  <si>
    <t>Penetrační nátěr např. Dekprimer</t>
  </si>
  <si>
    <t>kg</t>
  </si>
  <si>
    <t>32</t>
  </si>
  <si>
    <t>1147*0,4</t>
  </si>
  <si>
    <t>23*3*0,4</t>
  </si>
  <si>
    <t>112</t>
  </si>
  <si>
    <t>998711203</t>
  </si>
  <si>
    <t>Přesun hmot procentní pro izolace proti vodě, vlhkosti a plynům v objektech v do 60 m</t>
  </si>
  <si>
    <t>%</t>
  </si>
  <si>
    <t>91</t>
  </si>
  <si>
    <t>712300833</t>
  </si>
  <si>
    <t>Odstranění povlakové krytiny střech do 10° třívrstvé</t>
  </si>
  <si>
    <t>92</t>
  </si>
  <si>
    <t>712300834</t>
  </si>
  <si>
    <t>Příplatek k odstranění povlakové krytiny střech do 10° ZKD vrstvu</t>
  </si>
  <si>
    <t>12</t>
  </si>
  <si>
    <t>7123311R</t>
  </si>
  <si>
    <t>Provedení povlakové krytiny střech - parotěsná zábrana + staveništní HI</t>
  </si>
  <si>
    <t>13</t>
  </si>
  <si>
    <t>712M3</t>
  </si>
  <si>
    <t>Pás z SBS modifikovaného asfaltu např. Glastek 40 Speciál tl. 4,0 mm</t>
  </si>
  <si>
    <t>1147*1,06</t>
  </si>
  <si>
    <t>23*3*1,06</t>
  </si>
  <si>
    <t>71236R</t>
  </si>
  <si>
    <t>Provedení povlakové krytiny střech do 10° + soklů fólií - kotveno</t>
  </si>
  <si>
    <t>skladba A</t>
  </si>
  <si>
    <t>skladba C1 - sokly - techn. záz + nav. objekty</t>
  </si>
  <si>
    <t>9,4*0,3*2+20*3*0,3</t>
  </si>
  <si>
    <t>skladba D - atika vnitřní strana</t>
  </si>
  <si>
    <t>360*0,3</t>
  </si>
  <si>
    <t>SKLADBA E - atika horní strana</t>
  </si>
  <si>
    <t>361*0,4+10,2*0,4</t>
  </si>
  <si>
    <t>SKLADBA F - VZT - obrubník</t>
  </si>
  <si>
    <t>5,2*0,4*30</t>
  </si>
  <si>
    <t>SKLADBA G - VZT - strop</t>
  </si>
  <si>
    <t>5,2*0,42*30</t>
  </si>
  <si>
    <t>712M1</t>
  </si>
  <si>
    <t xml:space="preserve">Hydroizolační folie z PVC-P tl. 1,8 mm  (Dekplan 76) </t>
  </si>
  <si>
    <t>1147*1,1</t>
  </si>
  <si>
    <t>23*3*1,1</t>
  </si>
  <si>
    <t>9,4*0,3*2*1,1+20*3*0,3*1,1</t>
  </si>
  <si>
    <t>360*0,3*1,1</t>
  </si>
  <si>
    <t>361*0,4+10,2*0,4*1,1</t>
  </si>
  <si>
    <t>5,2*0,4*30*1,1</t>
  </si>
  <si>
    <t>5,2*0,42*30*1,1</t>
  </si>
  <si>
    <t>3</t>
  </si>
  <si>
    <t>712391171</t>
  </si>
  <si>
    <t>Provedení povlakové krytiny střech do 10° podkladní textilní vrstvy</t>
  </si>
  <si>
    <t>712M2</t>
  </si>
  <si>
    <t>Separační textilie ze 100 % PP (Filtex 300)</t>
  </si>
  <si>
    <t>1147*1,05</t>
  </si>
  <si>
    <t>23*3*1,05</t>
  </si>
  <si>
    <t>9,4*0,3*2*1,05+20*3*0,3*1,05</t>
  </si>
  <si>
    <t>360*0,3*1,05</t>
  </si>
  <si>
    <t>361*0,4*1,05+10,2*0,4*1,05</t>
  </si>
  <si>
    <t>5,2*0,4*30*1,05</t>
  </si>
  <si>
    <t>5,2*0,42*30*1,05</t>
  </si>
  <si>
    <t>93</t>
  </si>
  <si>
    <t>712R</t>
  </si>
  <si>
    <t>Odstranění parozábrany živičné střech do 10° jednovrstvé</t>
  </si>
  <si>
    <t>94</t>
  </si>
  <si>
    <t>712R2</t>
  </si>
  <si>
    <t>Demontáž odvětrávací hlavice na ploché střeše sklonu do 10°</t>
  </si>
  <si>
    <t>kus</t>
  </si>
  <si>
    <t>30</t>
  </si>
  <si>
    <t>113</t>
  </si>
  <si>
    <t>998712204</t>
  </si>
  <si>
    <t>Přesun hmot procentní pro krytiny povlakové v objektech v do 36 m</t>
  </si>
  <si>
    <t>31</t>
  </si>
  <si>
    <t>71313114R</t>
  </si>
  <si>
    <t>Montáž izolace tepelné stěn - kotveno mech. i chem.</t>
  </si>
  <si>
    <t>713M7</t>
  </si>
  <si>
    <t xml:space="preserve">Desky ze stabilizovaného pěnového polystyrenu EPS 100 S - F, tl. 100 </t>
  </si>
  <si>
    <t>(20*3,174-1,2*1,2-0,9*1,97)*3*1,05</t>
  </si>
  <si>
    <t>95</t>
  </si>
  <si>
    <t>713140811</t>
  </si>
  <si>
    <t>Odstranění tepelné izolace střech nadstřešní volně kladených z vláknitých tl do 100 mm</t>
  </si>
  <si>
    <t>1570</t>
  </si>
  <si>
    <t>96</t>
  </si>
  <si>
    <t>713140861</t>
  </si>
  <si>
    <t>Odstranění tepelné izolace střech nadstřešní lepené z polystyrenu tl do 100 mm</t>
  </si>
  <si>
    <t>21*3</t>
  </si>
  <si>
    <t>5</t>
  </si>
  <si>
    <t>7131411R1</t>
  </si>
  <si>
    <t>Montáž izolace tepelné střech plochých a soklů desekami</t>
  </si>
  <si>
    <t>skladba A - střecha - 8.NP (pozn. - 2 x plocha klínů - někde více vrstev)</t>
  </si>
  <si>
    <t>1147*3</t>
  </si>
  <si>
    <t>SKLADBA E - atika horní strana (pouze montáž - oprava kotvení a lepení izolantu)</t>
  </si>
  <si>
    <t>11</t>
  </si>
  <si>
    <t>713M6</t>
  </si>
  <si>
    <t>Desky ze stabilizovaného pěnového polystyrenu EPS 100 S, tl. 50 - 80 mm</t>
  </si>
  <si>
    <t>6</t>
  </si>
  <si>
    <t>713M1</t>
  </si>
  <si>
    <t xml:space="preserve">Desky ze stabilizovaného pěnového polystyrenu EPS 100 S,
tl.min. 80mm
</t>
  </si>
  <si>
    <t>7</t>
  </si>
  <si>
    <t>713M2</t>
  </si>
  <si>
    <t>Spádové klíny  ze stabilizovaného pěnového polystyrenu EPS 100 S,  tl. 20 mm - tl.420 mm</t>
  </si>
  <si>
    <t>8</t>
  </si>
  <si>
    <t>713M3</t>
  </si>
  <si>
    <t>Spádové klíny ze stabilizovaného  pěnového  polystyrenu EPS 100 S, tl. 80 - 170 mm</t>
  </si>
  <si>
    <t>10</t>
  </si>
  <si>
    <t>713M5</t>
  </si>
  <si>
    <t>Desky ze stabilizovaného pěnového polystyrenu EPS 100 S, tl. 50 mm</t>
  </si>
  <si>
    <t>114</t>
  </si>
  <si>
    <t>998713204</t>
  </si>
  <si>
    <t>Přesun hmot procentní pro izolace tepelné v objektech v do 36 m</t>
  </si>
  <si>
    <t>97</t>
  </si>
  <si>
    <t>72121082R</t>
  </si>
  <si>
    <t xml:space="preserve">Demontáž vpustí střešních </t>
  </si>
  <si>
    <t>9</t>
  </si>
  <si>
    <t>115</t>
  </si>
  <si>
    <t>998721204</t>
  </si>
  <si>
    <t>Přesun hmot procentní pro vnitřní kanalizace v objektech v do 36 m</t>
  </si>
  <si>
    <t>98</t>
  </si>
  <si>
    <t>743R-D</t>
  </si>
  <si>
    <t>Demontáž stávajících bleskosvodů, antén STA, elektrorozvodů k  ventilátorům</t>
  </si>
  <si>
    <t>99</t>
  </si>
  <si>
    <t>751R</t>
  </si>
  <si>
    <t>Demontáž VZT zařízení</t>
  </si>
  <si>
    <t>116</t>
  </si>
  <si>
    <t>998751203</t>
  </si>
  <si>
    <t>Přesun hmot procentní pro vzduchotechniku v objektech v do 36 m</t>
  </si>
  <si>
    <t>20</t>
  </si>
  <si>
    <t>762341044</t>
  </si>
  <si>
    <t>D+M Bednění střech rovných z desek OSB tl 18 mm na pero a drážku šroubovaných na rošt vč. roštu</t>
  </si>
  <si>
    <t>100</t>
  </si>
  <si>
    <t>7625218R</t>
  </si>
  <si>
    <t>Demontáž podbití z  fošen tloušťky cca 30 mm</t>
  </si>
  <si>
    <t>101</t>
  </si>
  <si>
    <t>765R1</t>
  </si>
  <si>
    <t>Demontáž vazníků</t>
  </si>
  <si>
    <t>117</t>
  </si>
  <si>
    <t>998762204</t>
  </si>
  <si>
    <t>Přesun hmot procentní pro kce tesařské v objektech v do 36 m</t>
  </si>
  <si>
    <t>102</t>
  </si>
  <si>
    <t>764002841r</t>
  </si>
  <si>
    <t>Demontáž oplechování atik</t>
  </si>
  <si>
    <t>m</t>
  </si>
  <si>
    <t>363+13*3+10,2*2</t>
  </si>
  <si>
    <t>103</t>
  </si>
  <si>
    <t>764002851</t>
  </si>
  <si>
    <t>Demontáž oplechování parapetů do suti</t>
  </si>
  <si>
    <t>1,2*2*3</t>
  </si>
  <si>
    <t>104</t>
  </si>
  <si>
    <t>764002871r</t>
  </si>
  <si>
    <t>Demontáž dil. lišty a oplechování při okapu</t>
  </si>
  <si>
    <t>(6,3+19,3)*3+9,5*2</t>
  </si>
  <si>
    <t>105</t>
  </si>
  <si>
    <t>764004801</t>
  </si>
  <si>
    <t>Demontáž podokapního žlabu do suti</t>
  </si>
  <si>
    <t>3*6,3</t>
  </si>
  <si>
    <t>106</t>
  </si>
  <si>
    <t>764004861</t>
  </si>
  <si>
    <t>Demontáž svodu do suti vč. háků a dalších příp. částí</t>
  </si>
  <si>
    <t>3,03*3</t>
  </si>
  <si>
    <t>45</t>
  </si>
  <si>
    <t>764011623</t>
  </si>
  <si>
    <t>D+M Dilatační připojovací lišta z Pz s povrchovou úpravou včetně tmelení rš 150 mm</t>
  </si>
  <si>
    <t>K3</t>
  </si>
  <si>
    <t>20,139*3</t>
  </si>
  <si>
    <t>46</t>
  </si>
  <si>
    <t>D+M Oplechování rovné okapové hrany z Pz s povrchovou úpravou rš 250 mm</t>
  </si>
  <si>
    <t>K4</t>
  </si>
  <si>
    <t>6,54*3</t>
  </si>
  <si>
    <t>39</t>
  </si>
  <si>
    <t>K1+K2</t>
  </si>
  <si>
    <t>363+10,2*2+13,550*3</t>
  </si>
  <si>
    <t>48</t>
  </si>
  <si>
    <t>D+M Oplechování horních ploch z Pz s povrch úpravou mechanicky kotvené rš 600 mm</t>
  </si>
  <si>
    <t>K9</t>
  </si>
  <si>
    <t>1,15*4*30</t>
  </si>
  <si>
    <t>44</t>
  </si>
  <si>
    <t>D+M Oplechování rovných parapetů mechanicky kotvené z Pz s povrchovou úpravou rš 150 mm</t>
  </si>
  <si>
    <t>K7</t>
  </si>
  <si>
    <t>47</t>
  </si>
  <si>
    <t>D+M Lemování ZT hlavice RŠ 400 h= 600 mm</t>
  </si>
  <si>
    <t>K8</t>
  </si>
  <si>
    <t>42</t>
  </si>
  <si>
    <t>D+M Žlab podokapní půlkruhový z Pz s povrchovou úpravou rš 250 mm vč. háků</t>
  </si>
  <si>
    <t>K5</t>
  </si>
  <si>
    <t>43</t>
  </si>
  <si>
    <t>D+M Svody kruhové včetně objímek, kolen, odskoků z Pz s povrchovou úpravou průměru 120 mm</t>
  </si>
  <si>
    <t>K6</t>
  </si>
  <si>
    <t>3,25*3</t>
  </si>
  <si>
    <t>107</t>
  </si>
  <si>
    <t>764R1</t>
  </si>
  <si>
    <t>Demontáž dalšího oplechování - hlavice a další prvky</t>
  </si>
  <si>
    <t>118</t>
  </si>
  <si>
    <t>998764204</t>
  </si>
  <si>
    <t>Přesun hmot procentní pro konstrukce klempířské v objektech v do 36 m</t>
  </si>
  <si>
    <t>49</t>
  </si>
  <si>
    <t>76783Rb</t>
  </si>
  <si>
    <t>D+M Úprava stávajících žebříků 3ks</t>
  </si>
  <si>
    <t>50</t>
  </si>
  <si>
    <t>76783Ra</t>
  </si>
  <si>
    <t>D+M Instalace bezpečnostního záchytného zařízení</t>
  </si>
  <si>
    <t>119</t>
  </si>
  <si>
    <t>998767204</t>
  </si>
  <si>
    <t>Přesun hmot procentní pro zámečnické konstrukce v objektech v do 36 m</t>
  </si>
  <si>
    <t>(1,4*2+0,9*2)*0,5*30</t>
  </si>
  <si>
    <t>Cena celkem</t>
  </si>
  <si>
    <t>Název stavby</t>
  </si>
  <si>
    <t>STAVEBNÍ ÚPRAVY BD ČIMICKÁ 767-92, 768-94, 769-96</t>
  </si>
  <si>
    <t>JKSO</t>
  </si>
  <si>
    <t xml:space="preserve"> </t>
  </si>
  <si>
    <t>Kód stavby</t>
  </si>
  <si>
    <t>VK1093-15</t>
  </si>
  <si>
    <t>Název objektu</t>
  </si>
  <si>
    <t>EČO</t>
  </si>
  <si>
    <t>Kód objektu</t>
  </si>
  <si>
    <t>001</t>
  </si>
  <si>
    <t>Název části</t>
  </si>
  <si>
    <t>Místo</t>
  </si>
  <si>
    <t>Praha 8</t>
  </si>
  <si>
    <t>Kód části</t>
  </si>
  <si>
    <t>Název podčásti</t>
  </si>
  <si>
    <t>Kód podčásti</t>
  </si>
  <si>
    <t>IČ</t>
  </si>
  <si>
    <t>DIČ</t>
  </si>
  <si>
    <t>Objednatel</t>
  </si>
  <si>
    <t>Bytové družstvo Podhajská pole</t>
  </si>
  <si>
    <t>Bude vybrán ve výběrovém řízení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</si>
  <si>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</si>
  <si>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</si>
  <si>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</si>
  <si>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</si>
  <si>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</si>
  <si>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</si>
  <si>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</si>
  <si>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</si>
  <si>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</si>
  <si>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</si>
  <si>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</si>
  <si>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</si>
  <si>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</si>
  <si>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</si>
  <si>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</si>
  <si>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</si>
  <si>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</si>
  <si>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</si>
  <si>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</si>
  <si>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</si>
  <si>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</si>
  <si>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</si>
  <si>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</si>
  <si>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</si>
  <si>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</si>
  <si>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</si>
  <si>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</si>
  <si>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</si>
  <si>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</si>
  <si>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</si>
  <si>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</si>
  <si>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</si>
  <si>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</si>
  <si>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</si>
  <si>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</si>
  <si>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Celkové náklady</t>
  </si>
  <si>
    <t>Součet 7, 12, 19-22</t>
  </si>
  <si>
    <t>Datum a podpis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</si>
  <si>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</si>
  <si>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</si>
  <si>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</si>
  <si>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</si>
  <si>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</si>
  <si>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</si>
  <si>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Objekt:</t>
  </si>
  <si>
    <t>Část:</t>
  </si>
  <si>
    <t xml:space="preserve">JKSO: </t>
  </si>
  <si>
    <t>Objednatel:</t>
  </si>
  <si>
    <t>Hmotnost celkem</t>
  </si>
  <si>
    <t>Suť celkem</t>
  </si>
  <si>
    <t>Celkem</t>
  </si>
  <si>
    <t>4.5.2015</t>
  </si>
  <si>
    <t>viz jednotlivé listy</t>
  </si>
  <si>
    <t>D+M Oplechování horních ploch a atik bez rohů z Pz s povrchovou úpravou, 3 profily,celková rš 500 mm</t>
  </si>
  <si>
    <t>764214607r</t>
  </si>
  <si>
    <t>764212663r</t>
  </si>
  <si>
    <t>764214606r</t>
  </si>
  <si>
    <t>764216601r</t>
  </si>
  <si>
    <t>764315R1r</t>
  </si>
  <si>
    <t>764511601r</t>
  </si>
  <si>
    <t>764518623r</t>
  </si>
</sst>
</file>

<file path=xl/styles.xml><?xml version="1.0" encoding="utf-8"?>
<styleSheet xmlns="http://schemas.openxmlformats.org/spreadsheetml/2006/main">
  <numFmts count="9">
    <numFmt numFmtId="164" formatCode="dd\.mm\.yyyy"/>
    <numFmt numFmtId="165" formatCode="#,##0.00;\-#,##0.00"/>
    <numFmt numFmtId="166" formatCode="0.00%;\-0.00%"/>
    <numFmt numFmtId="167" formatCode="#,##0.00000;\-#,##0.00000"/>
    <numFmt numFmtId="168" formatCode="#,##0.000;\-#,##0.000"/>
    <numFmt numFmtId="169" formatCode="####;\-####"/>
    <numFmt numFmtId="170" formatCode="#,##0;\-#,##0"/>
    <numFmt numFmtId="171" formatCode="#,##0.0000;\-#,##0.0000"/>
    <numFmt numFmtId="173" formatCode="#,##0.00_ ;\-#,##0.00\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Trebuchet MS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u/>
      <sz val="8"/>
      <color theme="10"/>
      <name val="Trebuchet MS"/>
      <charset val="238"/>
    </font>
    <font>
      <u/>
      <sz val="10"/>
      <color theme="10"/>
      <name val="Trebuchet MS"/>
      <family val="2"/>
      <charset val="238"/>
    </font>
    <font>
      <sz val="8"/>
      <color indexed="48"/>
      <name val="Trebuchet MS"/>
      <charset val="238"/>
    </font>
    <font>
      <b/>
      <sz val="16"/>
      <name val="Trebuchet MS"/>
      <charset val="238"/>
    </font>
    <font>
      <b/>
      <sz val="12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0"/>
      <color indexed="63"/>
      <name val="Trebuchet MS"/>
      <charset val="238"/>
    </font>
    <font>
      <b/>
      <sz val="10"/>
      <name val="Trebuchet MS"/>
      <charset val="238"/>
    </font>
    <font>
      <sz val="8"/>
      <color indexed="55"/>
      <name val="Trebuchet MS"/>
      <charset val="238"/>
    </font>
    <font>
      <b/>
      <sz val="10"/>
      <color indexed="63"/>
      <name val="Trebuchet MS"/>
      <charset val="238"/>
    </font>
    <font>
      <sz val="10"/>
      <color indexed="55"/>
      <name val="Trebuchet MS"/>
      <charset val="238"/>
    </font>
    <font>
      <b/>
      <sz val="12"/>
      <color indexed="16"/>
      <name val="Trebuchet MS"/>
      <charset val="238"/>
    </font>
    <font>
      <sz val="12"/>
      <color indexed="56"/>
      <name val="Trebuchet MS"/>
      <charset val="238"/>
    </font>
    <font>
      <sz val="12"/>
      <name val="Trebuchet MS"/>
      <charset val="238"/>
    </font>
    <font>
      <sz val="8"/>
      <color indexed="56"/>
      <name val="Trebuchet MS"/>
      <charset val="238"/>
    </font>
    <font>
      <sz val="10"/>
      <color indexed="56"/>
      <name val="Trebuchet MS"/>
      <charset val="238"/>
    </font>
    <font>
      <sz val="8"/>
      <color indexed="16"/>
      <name val="Trebuchet MS"/>
      <charset val="238"/>
    </font>
    <font>
      <b/>
      <sz val="8"/>
      <name val="Trebuchet MS"/>
      <charset val="238"/>
    </font>
    <font>
      <sz val="8"/>
      <color indexed="20"/>
      <name val="Trebuchet MS"/>
      <charset val="238"/>
    </font>
    <font>
      <sz val="8"/>
      <color indexed="63"/>
      <name val="Trebuchet MS"/>
      <charset val="238"/>
    </font>
    <font>
      <sz val="8"/>
      <color indexed="10"/>
      <name val="Trebuchet MS"/>
      <charset val="238"/>
    </font>
    <font>
      <i/>
      <sz val="8"/>
      <color indexed="12"/>
      <name val="Trebuchet MS"/>
      <charset val="238"/>
    </font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sz val="8"/>
      <color indexed="9"/>
      <name val="Arial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charset val="110"/>
    </font>
    <font>
      <b/>
      <u/>
      <sz val="8"/>
      <name val="Arial"/>
      <charset val="110"/>
    </font>
    <font>
      <b/>
      <u/>
      <sz val="8"/>
      <color indexed="10"/>
      <name val="Arial"/>
      <charset val="110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3"/>
      </patternFill>
    </fill>
  </fills>
  <borders count="6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 applyAlignment="0">
      <alignment vertical="top" wrapText="1"/>
      <protection locked="0"/>
    </xf>
    <xf numFmtId="0" fontId="5" fillId="0" borderId="0" applyNumberFormat="0" applyFill="0" applyBorder="0" applyAlignment="0" applyProtection="0">
      <alignment vertical="top" wrapText="1"/>
      <protection locked="0"/>
    </xf>
    <xf numFmtId="0" fontId="1" fillId="0" borderId="0"/>
    <xf numFmtId="0" fontId="29" fillId="0" borderId="0" applyAlignment="0">
      <alignment vertical="top" wrapText="1"/>
      <protection locked="0"/>
    </xf>
  </cellStyleXfs>
  <cellXfs count="317">
    <xf numFmtId="0" fontId="0" fillId="0" borderId="0" xfId="0"/>
    <xf numFmtId="0" fontId="2" fillId="2" borderId="0" xfId="1" applyFont="1" applyFill="1" applyAlignment="1" applyProtection="1">
      <alignment horizontal="left" vertical="top"/>
    </xf>
    <xf numFmtId="0" fontId="3" fillId="2" borderId="0" xfId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left" vertical="center"/>
    </xf>
    <xf numFmtId="0" fontId="6" fillId="2" borderId="0" xfId="2" applyFont="1" applyFill="1" applyAlignment="1" applyProtection="1">
      <alignment horizontal="left" vertical="center"/>
    </xf>
    <xf numFmtId="0" fontId="2" fillId="2" borderId="0" xfId="1" applyFont="1" applyFill="1" applyAlignment="1">
      <alignment horizontal="left" vertical="top"/>
      <protection locked="0"/>
    </xf>
    <xf numFmtId="0" fontId="2" fillId="2" borderId="0" xfId="1" applyFill="1" applyAlignment="1">
      <alignment horizontal="left" vertical="top"/>
      <protection locked="0"/>
    </xf>
    <xf numFmtId="0" fontId="2" fillId="0" borderId="0" xfId="1" applyAlignment="1">
      <alignment horizontal="left" vertical="top"/>
      <protection locked="0"/>
    </xf>
    <xf numFmtId="0" fontId="2" fillId="0" borderId="1" xfId="1" applyBorder="1" applyAlignment="1">
      <alignment horizontal="left" vertical="top"/>
      <protection locked="0"/>
    </xf>
    <xf numFmtId="0" fontId="2" fillId="0" borderId="2" xfId="1" applyBorder="1" applyAlignment="1">
      <alignment horizontal="left" vertical="top"/>
      <protection locked="0"/>
    </xf>
    <xf numFmtId="0" fontId="2" fillId="0" borderId="3" xfId="1" applyBorder="1" applyAlignment="1">
      <alignment horizontal="left" vertical="top"/>
      <protection locked="0"/>
    </xf>
    <xf numFmtId="0" fontId="2" fillId="0" borderId="4" xfId="1" applyBorder="1" applyAlignment="1">
      <alignment horizontal="left" vertical="top"/>
      <protection locked="0"/>
    </xf>
    <xf numFmtId="0" fontId="2" fillId="0" borderId="5" xfId="1" applyBorder="1" applyAlignment="1">
      <alignment horizontal="left" vertical="top"/>
      <protection locked="0"/>
    </xf>
    <xf numFmtId="0" fontId="7" fillId="0" borderId="0" xfId="1" applyFont="1" applyAlignment="1">
      <alignment horizontal="left" vertical="center"/>
      <protection locked="0"/>
    </xf>
    <xf numFmtId="0" fontId="2" fillId="0" borderId="0" xfId="1" applyFont="1" applyAlignment="1">
      <alignment horizontal="left" vertical="center"/>
      <protection locked="0"/>
    </xf>
    <xf numFmtId="0" fontId="2" fillId="0" borderId="4" xfId="1" applyBorder="1" applyAlignment="1">
      <alignment horizontal="left" vertical="center"/>
      <protection locked="0"/>
    </xf>
    <xf numFmtId="0" fontId="9" fillId="0" borderId="0" xfId="1" applyFont="1" applyAlignment="1">
      <alignment horizontal="left" vertical="top"/>
      <protection locked="0"/>
    </xf>
    <xf numFmtId="0" fontId="2" fillId="0" borderId="5" xfId="1" applyBorder="1" applyAlignment="1">
      <alignment horizontal="left" vertical="center"/>
      <protection locked="0"/>
    </xf>
    <xf numFmtId="0" fontId="10" fillId="0" borderId="0" xfId="1" applyFont="1" applyAlignment="1">
      <alignment horizontal="left" vertical="center"/>
      <protection locked="0"/>
    </xf>
    <xf numFmtId="0" fontId="11" fillId="0" borderId="0" xfId="1" applyFont="1" applyAlignment="1">
      <alignment horizontal="left" vertical="center"/>
      <protection locked="0"/>
    </xf>
    <xf numFmtId="0" fontId="2" fillId="0" borderId="6" xfId="1" applyBorder="1" applyAlignment="1">
      <alignment horizontal="left" vertical="center"/>
      <protection locked="0"/>
    </xf>
    <xf numFmtId="0" fontId="12" fillId="0" borderId="0" xfId="1" applyFont="1" applyAlignment="1">
      <alignment horizontal="left" vertical="center"/>
      <protection locked="0"/>
    </xf>
    <xf numFmtId="0" fontId="13" fillId="0" borderId="0" xfId="1" applyFont="1" applyAlignment="1">
      <alignment horizontal="left" vertical="center"/>
      <protection locked="0"/>
    </xf>
    <xf numFmtId="0" fontId="14" fillId="0" borderId="0" xfId="1" applyFont="1" applyAlignment="1">
      <alignment horizontal="left" vertical="center"/>
      <protection locked="0"/>
    </xf>
    <xf numFmtId="0" fontId="15" fillId="0" borderId="0" xfId="1" applyFont="1" applyAlignment="1">
      <alignment horizontal="left" vertical="center"/>
      <protection locked="0"/>
    </xf>
    <xf numFmtId="166" fontId="15" fillId="0" borderId="0" xfId="1" applyNumberFormat="1" applyFont="1" applyAlignment="1">
      <alignment horizontal="right" vertical="center"/>
      <protection locked="0"/>
    </xf>
    <xf numFmtId="0" fontId="15" fillId="0" borderId="0" xfId="1" applyFont="1" applyAlignment="1">
      <alignment horizontal="right" vertical="center"/>
      <protection locked="0"/>
    </xf>
    <xf numFmtId="0" fontId="2" fillId="3" borderId="0" xfId="1" applyFill="1" applyAlignment="1">
      <alignment horizontal="left" vertical="center"/>
      <protection locked="0"/>
    </xf>
    <xf numFmtId="0" fontId="9" fillId="3" borderId="7" xfId="1" applyFont="1" applyFill="1" applyBorder="1" applyAlignment="1">
      <alignment horizontal="left" vertical="center"/>
      <protection locked="0"/>
    </xf>
    <xf numFmtId="0" fontId="2" fillId="3" borderId="8" xfId="1" applyFill="1" applyBorder="1" applyAlignment="1">
      <alignment horizontal="left" vertical="center"/>
      <protection locked="0"/>
    </xf>
    <xf numFmtId="0" fontId="9" fillId="3" borderId="8" xfId="1" applyFont="1" applyFill="1" applyBorder="1" applyAlignment="1">
      <alignment horizontal="right" vertical="center"/>
      <protection locked="0"/>
    </xf>
    <xf numFmtId="0" fontId="9" fillId="3" borderId="8" xfId="1" applyFont="1" applyFill="1" applyBorder="1" applyAlignment="1">
      <alignment horizontal="center" vertical="center"/>
      <protection locked="0"/>
    </xf>
    <xf numFmtId="0" fontId="16" fillId="0" borderId="10" xfId="1" applyFont="1" applyBorder="1" applyAlignment="1">
      <alignment horizontal="left" vertical="center"/>
      <protection locked="0"/>
    </xf>
    <xf numFmtId="0" fontId="2" fillId="0" borderId="11" xfId="1" applyBorder="1" applyAlignment="1">
      <alignment horizontal="left" vertical="center"/>
      <protection locked="0"/>
    </xf>
    <xf numFmtId="0" fontId="2" fillId="0" borderId="12" xfId="1" applyBorder="1" applyAlignment="1">
      <alignment horizontal="left" vertical="top"/>
      <protection locked="0"/>
    </xf>
    <xf numFmtId="0" fontId="2" fillId="0" borderId="13" xfId="1" applyBorder="1" applyAlignment="1">
      <alignment horizontal="left" vertical="top"/>
      <protection locked="0"/>
    </xf>
    <xf numFmtId="0" fontId="17" fillId="0" borderId="14" xfId="1" applyFont="1" applyBorder="1" applyAlignment="1">
      <alignment horizontal="left" vertical="center"/>
      <protection locked="0"/>
    </xf>
    <xf numFmtId="0" fontId="2" fillId="0" borderId="15" xfId="1" applyBorder="1" applyAlignment="1">
      <alignment horizontal="left" vertical="center"/>
      <protection locked="0"/>
    </xf>
    <xf numFmtId="0" fontId="17" fillId="0" borderId="15" xfId="1" applyFont="1" applyBorder="1" applyAlignment="1">
      <alignment horizontal="left" vertical="center"/>
      <protection locked="0"/>
    </xf>
    <xf numFmtId="0" fontId="2" fillId="0" borderId="16" xfId="1" applyBorder="1" applyAlignment="1">
      <alignment horizontal="left" vertical="center"/>
      <protection locked="0"/>
    </xf>
    <xf numFmtId="0" fontId="2" fillId="0" borderId="17" xfId="1" applyBorder="1" applyAlignment="1">
      <alignment horizontal="left" vertical="center"/>
      <protection locked="0"/>
    </xf>
    <xf numFmtId="0" fontId="2" fillId="0" borderId="18" xfId="1" applyBorder="1" applyAlignment="1">
      <alignment horizontal="left" vertical="center"/>
      <protection locked="0"/>
    </xf>
    <xf numFmtId="0" fontId="2" fillId="0" borderId="19" xfId="1" applyBorder="1" applyAlignment="1">
      <alignment horizontal="left" vertical="center"/>
      <protection locked="0"/>
    </xf>
    <xf numFmtId="0" fontId="2" fillId="0" borderId="1" xfId="1" applyBorder="1" applyAlignment="1">
      <alignment horizontal="left" vertical="center"/>
      <protection locked="0"/>
    </xf>
    <xf numFmtId="0" fontId="2" fillId="0" borderId="2" xfId="1" applyBorder="1" applyAlignment="1">
      <alignment horizontal="left" vertical="center"/>
      <protection locked="0"/>
    </xf>
    <xf numFmtId="0" fontId="2" fillId="0" borderId="3" xfId="1" applyBorder="1" applyAlignment="1">
      <alignment horizontal="left" vertical="center"/>
      <protection locked="0"/>
    </xf>
    <xf numFmtId="0" fontId="9" fillId="0" borderId="0" xfId="1" applyFont="1" applyAlignment="1">
      <alignment horizontal="left" vertical="center"/>
      <protection locked="0"/>
    </xf>
    <xf numFmtId="0" fontId="18" fillId="0" borderId="0" xfId="1" applyFont="1" applyAlignment="1">
      <alignment horizontal="left" vertical="center"/>
      <protection locked="0"/>
    </xf>
    <xf numFmtId="0" fontId="19" fillId="0" borderId="4" xfId="1" applyFont="1" applyBorder="1" applyAlignment="1">
      <alignment horizontal="left" vertical="center"/>
      <protection locked="0"/>
    </xf>
    <xf numFmtId="0" fontId="20" fillId="0" borderId="0" xfId="1" applyFont="1" applyAlignment="1">
      <alignment horizontal="left" vertical="center"/>
      <protection locked="0"/>
    </xf>
    <xf numFmtId="0" fontId="19" fillId="0" borderId="0" xfId="1" applyFont="1" applyAlignment="1">
      <alignment horizontal="left" vertical="center"/>
      <protection locked="0"/>
    </xf>
    <xf numFmtId="0" fontId="19" fillId="0" borderId="5" xfId="1" applyFont="1" applyBorder="1" applyAlignment="1">
      <alignment horizontal="left" vertical="center"/>
      <protection locked="0"/>
    </xf>
    <xf numFmtId="0" fontId="22" fillId="0" borderId="4" xfId="1" applyFont="1" applyBorder="1" applyAlignment="1">
      <alignment horizontal="left" vertical="center"/>
      <protection locked="0"/>
    </xf>
    <xf numFmtId="0" fontId="22" fillId="0" borderId="0" xfId="1" applyFont="1" applyAlignment="1">
      <alignment horizontal="left" vertical="center"/>
      <protection locked="0"/>
    </xf>
    <xf numFmtId="0" fontId="22" fillId="0" borderId="5" xfId="1" applyFont="1" applyBorder="1" applyAlignment="1">
      <alignment horizontal="left" vertical="center"/>
      <protection locked="0"/>
    </xf>
    <xf numFmtId="0" fontId="2" fillId="0" borderId="20" xfId="1" applyBorder="1" applyAlignment="1">
      <alignment horizontal="left" vertical="center"/>
      <protection locked="0"/>
    </xf>
    <xf numFmtId="0" fontId="10" fillId="0" borderId="20" xfId="1" applyFont="1" applyBorder="1" applyAlignment="1">
      <alignment horizontal="center" vertical="center"/>
      <protection locked="0"/>
    </xf>
    <xf numFmtId="0" fontId="18" fillId="3" borderId="0" xfId="1" applyFont="1" applyFill="1" applyAlignment="1">
      <alignment horizontal="left" vertical="center"/>
      <protection locked="0"/>
    </xf>
    <xf numFmtId="0" fontId="2" fillId="0" borderId="4" xfId="1" applyBorder="1" applyAlignment="1">
      <alignment horizontal="center" vertical="center" wrapText="1"/>
      <protection locked="0"/>
    </xf>
    <xf numFmtId="0" fontId="11" fillId="3" borderId="21" xfId="1" applyFont="1" applyFill="1" applyBorder="1" applyAlignment="1">
      <alignment horizontal="center" vertical="center" wrapText="1"/>
      <protection locked="0"/>
    </xf>
    <xf numFmtId="0" fontId="11" fillId="3" borderId="22" xfId="1" applyFont="1" applyFill="1" applyBorder="1" applyAlignment="1">
      <alignment horizontal="center" vertical="center" wrapText="1"/>
      <protection locked="0"/>
    </xf>
    <xf numFmtId="0" fontId="2" fillId="0" borderId="5" xfId="1" applyBorder="1" applyAlignment="1">
      <alignment horizontal="center" vertical="center" wrapText="1"/>
      <protection locked="0"/>
    </xf>
    <xf numFmtId="0" fontId="2" fillId="0" borderId="0" xfId="1" applyFont="1" applyAlignment="1">
      <alignment horizontal="center" vertical="center" wrapText="1"/>
      <protection locked="0"/>
    </xf>
    <xf numFmtId="0" fontId="10" fillId="0" borderId="21" xfId="1" applyFont="1" applyBorder="1" applyAlignment="1">
      <alignment horizontal="center" vertical="center" wrapText="1"/>
      <protection locked="0"/>
    </xf>
    <xf numFmtId="0" fontId="10" fillId="0" borderId="22" xfId="1" applyFont="1" applyBorder="1" applyAlignment="1">
      <alignment horizontal="center" vertical="center" wrapText="1"/>
      <protection locked="0"/>
    </xf>
    <xf numFmtId="0" fontId="10" fillId="0" borderId="23" xfId="1" applyFont="1" applyBorder="1" applyAlignment="1">
      <alignment horizontal="center" vertical="center" wrapText="1"/>
      <protection locked="0"/>
    </xf>
    <xf numFmtId="0" fontId="2" fillId="0" borderId="10" xfId="1" applyBorder="1" applyAlignment="1">
      <alignment horizontal="left" vertical="center"/>
      <protection locked="0"/>
    </xf>
    <xf numFmtId="165" fontId="23" fillId="0" borderId="6" xfId="1" applyNumberFormat="1" applyFont="1" applyBorder="1" applyAlignment="1">
      <alignment horizontal="right"/>
      <protection locked="0"/>
    </xf>
    <xf numFmtId="167" fontId="23" fillId="0" borderId="6" xfId="1" applyNumberFormat="1" applyFont="1" applyBorder="1" applyAlignment="1">
      <alignment horizontal="right"/>
      <protection locked="0"/>
    </xf>
    <xf numFmtId="167" fontId="23" fillId="0" borderId="11" xfId="1" applyNumberFormat="1" applyFont="1" applyBorder="1" applyAlignment="1">
      <alignment horizontal="right"/>
      <protection locked="0"/>
    </xf>
    <xf numFmtId="165" fontId="24" fillId="0" borderId="0" xfId="1" applyNumberFormat="1" applyFont="1" applyAlignment="1">
      <alignment horizontal="right" vertical="center"/>
      <protection locked="0"/>
    </xf>
    <xf numFmtId="0" fontId="21" fillId="0" borderId="4" xfId="1" applyFont="1" applyBorder="1" applyAlignment="1">
      <alignment horizontal="left"/>
      <protection locked="0"/>
    </xf>
    <xf numFmtId="0" fontId="2" fillId="0" borderId="0" xfId="1" applyFont="1" applyAlignment="1">
      <alignment horizontal="left"/>
      <protection locked="0"/>
    </xf>
    <xf numFmtId="0" fontId="19" fillId="0" borderId="0" xfId="1" applyFont="1" applyAlignment="1">
      <alignment horizontal="left"/>
      <protection locked="0"/>
    </xf>
    <xf numFmtId="0" fontId="21" fillId="0" borderId="5" xfId="1" applyFont="1" applyBorder="1" applyAlignment="1">
      <alignment horizontal="left"/>
      <protection locked="0"/>
    </xf>
    <xf numFmtId="0" fontId="21" fillId="0" borderId="12" xfId="1" applyFont="1" applyBorder="1" applyAlignment="1">
      <alignment horizontal="left"/>
      <protection locked="0"/>
    </xf>
    <xf numFmtId="165" fontId="21" fillId="0" borderId="0" xfId="1" applyNumberFormat="1" applyFont="1" applyAlignment="1">
      <alignment horizontal="right"/>
      <protection locked="0"/>
    </xf>
    <xf numFmtId="167" fontId="21" fillId="0" borderId="0" xfId="1" applyNumberFormat="1" applyFont="1" applyAlignment="1">
      <alignment horizontal="right"/>
      <protection locked="0"/>
    </xf>
    <xf numFmtId="167" fontId="21" fillId="0" borderId="13" xfId="1" applyNumberFormat="1" applyFont="1" applyBorder="1" applyAlignment="1">
      <alignment horizontal="right"/>
      <protection locked="0"/>
    </xf>
    <xf numFmtId="0" fontId="21" fillId="0" borderId="0" xfId="1" applyFont="1" applyAlignment="1">
      <alignment horizontal="left"/>
      <protection locked="0"/>
    </xf>
    <xf numFmtId="165" fontId="21" fillId="0" borderId="0" xfId="1" applyNumberFormat="1" applyFont="1" applyAlignment="1">
      <alignment horizontal="right" vertical="center"/>
      <protection locked="0"/>
    </xf>
    <xf numFmtId="0" fontId="22" fillId="0" borderId="0" xfId="1" applyFont="1" applyAlignment="1">
      <alignment horizontal="left"/>
      <protection locked="0"/>
    </xf>
    <xf numFmtId="0" fontId="2" fillId="0" borderId="20" xfId="1" applyFont="1" applyBorder="1" applyAlignment="1">
      <alignment horizontal="center" vertical="center"/>
      <protection locked="0"/>
    </xf>
    <xf numFmtId="49" fontId="2" fillId="0" borderId="20" xfId="1" applyNumberFormat="1" applyFont="1" applyBorder="1" applyAlignment="1">
      <alignment horizontal="left" vertical="center" wrapText="1"/>
      <protection locked="0"/>
    </xf>
    <xf numFmtId="0" fontId="2" fillId="0" borderId="20" xfId="1" applyFont="1" applyBorder="1" applyAlignment="1">
      <alignment horizontal="center" vertical="center" wrapText="1"/>
      <protection locked="0"/>
    </xf>
    <xf numFmtId="168" fontId="2" fillId="0" borderId="20" xfId="1" applyNumberFormat="1" applyFont="1" applyBorder="1" applyAlignment="1">
      <alignment horizontal="right" vertical="center"/>
      <protection locked="0"/>
    </xf>
    <xf numFmtId="165" fontId="2" fillId="0" borderId="20" xfId="1" applyNumberFormat="1" applyFont="1" applyBorder="1" applyAlignment="1">
      <alignment horizontal="right" vertical="center"/>
      <protection locked="0"/>
    </xf>
    <xf numFmtId="0" fontId="15" fillId="0" borderId="20" xfId="1" applyFont="1" applyBorder="1" applyAlignment="1">
      <alignment horizontal="left" vertical="center"/>
      <protection locked="0"/>
    </xf>
    <xf numFmtId="0" fontId="15" fillId="0" borderId="0" xfId="1" applyFont="1" applyAlignment="1">
      <alignment horizontal="center" vertical="center"/>
      <protection locked="0"/>
    </xf>
    <xf numFmtId="165" fontId="15" fillId="0" borderId="0" xfId="1" applyNumberFormat="1" applyFont="1" applyAlignment="1">
      <alignment horizontal="right" vertical="center"/>
      <protection locked="0"/>
    </xf>
    <xf numFmtId="167" fontId="15" fillId="0" borderId="0" xfId="1" applyNumberFormat="1" applyFont="1" applyAlignment="1">
      <alignment horizontal="right" vertical="center"/>
      <protection locked="0"/>
    </xf>
    <xf numFmtId="167" fontId="15" fillId="0" borderId="13" xfId="1" applyNumberFormat="1" applyFont="1" applyBorder="1" applyAlignment="1">
      <alignment horizontal="right" vertical="center"/>
      <protection locked="0"/>
    </xf>
    <xf numFmtId="165" fontId="2" fillId="0" borderId="0" xfId="1" applyNumberFormat="1" applyFont="1" applyAlignment="1">
      <alignment horizontal="right" vertical="center"/>
      <protection locked="0"/>
    </xf>
    <xf numFmtId="0" fontId="25" fillId="0" borderId="4" xfId="1" applyFont="1" applyBorder="1" applyAlignment="1">
      <alignment horizontal="left" vertical="center"/>
      <protection locked="0"/>
    </xf>
    <xf numFmtId="0" fontId="25" fillId="0" borderId="0" xfId="1" applyFont="1" applyAlignment="1">
      <alignment horizontal="left" vertical="center"/>
      <protection locked="0"/>
    </xf>
    <xf numFmtId="0" fontId="25" fillId="0" borderId="5" xfId="1" applyFont="1" applyBorder="1" applyAlignment="1">
      <alignment horizontal="left" vertical="center"/>
      <protection locked="0"/>
    </xf>
    <xf numFmtId="0" fontId="25" fillId="0" borderId="12" xfId="1" applyFont="1" applyBorder="1" applyAlignment="1">
      <alignment horizontal="left" vertical="center"/>
      <protection locked="0"/>
    </xf>
    <xf numFmtId="0" fontId="25" fillId="0" borderId="13" xfId="1" applyFont="1" applyBorder="1" applyAlignment="1">
      <alignment horizontal="left" vertical="center"/>
      <protection locked="0"/>
    </xf>
    <xf numFmtId="0" fontId="26" fillId="0" borderId="4" xfId="1" applyFont="1" applyBorder="1" applyAlignment="1">
      <alignment horizontal="left" vertical="center"/>
      <protection locked="0"/>
    </xf>
    <xf numFmtId="0" fontId="26" fillId="0" borderId="0" xfId="1" applyFont="1" applyAlignment="1">
      <alignment horizontal="left" vertical="center"/>
      <protection locked="0"/>
    </xf>
    <xf numFmtId="168" fontId="26" fillId="0" borderId="0" xfId="1" applyNumberFormat="1" applyFont="1" applyAlignment="1">
      <alignment horizontal="right" vertical="center"/>
      <protection locked="0"/>
    </xf>
    <xf numFmtId="0" fontId="26" fillId="0" borderId="5" xfId="1" applyFont="1" applyBorder="1" applyAlignment="1">
      <alignment horizontal="left" vertical="center"/>
      <protection locked="0"/>
    </xf>
    <xf numFmtId="0" fontId="26" fillId="0" borderId="12" xfId="1" applyFont="1" applyBorder="1" applyAlignment="1">
      <alignment horizontal="left" vertical="center"/>
      <protection locked="0"/>
    </xf>
    <xf numFmtId="0" fontId="26" fillId="0" borderId="13" xfId="1" applyFont="1" applyBorder="1" applyAlignment="1">
      <alignment horizontal="left" vertical="center"/>
      <protection locked="0"/>
    </xf>
    <xf numFmtId="0" fontId="27" fillId="0" borderId="4" xfId="1" applyFont="1" applyBorder="1" applyAlignment="1">
      <alignment horizontal="left" vertical="center"/>
      <protection locked="0"/>
    </xf>
    <xf numFmtId="0" fontId="27" fillId="0" borderId="0" xfId="1" applyFont="1" applyAlignment="1">
      <alignment horizontal="left" vertical="center"/>
      <protection locked="0"/>
    </xf>
    <xf numFmtId="168" fontId="27" fillId="0" borderId="0" xfId="1" applyNumberFormat="1" applyFont="1" applyAlignment="1">
      <alignment horizontal="right" vertical="center"/>
      <protection locked="0"/>
    </xf>
    <xf numFmtId="0" fontId="27" fillId="0" borderId="5" xfId="1" applyFont="1" applyBorder="1" applyAlignment="1">
      <alignment horizontal="left" vertical="center"/>
      <protection locked="0"/>
    </xf>
    <xf numFmtId="0" fontId="27" fillId="0" borderId="12" xfId="1" applyFont="1" applyBorder="1" applyAlignment="1">
      <alignment horizontal="left" vertical="center"/>
      <protection locked="0"/>
    </xf>
    <xf numFmtId="0" fontId="27" fillId="0" borderId="13" xfId="1" applyFont="1" applyBorder="1" applyAlignment="1">
      <alignment horizontal="left" vertical="center"/>
      <protection locked="0"/>
    </xf>
    <xf numFmtId="0" fontId="28" fillId="0" borderId="20" xfId="1" applyFont="1" applyBorder="1" applyAlignment="1">
      <alignment horizontal="center" vertical="center"/>
      <protection locked="0"/>
    </xf>
    <xf numFmtId="49" fontId="28" fillId="0" borderId="20" xfId="1" applyNumberFormat="1" applyFont="1" applyBorder="1" applyAlignment="1">
      <alignment horizontal="left" vertical="center" wrapText="1"/>
      <protection locked="0"/>
    </xf>
    <xf numFmtId="0" fontId="28" fillId="0" borderId="20" xfId="1" applyFont="1" applyBorder="1" applyAlignment="1">
      <alignment horizontal="center" vertical="center" wrapText="1"/>
      <protection locked="0"/>
    </xf>
    <xf numFmtId="168" fontId="28" fillId="0" borderId="20" xfId="1" applyNumberFormat="1" applyFont="1" applyBorder="1" applyAlignment="1">
      <alignment horizontal="right" vertical="center"/>
      <protection locked="0"/>
    </xf>
    <xf numFmtId="165" fontId="28" fillId="0" borderId="20" xfId="1" applyNumberFormat="1" applyFont="1" applyBorder="1" applyAlignment="1">
      <alignment horizontal="right" vertical="center"/>
      <protection locked="0"/>
    </xf>
    <xf numFmtId="0" fontId="15" fillId="0" borderId="15" xfId="1" applyFont="1" applyBorder="1" applyAlignment="1">
      <alignment horizontal="center" vertical="center"/>
      <protection locked="0"/>
    </xf>
    <xf numFmtId="165" fontId="15" fillId="0" borderId="15" xfId="1" applyNumberFormat="1" applyFont="1" applyBorder="1" applyAlignment="1">
      <alignment horizontal="right" vertical="center"/>
      <protection locked="0"/>
    </xf>
    <xf numFmtId="167" fontId="15" fillId="0" borderId="15" xfId="1" applyNumberFormat="1" applyFont="1" applyBorder="1" applyAlignment="1">
      <alignment horizontal="right" vertical="center"/>
      <protection locked="0"/>
    </xf>
    <xf numFmtId="167" fontId="15" fillId="0" borderId="16" xfId="1" applyNumberFormat="1" applyFont="1" applyBorder="1" applyAlignment="1">
      <alignment horizontal="right" vertical="center"/>
      <protection locked="0"/>
    </xf>
    <xf numFmtId="0" fontId="2" fillId="0" borderId="0" xfId="1" applyFont="1" applyAlignment="1">
      <alignment horizontal="left" vertical="top"/>
      <protection locked="0"/>
    </xf>
    <xf numFmtId="0" fontId="29" fillId="0" borderId="1" xfId="4" applyFont="1" applyBorder="1" applyAlignment="1" applyProtection="1">
      <alignment horizontal="left"/>
    </xf>
    <xf numFmtId="0" fontId="29" fillId="0" borderId="2" xfId="4" applyFont="1" applyBorder="1" applyAlignment="1" applyProtection="1">
      <alignment horizontal="left"/>
    </xf>
    <xf numFmtId="0" fontId="29" fillId="0" borderId="3" xfId="4" applyFont="1" applyBorder="1" applyAlignment="1" applyProtection="1">
      <alignment horizontal="left"/>
    </xf>
    <xf numFmtId="0" fontId="29" fillId="0" borderId="0" xfId="4" applyAlignment="1" applyProtection="1">
      <alignment horizontal="left" vertical="top"/>
    </xf>
    <xf numFmtId="0" fontId="30" fillId="0" borderId="2" xfId="4" applyFont="1" applyBorder="1" applyAlignment="1" applyProtection="1">
      <alignment horizontal="left"/>
    </xf>
    <xf numFmtId="0" fontId="29" fillId="0" borderId="17" xfId="4" applyFont="1" applyBorder="1" applyAlignment="1" applyProtection="1">
      <alignment horizontal="left"/>
    </xf>
    <xf numFmtId="0" fontId="29" fillId="0" borderId="18" xfId="4" applyFont="1" applyBorder="1" applyAlignment="1" applyProtection="1">
      <alignment horizontal="left"/>
    </xf>
    <xf numFmtId="0" fontId="29" fillId="0" borderId="19" xfId="4" applyFont="1" applyBorder="1" applyAlignment="1" applyProtection="1">
      <alignment horizontal="left"/>
    </xf>
    <xf numFmtId="0" fontId="31" fillId="0" borderId="1" xfId="4" applyFont="1" applyBorder="1" applyAlignment="1" applyProtection="1">
      <alignment horizontal="left" vertical="center"/>
    </xf>
    <xf numFmtId="0" fontId="31" fillId="0" borderId="2" xfId="4" applyFont="1" applyBorder="1" applyAlignment="1" applyProtection="1">
      <alignment horizontal="left" vertical="center"/>
    </xf>
    <xf numFmtId="0" fontId="31" fillId="0" borderId="3" xfId="4" applyFont="1" applyBorder="1" applyAlignment="1" applyProtection="1">
      <alignment horizontal="left" vertical="center"/>
    </xf>
    <xf numFmtId="0" fontId="31" fillId="0" borderId="4" xfId="4" applyFont="1" applyBorder="1" applyAlignment="1" applyProtection="1">
      <alignment horizontal="left" vertical="center"/>
    </xf>
    <xf numFmtId="0" fontId="31" fillId="0" borderId="0" xfId="4" applyFont="1" applyAlignment="1" applyProtection="1">
      <alignment horizontal="left" vertical="center"/>
    </xf>
    <xf numFmtId="0" fontId="32" fillId="0" borderId="24" xfId="4" applyFont="1" applyBorder="1" applyAlignment="1" applyProtection="1">
      <alignment horizontal="left" vertical="center"/>
    </xf>
    <xf numFmtId="169" fontId="32" fillId="0" borderId="25" xfId="4" applyNumberFormat="1" applyFont="1" applyBorder="1" applyAlignment="1" applyProtection="1">
      <alignment horizontal="right" vertical="center"/>
    </xf>
    <xf numFmtId="0" fontId="31" fillId="0" borderId="26" xfId="4" applyFont="1" applyBorder="1" applyAlignment="1" applyProtection="1">
      <alignment horizontal="left" vertical="center"/>
    </xf>
    <xf numFmtId="0" fontId="31" fillId="0" borderId="5" xfId="4" applyFont="1" applyBorder="1" applyAlignment="1" applyProtection="1">
      <alignment horizontal="left" vertical="center"/>
    </xf>
    <xf numFmtId="0" fontId="32" fillId="0" borderId="27" xfId="4" applyFont="1" applyBorder="1" applyAlignment="1" applyProtection="1">
      <alignment horizontal="left" vertical="center" wrapText="1"/>
    </xf>
    <xf numFmtId="0" fontId="31" fillId="0" borderId="28" xfId="4" applyFont="1" applyBorder="1" applyAlignment="1" applyProtection="1">
      <alignment horizontal="left" vertical="center"/>
    </xf>
    <xf numFmtId="169" fontId="32" fillId="0" borderId="27" xfId="4" applyNumberFormat="1" applyFont="1" applyBorder="1" applyAlignment="1" applyProtection="1">
      <alignment horizontal="right" vertical="center"/>
    </xf>
    <xf numFmtId="169" fontId="32" fillId="0" borderId="0" xfId="4" applyNumberFormat="1" applyFont="1" applyAlignment="1" applyProtection="1">
      <alignment horizontal="right" vertical="center"/>
    </xf>
    <xf numFmtId="0" fontId="32" fillId="0" borderId="27" xfId="4" applyFont="1" applyBorder="1" applyAlignment="1" applyProtection="1">
      <alignment horizontal="left" vertical="center"/>
    </xf>
    <xf numFmtId="0" fontId="32" fillId="0" borderId="0" xfId="4" applyFont="1" applyAlignment="1" applyProtection="1">
      <alignment horizontal="left" vertical="top" wrapText="1"/>
    </xf>
    <xf numFmtId="0" fontId="32" fillId="0" borderId="0" xfId="4" applyFont="1" applyAlignment="1" applyProtection="1">
      <alignment horizontal="left" vertical="top"/>
    </xf>
    <xf numFmtId="0" fontId="31" fillId="0" borderId="25" xfId="4" applyFont="1" applyBorder="1" applyAlignment="1" applyProtection="1">
      <alignment horizontal="left" vertical="center"/>
    </xf>
    <xf numFmtId="0" fontId="32" fillId="0" borderId="32" xfId="4" applyFont="1" applyBorder="1" applyAlignment="1" applyProtection="1">
      <alignment horizontal="left" vertical="center"/>
    </xf>
    <xf numFmtId="0" fontId="32" fillId="0" borderId="7" xfId="4" applyFont="1" applyBorder="1" applyAlignment="1" applyProtection="1">
      <alignment horizontal="left" vertical="center"/>
    </xf>
    <xf numFmtId="169" fontId="32" fillId="0" borderId="8" xfId="4" applyNumberFormat="1" applyFont="1" applyBorder="1" applyAlignment="1" applyProtection="1">
      <alignment horizontal="right" vertical="center"/>
    </xf>
    <xf numFmtId="0" fontId="31" fillId="0" borderId="9" xfId="4" applyFont="1" applyBorder="1" applyAlignment="1" applyProtection="1">
      <alignment horizontal="left" vertical="center"/>
    </xf>
    <xf numFmtId="0" fontId="32" fillId="0" borderId="29" xfId="4" applyFont="1" applyBorder="1" applyAlignment="1" applyProtection="1">
      <alignment horizontal="left" vertical="center"/>
    </xf>
    <xf numFmtId="0" fontId="31" fillId="0" borderId="30" xfId="4" applyFont="1" applyBorder="1" applyAlignment="1" applyProtection="1">
      <alignment horizontal="left" vertical="center"/>
    </xf>
    <xf numFmtId="0" fontId="31" fillId="0" borderId="31" xfId="4" applyFont="1" applyBorder="1" applyAlignment="1" applyProtection="1">
      <alignment horizontal="left" vertical="center"/>
    </xf>
    <xf numFmtId="0" fontId="32" fillId="0" borderId="0" xfId="4" applyFont="1" applyAlignment="1" applyProtection="1">
      <alignment horizontal="left" vertical="center"/>
    </xf>
    <xf numFmtId="0" fontId="33" fillId="0" borderId="0" xfId="4" applyFont="1" applyAlignment="1" applyProtection="1">
      <alignment horizontal="left" vertical="center"/>
    </xf>
    <xf numFmtId="0" fontId="31" fillId="0" borderId="8" xfId="4" applyFont="1" applyBorder="1" applyAlignment="1" applyProtection="1">
      <alignment horizontal="left" vertical="center"/>
    </xf>
    <xf numFmtId="169" fontId="32" fillId="0" borderId="9" xfId="4" applyNumberFormat="1" applyFont="1" applyBorder="1" applyAlignment="1" applyProtection="1">
      <alignment horizontal="right" vertical="center"/>
    </xf>
    <xf numFmtId="49" fontId="32" fillId="0" borderId="32" xfId="4" applyNumberFormat="1" applyFont="1" applyBorder="1" applyAlignment="1" applyProtection="1">
      <alignment horizontal="left" vertical="center"/>
    </xf>
    <xf numFmtId="0" fontId="34" fillId="0" borderId="0" xfId="4" applyFont="1" applyAlignment="1" applyProtection="1">
      <alignment horizontal="left" vertical="center"/>
    </xf>
    <xf numFmtId="0" fontId="31" fillId="0" borderId="17" xfId="4" applyFont="1" applyBorder="1" applyAlignment="1" applyProtection="1">
      <alignment horizontal="left" vertical="center"/>
    </xf>
    <xf numFmtId="0" fontId="31" fillId="0" borderId="18" xfId="4" applyFont="1" applyBorder="1" applyAlignment="1" applyProtection="1">
      <alignment horizontal="left" vertical="center"/>
    </xf>
    <xf numFmtId="0" fontId="31" fillId="0" borderId="19" xfId="4" applyFont="1" applyBorder="1" applyAlignment="1" applyProtection="1">
      <alignment horizontal="left" vertical="center"/>
    </xf>
    <xf numFmtId="0" fontId="31" fillId="0" borderId="33" xfId="4" applyFont="1" applyBorder="1" applyAlignment="1" applyProtection="1">
      <alignment horizontal="left" vertical="center"/>
    </xf>
    <xf numFmtId="0" fontId="31" fillId="0" borderId="34" xfId="4" applyFont="1" applyBorder="1" applyAlignment="1" applyProtection="1">
      <alignment horizontal="left" vertical="center"/>
    </xf>
    <xf numFmtId="0" fontId="35" fillId="0" borderId="34" xfId="4" applyFont="1" applyBorder="1" applyAlignment="1" applyProtection="1">
      <alignment horizontal="left" vertical="center"/>
    </xf>
    <xf numFmtId="0" fontId="31" fillId="0" borderId="35" xfId="4" applyFont="1" applyBorder="1" applyAlignment="1" applyProtection="1">
      <alignment horizontal="left" vertical="center"/>
    </xf>
    <xf numFmtId="0" fontId="31" fillId="0" borderId="36" xfId="4" applyFont="1" applyBorder="1" applyAlignment="1" applyProtection="1">
      <alignment horizontal="left" vertical="center"/>
    </xf>
    <xf numFmtId="0" fontId="31" fillId="0" borderId="37" xfId="4" applyFont="1" applyBorder="1" applyAlignment="1" applyProtection="1">
      <alignment horizontal="left" vertical="center"/>
    </xf>
    <xf numFmtId="0" fontId="31" fillId="0" borderId="38" xfId="4" applyFont="1" applyBorder="1" applyAlignment="1" applyProtection="1">
      <alignment horizontal="left" vertical="center"/>
    </xf>
    <xf numFmtId="0" fontId="31" fillId="0" borderId="39" xfId="4" applyFont="1" applyBorder="1" applyAlignment="1" applyProtection="1">
      <alignment horizontal="left" vertical="center"/>
    </xf>
    <xf numFmtId="0" fontId="31" fillId="0" borderId="40" xfId="4" applyFont="1" applyBorder="1" applyAlignment="1" applyProtection="1">
      <alignment horizontal="left" vertical="center"/>
    </xf>
    <xf numFmtId="170" fontId="29" fillId="0" borderId="41" xfId="4" applyNumberFormat="1" applyFont="1" applyBorder="1" applyAlignment="1" applyProtection="1">
      <alignment horizontal="right" vertical="center"/>
    </xf>
    <xf numFmtId="170" fontId="29" fillId="0" borderId="42" xfId="4" applyNumberFormat="1" applyFont="1" applyBorder="1" applyAlignment="1" applyProtection="1">
      <alignment horizontal="right" vertical="center"/>
    </xf>
    <xf numFmtId="170" fontId="36" fillId="0" borderId="43" xfId="4" applyNumberFormat="1" applyFont="1" applyBorder="1" applyAlignment="1" applyProtection="1">
      <alignment horizontal="right" vertical="center"/>
    </xf>
    <xf numFmtId="165" fontId="36" fillId="0" borderId="44" xfId="4" applyNumberFormat="1" applyFont="1" applyBorder="1" applyAlignment="1" applyProtection="1">
      <alignment horizontal="right" vertical="center"/>
    </xf>
    <xf numFmtId="170" fontId="29" fillId="0" borderId="43" xfId="4" applyNumberFormat="1" applyFont="1" applyBorder="1" applyAlignment="1" applyProtection="1">
      <alignment horizontal="right" vertical="center"/>
    </xf>
    <xf numFmtId="170" fontId="29" fillId="0" borderId="44" xfId="4" applyNumberFormat="1" applyFont="1" applyBorder="1" applyAlignment="1" applyProtection="1">
      <alignment horizontal="right" vertical="center"/>
    </xf>
    <xf numFmtId="170" fontId="36" fillId="0" borderId="42" xfId="4" applyNumberFormat="1" applyFont="1" applyBorder="1" applyAlignment="1" applyProtection="1">
      <alignment horizontal="right" vertical="center"/>
    </xf>
    <xf numFmtId="165" fontId="36" fillId="0" borderId="42" xfId="4" applyNumberFormat="1" applyFont="1" applyBorder="1" applyAlignment="1" applyProtection="1">
      <alignment horizontal="right" vertical="center"/>
    </xf>
    <xf numFmtId="170" fontId="29" fillId="0" borderId="45" xfId="4" applyNumberFormat="1" applyFont="1" applyBorder="1" applyAlignment="1" applyProtection="1">
      <alignment horizontal="right" vertical="center"/>
    </xf>
    <xf numFmtId="0" fontId="35" fillId="0" borderId="34" xfId="4" applyFont="1" applyBorder="1" applyAlignment="1" applyProtection="1">
      <alignment horizontal="left" vertical="center" wrapText="1"/>
    </xf>
    <xf numFmtId="0" fontId="37" fillId="0" borderId="36" xfId="4" applyFont="1" applyBorder="1" applyAlignment="1" applyProtection="1">
      <alignment horizontal="left" vertical="center"/>
    </xf>
    <xf numFmtId="0" fontId="37" fillId="0" borderId="38" xfId="4" applyFont="1" applyBorder="1" applyAlignment="1" applyProtection="1">
      <alignment horizontal="left" vertical="center"/>
    </xf>
    <xf numFmtId="0" fontId="35" fillId="0" borderId="39" xfId="4" applyFont="1" applyBorder="1" applyAlignment="1" applyProtection="1">
      <alignment horizontal="left" vertical="center"/>
    </xf>
    <xf numFmtId="0" fontId="35" fillId="0" borderId="37" xfId="4" applyFont="1" applyBorder="1" applyAlignment="1" applyProtection="1">
      <alignment horizontal="left" vertical="center"/>
    </xf>
    <xf numFmtId="0" fontId="35" fillId="0" borderId="40" xfId="4" applyFont="1" applyBorder="1" applyAlignment="1" applyProtection="1">
      <alignment horizontal="left" vertical="center"/>
    </xf>
    <xf numFmtId="0" fontId="35" fillId="0" borderId="38" xfId="4" applyFont="1" applyBorder="1" applyAlignment="1" applyProtection="1">
      <alignment horizontal="left" vertical="center"/>
    </xf>
    <xf numFmtId="169" fontId="31" fillId="0" borderId="46" xfId="4" applyNumberFormat="1" applyFont="1" applyBorder="1" applyAlignment="1" applyProtection="1">
      <alignment horizontal="center" vertical="center"/>
    </xf>
    <xf numFmtId="0" fontId="38" fillId="0" borderId="24" xfId="4" applyFont="1" applyBorder="1" applyAlignment="1" applyProtection="1">
      <alignment horizontal="left" vertical="center"/>
    </xf>
    <xf numFmtId="0" fontId="31" fillId="0" borderId="32" xfId="4" applyFont="1" applyBorder="1" applyAlignment="1" applyProtection="1">
      <alignment horizontal="left" vertical="center"/>
    </xf>
    <xf numFmtId="165" fontId="36" fillId="0" borderId="7" xfId="4" applyNumberFormat="1" applyFont="1" applyBorder="1" applyAlignment="1" applyProtection="1">
      <alignment horizontal="right" vertical="center"/>
    </xf>
    <xf numFmtId="0" fontId="31" fillId="0" borderId="47" xfId="4" applyFont="1" applyBorder="1" applyAlignment="1" applyProtection="1">
      <alignment horizontal="left" vertical="center"/>
    </xf>
    <xf numFmtId="0" fontId="31" fillId="0" borderId="7" xfId="4" applyFont="1" applyBorder="1" applyAlignment="1" applyProtection="1">
      <alignment horizontal="left" vertical="center"/>
    </xf>
    <xf numFmtId="165" fontId="29" fillId="0" borderId="7" xfId="4" applyNumberFormat="1" applyFont="1" applyBorder="1" applyAlignment="1" applyProtection="1">
      <alignment horizontal="right" vertical="center"/>
    </xf>
    <xf numFmtId="170" fontId="29" fillId="0" borderId="8" xfId="4" applyNumberFormat="1" applyFont="1" applyBorder="1" applyAlignment="1" applyProtection="1">
      <alignment horizontal="right" vertical="center"/>
    </xf>
    <xf numFmtId="0" fontId="39" fillId="0" borderId="8" xfId="4" applyFont="1" applyBorder="1" applyAlignment="1" applyProtection="1">
      <alignment horizontal="right" vertical="center"/>
    </xf>
    <xf numFmtId="0" fontId="39" fillId="0" borderId="9" xfId="4" applyFont="1" applyBorder="1" applyAlignment="1" applyProtection="1">
      <alignment horizontal="left" vertical="center"/>
    </xf>
    <xf numFmtId="0" fontId="31" fillId="0" borderId="29" xfId="4" applyFont="1" applyBorder="1" applyAlignment="1" applyProtection="1">
      <alignment horizontal="left" vertical="center"/>
    </xf>
    <xf numFmtId="169" fontId="31" fillId="0" borderId="48" xfId="4" applyNumberFormat="1" applyFont="1" applyBorder="1" applyAlignment="1" applyProtection="1">
      <alignment horizontal="center" vertical="center"/>
    </xf>
    <xf numFmtId="170" fontId="29" fillId="0" borderId="7" xfId="4" applyNumberFormat="1" applyFont="1" applyBorder="1" applyAlignment="1" applyProtection="1">
      <alignment horizontal="right" vertical="center"/>
    </xf>
    <xf numFmtId="0" fontId="38" fillId="0" borderId="7" xfId="4" applyFont="1" applyBorder="1" applyAlignment="1" applyProtection="1">
      <alignment horizontal="left" vertical="center"/>
    </xf>
    <xf numFmtId="165" fontId="36" fillId="0" borderId="33" xfId="4" applyNumberFormat="1" applyFont="1" applyBorder="1" applyAlignment="1" applyProtection="1">
      <alignment horizontal="right" vertical="center"/>
    </xf>
    <xf numFmtId="165" fontId="29" fillId="0" borderId="33" xfId="4" applyNumberFormat="1" applyFont="1" applyBorder="1" applyAlignment="1" applyProtection="1">
      <alignment horizontal="right" vertical="center"/>
    </xf>
    <xf numFmtId="170" fontId="29" fillId="0" borderId="35" xfId="4" applyNumberFormat="1" applyFont="1" applyBorder="1" applyAlignment="1" applyProtection="1">
      <alignment horizontal="right" vertical="center"/>
    </xf>
    <xf numFmtId="0" fontId="31" fillId="0" borderId="49" xfId="4" applyFont="1" applyBorder="1" applyAlignment="1" applyProtection="1">
      <alignment horizontal="left" vertical="center"/>
    </xf>
    <xf numFmtId="169" fontId="31" fillId="0" borderId="50" xfId="4" applyNumberFormat="1" applyFont="1" applyBorder="1" applyAlignment="1" applyProtection="1">
      <alignment horizontal="center" vertical="center"/>
    </xf>
    <xf numFmtId="0" fontId="31" fillId="0" borderId="44" xfId="4" applyFont="1" applyBorder="1" applyAlignment="1" applyProtection="1">
      <alignment horizontal="left" vertical="center"/>
    </xf>
    <xf numFmtId="0" fontId="31" fillId="0" borderId="42" xfId="4" applyFont="1" applyBorder="1" applyAlignment="1" applyProtection="1">
      <alignment horizontal="left" vertical="center"/>
    </xf>
    <xf numFmtId="0" fontId="31" fillId="0" borderId="43" xfId="4" applyFont="1" applyBorder="1" applyAlignment="1" applyProtection="1">
      <alignment horizontal="left" vertical="center"/>
    </xf>
    <xf numFmtId="165" fontId="36" fillId="0" borderId="51" xfId="4" applyNumberFormat="1" applyFont="1" applyBorder="1" applyAlignment="1" applyProtection="1">
      <alignment horizontal="right" vertical="center"/>
    </xf>
    <xf numFmtId="165" fontId="36" fillId="0" borderId="34" xfId="4" applyNumberFormat="1" applyFont="1" applyBorder="1" applyAlignment="1" applyProtection="1">
      <alignment horizontal="right" vertical="center"/>
    </xf>
    <xf numFmtId="170" fontId="40" fillId="0" borderId="18" xfId="4" applyNumberFormat="1" applyFont="1" applyBorder="1" applyAlignment="1" applyProtection="1">
      <alignment horizontal="right" vertical="center"/>
    </xf>
    <xf numFmtId="0" fontId="35" fillId="0" borderId="1" xfId="4" applyFont="1" applyBorder="1" applyAlignment="1" applyProtection="1">
      <alignment horizontal="left" vertical="top"/>
    </xf>
    <xf numFmtId="0" fontId="31" fillId="0" borderId="52" xfId="4" applyFont="1" applyBorder="1" applyAlignment="1" applyProtection="1">
      <alignment horizontal="left" vertical="center"/>
    </xf>
    <xf numFmtId="0" fontId="31" fillId="0" borderId="53" xfId="4" applyFont="1" applyBorder="1" applyAlignment="1" applyProtection="1">
      <alignment horizontal="left" vertical="center"/>
    </xf>
    <xf numFmtId="0" fontId="31" fillId="0" borderId="27" xfId="4" applyFont="1" applyBorder="1" applyAlignment="1" applyProtection="1">
      <alignment horizontal="left" vertical="center"/>
    </xf>
    <xf numFmtId="171" fontId="41" fillId="0" borderId="35" xfId="4" applyNumberFormat="1" applyFont="1" applyBorder="1" applyAlignment="1" applyProtection="1">
      <alignment horizontal="right" vertical="center"/>
    </xf>
    <xf numFmtId="0" fontId="31" fillId="0" borderId="54" xfId="4" applyFont="1" applyBorder="1" applyAlignment="1" applyProtection="1">
      <alignment horizontal="left"/>
    </xf>
    <xf numFmtId="0" fontId="31" fillId="0" borderId="29" xfId="4" applyFont="1" applyBorder="1" applyAlignment="1" applyProtection="1">
      <alignment horizontal="left"/>
    </xf>
    <xf numFmtId="170" fontId="32" fillId="0" borderId="29" xfId="4" applyNumberFormat="1" applyFont="1" applyBorder="1" applyAlignment="1" applyProtection="1">
      <alignment horizontal="right" vertical="center"/>
    </xf>
    <xf numFmtId="165" fontId="32" fillId="0" borderId="7" xfId="4" applyNumberFormat="1" applyFont="1" applyBorder="1" applyAlignment="1" applyProtection="1">
      <alignment horizontal="right" vertical="center"/>
    </xf>
    <xf numFmtId="165" fontId="36" fillId="0" borderId="29" xfId="4" applyNumberFormat="1" applyFont="1" applyBorder="1" applyAlignment="1" applyProtection="1">
      <alignment horizontal="right" vertical="center"/>
    </xf>
    <xf numFmtId="171" fontId="41" fillId="0" borderId="55" xfId="4" applyNumberFormat="1" applyFont="1" applyBorder="1" applyAlignment="1" applyProtection="1">
      <alignment horizontal="right" vertical="center"/>
    </xf>
    <xf numFmtId="0" fontId="35" fillId="0" borderId="56" xfId="4" applyFont="1" applyBorder="1" applyAlignment="1" applyProtection="1">
      <alignment horizontal="left" vertical="top"/>
    </xf>
    <xf numFmtId="0" fontId="31" fillId="0" borderId="24" xfId="4" applyFont="1" applyBorder="1" applyAlignment="1" applyProtection="1">
      <alignment horizontal="left" vertical="center"/>
    </xf>
    <xf numFmtId="170" fontId="32" fillId="0" borderId="7" xfId="4" applyNumberFormat="1" applyFont="1" applyBorder="1" applyAlignment="1" applyProtection="1">
      <alignment horizontal="right" vertical="center"/>
    </xf>
    <xf numFmtId="171" fontId="41" fillId="0" borderId="47" xfId="4" applyNumberFormat="1" applyFont="1" applyBorder="1" applyAlignment="1" applyProtection="1">
      <alignment horizontal="right" vertical="center"/>
    </xf>
    <xf numFmtId="0" fontId="35" fillId="0" borderId="44" xfId="4" applyFont="1" applyBorder="1" applyAlignment="1" applyProtection="1">
      <alignment horizontal="left" vertical="center"/>
    </xf>
    <xf numFmtId="0" fontId="31" fillId="0" borderId="57" xfId="4" applyFont="1" applyBorder="1" applyAlignment="1" applyProtection="1">
      <alignment horizontal="left" vertical="center"/>
    </xf>
    <xf numFmtId="165" fontId="42" fillId="0" borderId="58" xfId="4" applyNumberFormat="1" applyFont="1" applyBorder="1" applyAlignment="1" applyProtection="1">
      <alignment horizontal="right" vertical="center"/>
    </xf>
    <xf numFmtId="0" fontId="31" fillId="0" borderId="59" xfId="4" applyFont="1" applyBorder="1" applyAlignment="1" applyProtection="1">
      <alignment horizontal="left" vertical="center"/>
    </xf>
    <xf numFmtId="0" fontId="29" fillId="0" borderId="37" xfId="4" applyFont="1" applyBorder="1" applyAlignment="1" applyProtection="1">
      <alignment horizontal="left" vertical="center"/>
    </xf>
    <xf numFmtId="0" fontId="31" fillId="0" borderId="17" xfId="4" applyFont="1" applyBorder="1" applyAlignment="1" applyProtection="1">
      <alignment horizontal="left"/>
    </xf>
    <xf numFmtId="0" fontId="31" fillId="0" borderId="60" xfId="4" applyFont="1" applyBorder="1" applyAlignment="1" applyProtection="1">
      <alignment horizontal="left" vertical="center"/>
    </xf>
    <xf numFmtId="0" fontId="31" fillId="0" borderId="51" xfId="4" applyFont="1" applyBorder="1" applyAlignment="1" applyProtection="1">
      <alignment horizontal="left"/>
    </xf>
    <xf numFmtId="0" fontId="31" fillId="0" borderId="45" xfId="4" applyFont="1" applyBorder="1" applyAlignment="1" applyProtection="1">
      <alignment horizontal="left" vertical="center"/>
    </xf>
    <xf numFmtId="0" fontId="43" fillId="4" borderId="0" xfId="4" applyFont="1" applyFill="1" applyAlignment="1" applyProtection="1">
      <alignment horizontal="left"/>
    </xf>
    <xf numFmtId="0" fontId="34" fillId="4" borderId="0" xfId="4" applyFont="1" applyFill="1" applyAlignment="1" applyProtection="1">
      <alignment horizontal="left"/>
    </xf>
    <xf numFmtId="0" fontId="44" fillId="4" borderId="0" xfId="4" applyFont="1" applyFill="1" applyAlignment="1" applyProtection="1">
      <alignment horizontal="left" vertical="center"/>
    </xf>
    <xf numFmtId="0" fontId="32" fillId="4" borderId="0" xfId="4" applyFont="1" applyFill="1" applyAlignment="1" applyProtection="1">
      <alignment horizontal="left" vertical="center"/>
    </xf>
    <xf numFmtId="0" fontId="34" fillId="4" borderId="0" xfId="4" applyFont="1" applyFill="1" applyAlignment="1" applyProtection="1">
      <alignment horizontal="left" vertical="center"/>
    </xf>
    <xf numFmtId="0" fontId="32" fillId="4" borderId="0" xfId="4" applyFont="1" applyFill="1" applyAlignment="1" applyProtection="1">
      <alignment horizontal="center" vertical="center"/>
    </xf>
    <xf numFmtId="0" fontId="29" fillId="4" borderId="0" xfId="4" applyFont="1" applyFill="1" applyAlignment="1" applyProtection="1">
      <alignment horizontal="left" vertical="center"/>
    </xf>
    <xf numFmtId="0" fontId="32" fillId="5" borderId="61" xfId="4" applyFont="1" applyFill="1" applyBorder="1" applyAlignment="1" applyProtection="1">
      <alignment horizontal="center" vertical="center" wrapText="1"/>
    </xf>
    <xf numFmtId="0" fontId="32" fillId="5" borderId="62" xfId="4" applyFont="1" applyFill="1" applyBorder="1" applyAlignment="1" applyProtection="1">
      <alignment horizontal="center" vertical="center" wrapText="1"/>
    </xf>
    <xf numFmtId="0" fontId="32" fillId="5" borderId="63" xfId="4" applyFont="1" applyFill="1" applyBorder="1" applyAlignment="1" applyProtection="1">
      <alignment horizontal="center" vertical="center" wrapText="1"/>
    </xf>
    <xf numFmtId="0" fontId="32" fillId="5" borderId="38" xfId="4" applyFont="1" applyFill="1" applyBorder="1" applyAlignment="1" applyProtection="1">
      <alignment horizontal="center" vertical="center" wrapText="1"/>
    </xf>
    <xf numFmtId="169" fontId="32" fillId="5" borderId="50" xfId="4" applyNumberFormat="1" applyFont="1" applyFill="1" applyBorder="1" applyAlignment="1" applyProtection="1">
      <alignment horizontal="center" vertical="center"/>
    </xf>
    <xf numFmtId="169" fontId="32" fillId="5" borderId="64" xfId="4" applyNumberFormat="1" applyFont="1" applyFill="1" applyBorder="1" applyAlignment="1" applyProtection="1">
      <alignment horizontal="center" vertical="center"/>
    </xf>
    <xf numFmtId="169" fontId="32" fillId="5" borderId="65" xfId="4" applyNumberFormat="1" applyFont="1" applyFill="1" applyBorder="1" applyAlignment="1" applyProtection="1">
      <alignment horizontal="center" vertical="center"/>
    </xf>
    <xf numFmtId="169" fontId="32" fillId="5" borderId="43" xfId="4" applyNumberFormat="1" applyFont="1" applyFill="1" applyBorder="1" applyAlignment="1" applyProtection="1">
      <alignment horizontal="center" vertical="center"/>
    </xf>
    <xf numFmtId="0" fontId="29" fillId="4" borderId="33" xfId="4" applyFont="1" applyFill="1" applyBorder="1" applyAlignment="1" applyProtection="1">
      <alignment horizontal="left"/>
    </xf>
    <xf numFmtId="0" fontId="29" fillId="4" borderId="34" xfId="4" applyFont="1" applyFill="1" applyBorder="1" applyAlignment="1" applyProtection="1">
      <alignment horizontal="left"/>
    </xf>
    <xf numFmtId="0" fontId="29" fillId="4" borderId="35" xfId="4" applyFont="1" applyFill="1" applyBorder="1" applyAlignment="1" applyProtection="1">
      <alignment horizontal="left"/>
    </xf>
    <xf numFmtId="0" fontId="45" fillId="0" borderId="0" xfId="4" applyFont="1" applyAlignment="1" applyProtection="1">
      <alignment horizontal="center" vertical="center"/>
    </xf>
    <xf numFmtId="0" fontId="45" fillId="0" borderId="0" xfId="4" applyFont="1" applyAlignment="1" applyProtection="1">
      <alignment horizontal="left" vertical="center"/>
    </xf>
    <xf numFmtId="165" fontId="45" fillId="0" borderId="0" xfId="4" applyNumberFormat="1" applyFont="1" applyAlignment="1" applyProtection="1">
      <alignment horizontal="right" vertical="center"/>
    </xf>
    <xf numFmtId="0" fontId="46" fillId="0" borderId="0" xfId="4" applyFont="1" applyAlignment="1" applyProtection="1">
      <alignment horizontal="left" vertical="center"/>
    </xf>
    <xf numFmtId="0" fontId="47" fillId="0" borderId="0" xfId="4" applyFont="1" applyAlignment="1" applyProtection="1">
      <alignment horizontal="left" vertical="center"/>
    </xf>
    <xf numFmtId="165" fontId="47" fillId="0" borderId="0" xfId="4" applyNumberFormat="1" applyFont="1" applyAlignment="1" applyProtection="1">
      <alignment horizontal="right" vertical="center"/>
    </xf>
    <xf numFmtId="168" fontId="47" fillId="0" borderId="0" xfId="4" applyNumberFormat="1" applyFont="1" applyAlignment="1" applyProtection="1">
      <alignment horizontal="right" vertical="center"/>
    </xf>
    <xf numFmtId="0" fontId="29" fillId="4" borderId="0" xfId="4" applyFont="1" applyFill="1" applyBorder="1" applyAlignment="1" applyProtection="1">
      <alignment horizontal="left"/>
    </xf>
    <xf numFmtId="14" fontId="32" fillId="4" borderId="0" xfId="4" applyNumberFormat="1" applyFont="1" applyFill="1" applyAlignment="1" applyProtection="1">
      <alignment horizontal="left" vertical="center"/>
    </xf>
    <xf numFmtId="173" fontId="31" fillId="0" borderId="37" xfId="4" applyNumberFormat="1" applyFont="1" applyBorder="1" applyAlignment="1" applyProtection="1">
      <alignment horizontal="left" vertical="center"/>
    </xf>
    <xf numFmtId="0" fontId="32" fillId="0" borderId="24" xfId="4" applyFont="1" applyBorder="1" applyAlignment="1" applyProtection="1">
      <alignment horizontal="left" vertical="center" wrapText="1"/>
    </xf>
    <xf numFmtId="169" fontId="32" fillId="0" borderId="25" xfId="4" applyNumberFormat="1" applyFont="1" applyBorder="1" applyAlignment="1" applyProtection="1">
      <alignment horizontal="left" vertical="center"/>
    </xf>
    <xf numFmtId="169" fontId="32" fillId="0" borderId="26" xfId="4" applyNumberFormat="1" applyFont="1" applyBorder="1" applyAlignment="1" applyProtection="1">
      <alignment horizontal="left" vertical="center"/>
    </xf>
    <xf numFmtId="0" fontId="32" fillId="0" borderId="27" xfId="4" applyFont="1" applyBorder="1" applyAlignment="1" applyProtection="1">
      <alignment horizontal="left" vertical="center" wrapText="1"/>
    </xf>
    <xf numFmtId="169" fontId="32" fillId="0" borderId="0" xfId="4" applyNumberFormat="1" applyFont="1" applyAlignment="1" applyProtection="1">
      <alignment horizontal="left" vertical="center"/>
    </xf>
    <xf numFmtId="169" fontId="32" fillId="0" borderId="28" xfId="4" applyNumberFormat="1" applyFont="1" applyBorder="1" applyAlignment="1" applyProtection="1">
      <alignment horizontal="left" vertical="center"/>
    </xf>
    <xf numFmtId="0" fontId="32" fillId="0" borderId="29" xfId="4" applyFont="1" applyBorder="1" applyAlignment="1" applyProtection="1">
      <alignment horizontal="left" vertical="top" wrapText="1"/>
    </xf>
    <xf numFmtId="169" fontId="32" fillId="0" borderId="30" xfId="4" applyNumberFormat="1" applyFont="1" applyBorder="1" applyAlignment="1" applyProtection="1">
      <alignment horizontal="left" vertical="center"/>
    </xf>
    <xf numFmtId="169" fontId="32" fillId="0" borderId="31" xfId="4" applyNumberFormat="1" applyFont="1" applyBorder="1" applyAlignment="1" applyProtection="1">
      <alignment horizontal="left" vertical="center"/>
    </xf>
    <xf numFmtId="0" fontId="32" fillId="0" borderId="29" xfId="4" applyFont="1" applyBorder="1" applyAlignment="1" applyProtection="1">
      <alignment horizontal="left" vertical="center" wrapText="1"/>
    </xf>
    <xf numFmtId="0" fontId="6" fillId="2" borderId="0" xfId="2" applyFont="1" applyFill="1" applyAlignment="1" applyProtection="1">
      <alignment horizontal="center" vertical="center"/>
    </xf>
    <xf numFmtId="0" fontId="7" fillId="0" borderId="0" xfId="1" applyFont="1" applyAlignment="1">
      <alignment horizontal="center" vertical="center"/>
      <protection locked="0"/>
    </xf>
    <xf numFmtId="0" fontId="2" fillId="0" borderId="0" xfId="1" applyFont="1" applyAlignment="1">
      <alignment horizontal="left" vertical="top"/>
      <protection locked="0"/>
    </xf>
    <xf numFmtId="0" fontId="7" fillId="3" borderId="0" xfId="1" applyFont="1" applyFill="1" applyAlignment="1">
      <alignment horizontal="center" vertical="center"/>
      <protection locked="0"/>
    </xf>
    <xf numFmtId="0" fontId="8" fillId="0" borderId="0" xfId="1" applyFont="1" applyAlignment="1">
      <alignment horizontal="center" vertical="center"/>
      <protection locked="0"/>
    </xf>
    <xf numFmtId="0" fontId="9" fillId="0" borderId="0" xfId="1" applyFont="1" applyAlignment="1">
      <alignment horizontal="left" vertical="top" wrapText="1"/>
      <protection locked="0"/>
    </xf>
    <xf numFmtId="0" fontId="2" fillId="0" borderId="0" xfId="1" applyFont="1" applyAlignment="1">
      <alignment horizontal="left" vertical="center"/>
      <protection locked="0"/>
    </xf>
    <xf numFmtId="164" fontId="11" fillId="0" borderId="0" xfId="1" applyNumberFormat="1" applyFont="1" applyAlignment="1">
      <alignment horizontal="left" vertical="top"/>
      <protection locked="0"/>
    </xf>
    <xf numFmtId="0" fontId="11" fillId="0" borderId="0" xfId="1" applyFont="1" applyAlignment="1">
      <alignment horizontal="left" vertical="center"/>
      <protection locked="0"/>
    </xf>
    <xf numFmtId="165" fontId="12" fillId="0" borderId="0" xfId="1" applyNumberFormat="1" applyFont="1" applyAlignment="1">
      <alignment horizontal="right" vertical="center"/>
      <protection locked="0"/>
    </xf>
    <xf numFmtId="165" fontId="10" fillId="0" borderId="0" xfId="1" applyNumberFormat="1" applyFont="1" applyAlignment="1">
      <alignment horizontal="right" vertical="center"/>
      <protection locked="0"/>
    </xf>
    <xf numFmtId="165" fontId="15" fillId="0" borderId="0" xfId="1" applyNumberFormat="1" applyFont="1" applyAlignment="1">
      <alignment horizontal="right" vertical="center"/>
      <protection locked="0"/>
    </xf>
    <xf numFmtId="165" fontId="9" fillId="3" borderId="8" xfId="1" applyNumberFormat="1" applyFont="1" applyFill="1" applyBorder="1" applyAlignment="1">
      <alignment horizontal="right" vertical="center"/>
      <protection locked="0"/>
    </xf>
    <xf numFmtId="0" fontId="2" fillId="3" borderId="8" xfId="1" applyFill="1" applyBorder="1" applyAlignment="1">
      <alignment horizontal="left" vertical="center"/>
      <protection locked="0"/>
    </xf>
    <xf numFmtId="0" fontId="2" fillId="3" borderId="9" xfId="1" applyFill="1" applyBorder="1" applyAlignment="1">
      <alignment horizontal="left" vertical="center"/>
      <protection locked="0"/>
    </xf>
    <xf numFmtId="165" fontId="14" fillId="0" borderId="0" xfId="1" applyNumberFormat="1" applyFont="1" applyAlignment="1">
      <alignment horizontal="right" vertical="center"/>
      <protection locked="0"/>
    </xf>
    <xf numFmtId="165" fontId="18" fillId="0" borderId="0" xfId="1" applyNumberFormat="1" applyFont="1" applyAlignment="1">
      <alignment horizontal="right" vertical="center"/>
      <protection locked="0"/>
    </xf>
    <xf numFmtId="165" fontId="19" fillId="0" borderId="0" xfId="1" applyNumberFormat="1" applyFont="1" applyAlignment="1">
      <alignment horizontal="right" vertical="center"/>
      <protection locked="0"/>
    </xf>
    <xf numFmtId="0" fontId="21" fillId="0" borderId="0" xfId="1" applyFont="1" applyAlignment="1">
      <alignment horizontal="left" vertical="center"/>
      <protection locked="0"/>
    </xf>
    <xf numFmtId="0" fontId="9" fillId="0" borderId="0" xfId="1" applyFont="1" applyAlignment="1">
      <alignment horizontal="left" vertical="center" wrapText="1"/>
      <protection locked="0"/>
    </xf>
    <xf numFmtId="0" fontId="11" fillId="3" borderId="0" xfId="1" applyFont="1" applyFill="1" applyAlignment="1">
      <alignment horizontal="center" vertical="center"/>
      <protection locked="0"/>
    </xf>
    <xf numFmtId="0" fontId="2" fillId="3" borderId="0" xfId="1" applyFill="1" applyAlignment="1">
      <alignment horizontal="left" vertical="center"/>
      <protection locked="0"/>
    </xf>
    <xf numFmtId="165" fontId="22" fillId="0" borderId="0" xfId="1" applyNumberFormat="1" applyFont="1" applyAlignment="1">
      <alignment horizontal="right" vertical="center"/>
      <protection locked="0"/>
    </xf>
    <xf numFmtId="0" fontId="11" fillId="3" borderId="22" xfId="1" applyFont="1" applyFill="1" applyBorder="1" applyAlignment="1">
      <alignment horizontal="center" vertical="center" wrapText="1"/>
      <protection locked="0"/>
    </xf>
    <xf numFmtId="0" fontId="2" fillId="3" borderId="22" xfId="1" applyFill="1" applyBorder="1" applyAlignment="1">
      <alignment horizontal="center" vertical="center" wrapText="1"/>
      <protection locked="0"/>
    </xf>
    <xf numFmtId="0" fontId="2" fillId="3" borderId="23" xfId="1" applyFill="1" applyBorder="1" applyAlignment="1">
      <alignment horizontal="center" vertical="center" wrapText="1"/>
      <protection locked="0"/>
    </xf>
    <xf numFmtId="165" fontId="18" fillId="0" borderId="0" xfId="1" applyNumberFormat="1" applyFont="1" applyAlignment="1">
      <alignment horizontal="right"/>
      <protection locked="0"/>
    </xf>
    <xf numFmtId="165" fontId="19" fillId="0" borderId="0" xfId="1" applyNumberFormat="1" applyFont="1" applyAlignment="1">
      <alignment horizontal="right"/>
      <protection locked="0"/>
    </xf>
    <xf numFmtId="0" fontId="19" fillId="0" borderId="0" xfId="1" applyFont="1" applyAlignment="1">
      <alignment horizontal="left"/>
      <protection locked="0"/>
    </xf>
    <xf numFmtId="0" fontId="21" fillId="0" borderId="0" xfId="1" applyFont="1" applyAlignment="1">
      <alignment horizontal="left"/>
      <protection locked="0"/>
    </xf>
    <xf numFmtId="165" fontId="18" fillId="3" borderId="0" xfId="1" applyNumberFormat="1" applyFont="1" applyFill="1" applyAlignment="1">
      <alignment horizontal="right" vertical="center"/>
      <protection locked="0"/>
    </xf>
    <xf numFmtId="0" fontId="27" fillId="0" borderId="0" xfId="1" applyFont="1" applyAlignment="1">
      <alignment horizontal="left" vertical="center" wrapText="1"/>
      <protection locked="0"/>
    </xf>
    <xf numFmtId="0" fontId="27" fillId="0" borderId="0" xfId="1" applyFont="1" applyAlignment="1">
      <alignment horizontal="left" vertical="center"/>
      <protection locked="0"/>
    </xf>
    <xf numFmtId="165" fontId="22" fillId="0" borderId="0" xfId="1" applyNumberFormat="1" applyFont="1" applyAlignment="1">
      <alignment horizontal="right"/>
      <protection locked="0"/>
    </xf>
    <xf numFmtId="0" fontId="22" fillId="0" borderId="0" xfId="1" applyFont="1" applyAlignment="1">
      <alignment horizontal="left"/>
      <protection locked="0"/>
    </xf>
    <xf numFmtId="0" fontId="2" fillId="0" borderId="20" xfId="1" applyFont="1" applyBorder="1" applyAlignment="1">
      <alignment horizontal="left" vertical="center" wrapText="1"/>
      <protection locked="0"/>
    </xf>
    <xf numFmtId="0" fontId="2" fillId="0" borderId="20" xfId="1" applyBorder="1" applyAlignment="1">
      <alignment horizontal="left" vertical="center"/>
      <protection locked="0"/>
    </xf>
    <xf numFmtId="165" fontId="2" fillId="0" borderId="20" xfId="1" applyNumberFormat="1" applyFont="1" applyBorder="1" applyAlignment="1">
      <alignment horizontal="right" vertical="center"/>
      <protection locked="0"/>
    </xf>
    <xf numFmtId="0" fontId="25" fillId="0" borderId="0" xfId="1" applyFont="1" applyAlignment="1">
      <alignment horizontal="left" vertical="center" wrapText="1"/>
      <protection locked="0"/>
    </xf>
    <xf numFmtId="0" fontId="25" fillId="0" borderId="0" xfId="1" applyFont="1" applyAlignment="1">
      <alignment horizontal="left" vertical="center"/>
      <protection locked="0"/>
    </xf>
    <xf numFmtId="0" fontId="26" fillId="0" borderId="0" xfId="1" applyFont="1" applyAlignment="1">
      <alignment horizontal="left" vertical="center" wrapText="1"/>
      <protection locked="0"/>
    </xf>
    <xf numFmtId="0" fontId="26" fillId="0" borderId="0" xfId="1" applyFont="1" applyAlignment="1">
      <alignment horizontal="left" vertical="center"/>
      <protection locked="0"/>
    </xf>
    <xf numFmtId="0" fontId="28" fillId="0" borderId="20" xfId="1" applyFont="1" applyBorder="1" applyAlignment="1">
      <alignment horizontal="left" vertical="center" wrapText="1"/>
      <protection locked="0"/>
    </xf>
    <xf numFmtId="0" fontId="28" fillId="0" borderId="20" xfId="1" applyFont="1" applyBorder="1" applyAlignment="1">
      <alignment horizontal="left" vertical="center"/>
      <protection locked="0"/>
    </xf>
  </cellXfs>
  <cellStyles count="5">
    <cellStyle name="Hypertextový odkaz" xfId="2" builtinId="8"/>
    <cellStyle name="normální" xfId="0" builtinId="0"/>
    <cellStyle name="Normální 2" xfId="1"/>
    <cellStyle name="Normální 3" xfId="3"/>
    <cellStyle name="Normální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595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E5953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04%20-%20S&#218;%20BD%20-%20I%20-%20V&#253;m&#283;na%20st&#345;e&#353;n&#237;ho%20pl&#225;&#353;t&#2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5-04 - SÚ BD - I - Vým..."/>
    </sheetNames>
    <sheetDataSet>
      <sheetData sheetId="0">
        <row r="8">
          <cell r="AN8" t="str">
            <v>23.04.2015</v>
          </cell>
        </row>
        <row r="14">
          <cell r="E14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topLeftCell="A37" workbookViewId="0">
      <selection activeCell="U50" sqref="U50"/>
    </sheetView>
  </sheetViews>
  <sheetFormatPr defaultRowHeight="12.75" customHeight="1"/>
  <cols>
    <col min="1" max="1" width="2.42578125" style="123" customWidth="1"/>
    <col min="2" max="2" width="1.85546875" style="123" customWidth="1"/>
    <col min="3" max="3" width="2.7109375" style="123" customWidth="1"/>
    <col min="4" max="4" width="6.85546875" style="123" customWidth="1"/>
    <col min="5" max="5" width="13.5703125" style="123" customWidth="1"/>
    <col min="6" max="6" width="0.5703125" style="123" customWidth="1"/>
    <col min="7" max="7" width="2.5703125" style="123" customWidth="1"/>
    <col min="8" max="8" width="2.7109375" style="123" customWidth="1"/>
    <col min="9" max="9" width="9.7109375" style="123" customWidth="1"/>
    <col min="10" max="10" width="13.5703125" style="123" customWidth="1"/>
    <col min="11" max="11" width="0.7109375" style="123" customWidth="1"/>
    <col min="12" max="12" width="2.42578125" style="123" customWidth="1"/>
    <col min="13" max="13" width="2.85546875" style="123" customWidth="1"/>
    <col min="14" max="14" width="2" style="123" customWidth="1"/>
    <col min="15" max="15" width="12.7109375" style="123" customWidth="1"/>
    <col min="16" max="16" width="2.85546875" style="123" customWidth="1"/>
    <col min="17" max="17" width="2" style="123" customWidth="1"/>
    <col min="18" max="18" width="13.5703125" style="123" customWidth="1"/>
    <col min="19" max="19" width="0.5703125" style="123" customWidth="1"/>
    <col min="20" max="256" width="9.140625" style="123"/>
    <col min="257" max="257" width="2.42578125" style="123" customWidth="1"/>
    <col min="258" max="258" width="1.85546875" style="123" customWidth="1"/>
    <col min="259" max="259" width="2.7109375" style="123" customWidth="1"/>
    <col min="260" max="260" width="6.85546875" style="123" customWidth="1"/>
    <col min="261" max="261" width="13.5703125" style="123" customWidth="1"/>
    <col min="262" max="262" width="0.5703125" style="123" customWidth="1"/>
    <col min="263" max="263" width="2.5703125" style="123" customWidth="1"/>
    <col min="264" max="264" width="2.7109375" style="123" customWidth="1"/>
    <col min="265" max="265" width="9.7109375" style="123" customWidth="1"/>
    <col min="266" max="266" width="13.5703125" style="123" customWidth="1"/>
    <col min="267" max="267" width="0.7109375" style="123" customWidth="1"/>
    <col min="268" max="268" width="2.42578125" style="123" customWidth="1"/>
    <col min="269" max="269" width="2.85546875" style="123" customWidth="1"/>
    <col min="270" max="270" width="2" style="123" customWidth="1"/>
    <col min="271" max="271" width="12.7109375" style="123" customWidth="1"/>
    <col min="272" max="272" width="2.85546875" style="123" customWidth="1"/>
    <col min="273" max="273" width="2" style="123" customWidth="1"/>
    <col min="274" max="274" width="13.5703125" style="123" customWidth="1"/>
    <col min="275" max="275" width="0.5703125" style="123" customWidth="1"/>
    <col min="276" max="512" width="9.140625" style="123"/>
    <col min="513" max="513" width="2.42578125" style="123" customWidth="1"/>
    <col min="514" max="514" width="1.85546875" style="123" customWidth="1"/>
    <col min="515" max="515" width="2.7109375" style="123" customWidth="1"/>
    <col min="516" max="516" width="6.85546875" style="123" customWidth="1"/>
    <col min="517" max="517" width="13.5703125" style="123" customWidth="1"/>
    <col min="518" max="518" width="0.5703125" style="123" customWidth="1"/>
    <col min="519" max="519" width="2.5703125" style="123" customWidth="1"/>
    <col min="520" max="520" width="2.7109375" style="123" customWidth="1"/>
    <col min="521" max="521" width="9.7109375" style="123" customWidth="1"/>
    <col min="522" max="522" width="13.5703125" style="123" customWidth="1"/>
    <col min="523" max="523" width="0.7109375" style="123" customWidth="1"/>
    <col min="524" max="524" width="2.42578125" style="123" customWidth="1"/>
    <col min="525" max="525" width="2.85546875" style="123" customWidth="1"/>
    <col min="526" max="526" width="2" style="123" customWidth="1"/>
    <col min="527" max="527" width="12.7109375" style="123" customWidth="1"/>
    <col min="528" max="528" width="2.85546875" style="123" customWidth="1"/>
    <col min="529" max="529" width="2" style="123" customWidth="1"/>
    <col min="530" max="530" width="13.5703125" style="123" customWidth="1"/>
    <col min="531" max="531" width="0.5703125" style="123" customWidth="1"/>
    <col min="532" max="768" width="9.140625" style="123"/>
    <col min="769" max="769" width="2.42578125" style="123" customWidth="1"/>
    <col min="770" max="770" width="1.85546875" style="123" customWidth="1"/>
    <col min="771" max="771" width="2.7109375" style="123" customWidth="1"/>
    <col min="772" max="772" width="6.85546875" style="123" customWidth="1"/>
    <col min="773" max="773" width="13.5703125" style="123" customWidth="1"/>
    <col min="774" max="774" width="0.5703125" style="123" customWidth="1"/>
    <col min="775" max="775" width="2.5703125" style="123" customWidth="1"/>
    <col min="776" max="776" width="2.7109375" style="123" customWidth="1"/>
    <col min="777" max="777" width="9.7109375" style="123" customWidth="1"/>
    <col min="778" max="778" width="13.5703125" style="123" customWidth="1"/>
    <col min="779" max="779" width="0.7109375" style="123" customWidth="1"/>
    <col min="780" max="780" width="2.42578125" style="123" customWidth="1"/>
    <col min="781" max="781" width="2.85546875" style="123" customWidth="1"/>
    <col min="782" max="782" width="2" style="123" customWidth="1"/>
    <col min="783" max="783" width="12.7109375" style="123" customWidth="1"/>
    <col min="784" max="784" width="2.85546875" style="123" customWidth="1"/>
    <col min="785" max="785" width="2" style="123" customWidth="1"/>
    <col min="786" max="786" width="13.5703125" style="123" customWidth="1"/>
    <col min="787" max="787" width="0.5703125" style="123" customWidth="1"/>
    <col min="788" max="1024" width="9.140625" style="123"/>
    <col min="1025" max="1025" width="2.42578125" style="123" customWidth="1"/>
    <col min="1026" max="1026" width="1.85546875" style="123" customWidth="1"/>
    <col min="1027" max="1027" width="2.7109375" style="123" customWidth="1"/>
    <col min="1028" max="1028" width="6.85546875" style="123" customWidth="1"/>
    <col min="1029" max="1029" width="13.5703125" style="123" customWidth="1"/>
    <col min="1030" max="1030" width="0.5703125" style="123" customWidth="1"/>
    <col min="1031" max="1031" width="2.5703125" style="123" customWidth="1"/>
    <col min="1032" max="1032" width="2.7109375" style="123" customWidth="1"/>
    <col min="1033" max="1033" width="9.7109375" style="123" customWidth="1"/>
    <col min="1034" max="1034" width="13.5703125" style="123" customWidth="1"/>
    <col min="1035" max="1035" width="0.7109375" style="123" customWidth="1"/>
    <col min="1036" max="1036" width="2.42578125" style="123" customWidth="1"/>
    <col min="1037" max="1037" width="2.85546875" style="123" customWidth="1"/>
    <col min="1038" max="1038" width="2" style="123" customWidth="1"/>
    <col min="1039" max="1039" width="12.7109375" style="123" customWidth="1"/>
    <col min="1040" max="1040" width="2.85546875" style="123" customWidth="1"/>
    <col min="1041" max="1041" width="2" style="123" customWidth="1"/>
    <col min="1042" max="1042" width="13.5703125" style="123" customWidth="1"/>
    <col min="1043" max="1043" width="0.5703125" style="123" customWidth="1"/>
    <col min="1044" max="1280" width="9.140625" style="123"/>
    <col min="1281" max="1281" width="2.42578125" style="123" customWidth="1"/>
    <col min="1282" max="1282" width="1.85546875" style="123" customWidth="1"/>
    <col min="1283" max="1283" width="2.7109375" style="123" customWidth="1"/>
    <col min="1284" max="1284" width="6.85546875" style="123" customWidth="1"/>
    <col min="1285" max="1285" width="13.5703125" style="123" customWidth="1"/>
    <col min="1286" max="1286" width="0.5703125" style="123" customWidth="1"/>
    <col min="1287" max="1287" width="2.5703125" style="123" customWidth="1"/>
    <col min="1288" max="1288" width="2.7109375" style="123" customWidth="1"/>
    <col min="1289" max="1289" width="9.7109375" style="123" customWidth="1"/>
    <col min="1290" max="1290" width="13.5703125" style="123" customWidth="1"/>
    <col min="1291" max="1291" width="0.7109375" style="123" customWidth="1"/>
    <col min="1292" max="1292" width="2.42578125" style="123" customWidth="1"/>
    <col min="1293" max="1293" width="2.85546875" style="123" customWidth="1"/>
    <col min="1294" max="1294" width="2" style="123" customWidth="1"/>
    <col min="1295" max="1295" width="12.7109375" style="123" customWidth="1"/>
    <col min="1296" max="1296" width="2.85546875" style="123" customWidth="1"/>
    <col min="1297" max="1297" width="2" style="123" customWidth="1"/>
    <col min="1298" max="1298" width="13.5703125" style="123" customWidth="1"/>
    <col min="1299" max="1299" width="0.5703125" style="123" customWidth="1"/>
    <col min="1300" max="1536" width="9.140625" style="123"/>
    <col min="1537" max="1537" width="2.42578125" style="123" customWidth="1"/>
    <col min="1538" max="1538" width="1.85546875" style="123" customWidth="1"/>
    <col min="1539" max="1539" width="2.7109375" style="123" customWidth="1"/>
    <col min="1540" max="1540" width="6.85546875" style="123" customWidth="1"/>
    <col min="1541" max="1541" width="13.5703125" style="123" customWidth="1"/>
    <col min="1542" max="1542" width="0.5703125" style="123" customWidth="1"/>
    <col min="1543" max="1543" width="2.5703125" style="123" customWidth="1"/>
    <col min="1544" max="1544" width="2.7109375" style="123" customWidth="1"/>
    <col min="1545" max="1545" width="9.7109375" style="123" customWidth="1"/>
    <col min="1546" max="1546" width="13.5703125" style="123" customWidth="1"/>
    <col min="1547" max="1547" width="0.7109375" style="123" customWidth="1"/>
    <col min="1548" max="1548" width="2.42578125" style="123" customWidth="1"/>
    <col min="1549" max="1549" width="2.85546875" style="123" customWidth="1"/>
    <col min="1550" max="1550" width="2" style="123" customWidth="1"/>
    <col min="1551" max="1551" width="12.7109375" style="123" customWidth="1"/>
    <col min="1552" max="1552" width="2.85546875" style="123" customWidth="1"/>
    <col min="1553" max="1553" width="2" style="123" customWidth="1"/>
    <col min="1554" max="1554" width="13.5703125" style="123" customWidth="1"/>
    <col min="1555" max="1555" width="0.5703125" style="123" customWidth="1"/>
    <col min="1556" max="1792" width="9.140625" style="123"/>
    <col min="1793" max="1793" width="2.42578125" style="123" customWidth="1"/>
    <col min="1794" max="1794" width="1.85546875" style="123" customWidth="1"/>
    <col min="1795" max="1795" width="2.7109375" style="123" customWidth="1"/>
    <col min="1796" max="1796" width="6.85546875" style="123" customWidth="1"/>
    <col min="1797" max="1797" width="13.5703125" style="123" customWidth="1"/>
    <col min="1798" max="1798" width="0.5703125" style="123" customWidth="1"/>
    <col min="1799" max="1799" width="2.5703125" style="123" customWidth="1"/>
    <col min="1800" max="1800" width="2.7109375" style="123" customWidth="1"/>
    <col min="1801" max="1801" width="9.7109375" style="123" customWidth="1"/>
    <col min="1802" max="1802" width="13.5703125" style="123" customWidth="1"/>
    <col min="1803" max="1803" width="0.7109375" style="123" customWidth="1"/>
    <col min="1804" max="1804" width="2.42578125" style="123" customWidth="1"/>
    <col min="1805" max="1805" width="2.85546875" style="123" customWidth="1"/>
    <col min="1806" max="1806" width="2" style="123" customWidth="1"/>
    <col min="1807" max="1807" width="12.7109375" style="123" customWidth="1"/>
    <col min="1808" max="1808" width="2.85546875" style="123" customWidth="1"/>
    <col min="1809" max="1809" width="2" style="123" customWidth="1"/>
    <col min="1810" max="1810" width="13.5703125" style="123" customWidth="1"/>
    <col min="1811" max="1811" width="0.5703125" style="123" customWidth="1"/>
    <col min="1812" max="2048" width="9.140625" style="123"/>
    <col min="2049" max="2049" width="2.42578125" style="123" customWidth="1"/>
    <col min="2050" max="2050" width="1.85546875" style="123" customWidth="1"/>
    <col min="2051" max="2051" width="2.7109375" style="123" customWidth="1"/>
    <col min="2052" max="2052" width="6.85546875" style="123" customWidth="1"/>
    <col min="2053" max="2053" width="13.5703125" style="123" customWidth="1"/>
    <col min="2054" max="2054" width="0.5703125" style="123" customWidth="1"/>
    <col min="2055" max="2055" width="2.5703125" style="123" customWidth="1"/>
    <col min="2056" max="2056" width="2.7109375" style="123" customWidth="1"/>
    <col min="2057" max="2057" width="9.7109375" style="123" customWidth="1"/>
    <col min="2058" max="2058" width="13.5703125" style="123" customWidth="1"/>
    <col min="2059" max="2059" width="0.7109375" style="123" customWidth="1"/>
    <col min="2060" max="2060" width="2.42578125" style="123" customWidth="1"/>
    <col min="2061" max="2061" width="2.85546875" style="123" customWidth="1"/>
    <col min="2062" max="2062" width="2" style="123" customWidth="1"/>
    <col min="2063" max="2063" width="12.7109375" style="123" customWidth="1"/>
    <col min="2064" max="2064" width="2.85546875" style="123" customWidth="1"/>
    <col min="2065" max="2065" width="2" style="123" customWidth="1"/>
    <col min="2066" max="2066" width="13.5703125" style="123" customWidth="1"/>
    <col min="2067" max="2067" width="0.5703125" style="123" customWidth="1"/>
    <col min="2068" max="2304" width="9.140625" style="123"/>
    <col min="2305" max="2305" width="2.42578125" style="123" customWidth="1"/>
    <col min="2306" max="2306" width="1.85546875" style="123" customWidth="1"/>
    <col min="2307" max="2307" width="2.7109375" style="123" customWidth="1"/>
    <col min="2308" max="2308" width="6.85546875" style="123" customWidth="1"/>
    <col min="2309" max="2309" width="13.5703125" style="123" customWidth="1"/>
    <col min="2310" max="2310" width="0.5703125" style="123" customWidth="1"/>
    <col min="2311" max="2311" width="2.5703125" style="123" customWidth="1"/>
    <col min="2312" max="2312" width="2.7109375" style="123" customWidth="1"/>
    <col min="2313" max="2313" width="9.7109375" style="123" customWidth="1"/>
    <col min="2314" max="2314" width="13.5703125" style="123" customWidth="1"/>
    <col min="2315" max="2315" width="0.7109375" style="123" customWidth="1"/>
    <col min="2316" max="2316" width="2.42578125" style="123" customWidth="1"/>
    <col min="2317" max="2317" width="2.85546875" style="123" customWidth="1"/>
    <col min="2318" max="2318" width="2" style="123" customWidth="1"/>
    <col min="2319" max="2319" width="12.7109375" style="123" customWidth="1"/>
    <col min="2320" max="2320" width="2.85546875" style="123" customWidth="1"/>
    <col min="2321" max="2321" width="2" style="123" customWidth="1"/>
    <col min="2322" max="2322" width="13.5703125" style="123" customWidth="1"/>
    <col min="2323" max="2323" width="0.5703125" style="123" customWidth="1"/>
    <col min="2324" max="2560" width="9.140625" style="123"/>
    <col min="2561" max="2561" width="2.42578125" style="123" customWidth="1"/>
    <col min="2562" max="2562" width="1.85546875" style="123" customWidth="1"/>
    <col min="2563" max="2563" width="2.7109375" style="123" customWidth="1"/>
    <col min="2564" max="2564" width="6.85546875" style="123" customWidth="1"/>
    <col min="2565" max="2565" width="13.5703125" style="123" customWidth="1"/>
    <col min="2566" max="2566" width="0.5703125" style="123" customWidth="1"/>
    <col min="2567" max="2567" width="2.5703125" style="123" customWidth="1"/>
    <col min="2568" max="2568" width="2.7109375" style="123" customWidth="1"/>
    <col min="2569" max="2569" width="9.7109375" style="123" customWidth="1"/>
    <col min="2570" max="2570" width="13.5703125" style="123" customWidth="1"/>
    <col min="2571" max="2571" width="0.7109375" style="123" customWidth="1"/>
    <col min="2572" max="2572" width="2.42578125" style="123" customWidth="1"/>
    <col min="2573" max="2573" width="2.85546875" style="123" customWidth="1"/>
    <col min="2574" max="2574" width="2" style="123" customWidth="1"/>
    <col min="2575" max="2575" width="12.7109375" style="123" customWidth="1"/>
    <col min="2576" max="2576" width="2.85546875" style="123" customWidth="1"/>
    <col min="2577" max="2577" width="2" style="123" customWidth="1"/>
    <col min="2578" max="2578" width="13.5703125" style="123" customWidth="1"/>
    <col min="2579" max="2579" width="0.5703125" style="123" customWidth="1"/>
    <col min="2580" max="2816" width="9.140625" style="123"/>
    <col min="2817" max="2817" width="2.42578125" style="123" customWidth="1"/>
    <col min="2818" max="2818" width="1.85546875" style="123" customWidth="1"/>
    <col min="2819" max="2819" width="2.7109375" style="123" customWidth="1"/>
    <col min="2820" max="2820" width="6.85546875" style="123" customWidth="1"/>
    <col min="2821" max="2821" width="13.5703125" style="123" customWidth="1"/>
    <col min="2822" max="2822" width="0.5703125" style="123" customWidth="1"/>
    <col min="2823" max="2823" width="2.5703125" style="123" customWidth="1"/>
    <col min="2824" max="2824" width="2.7109375" style="123" customWidth="1"/>
    <col min="2825" max="2825" width="9.7109375" style="123" customWidth="1"/>
    <col min="2826" max="2826" width="13.5703125" style="123" customWidth="1"/>
    <col min="2827" max="2827" width="0.7109375" style="123" customWidth="1"/>
    <col min="2828" max="2828" width="2.42578125" style="123" customWidth="1"/>
    <col min="2829" max="2829" width="2.85546875" style="123" customWidth="1"/>
    <col min="2830" max="2830" width="2" style="123" customWidth="1"/>
    <col min="2831" max="2831" width="12.7109375" style="123" customWidth="1"/>
    <col min="2832" max="2832" width="2.85546875" style="123" customWidth="1"/>
    <col min="2833" max="2833" width="2" style="123" customWidth="1"/>
    <col min="2834" max="2834" width="13.5703125" style="123" customWidth="1"/>
    <col min="2835" max="2835" width="0.5703125" style="123" customWidth="1"/>
    <col min="2836" max="3072" width="9.140625" style="123"/>
    <col min="3073" max="3073" width="2.42578125" style="123" customWidth="1"/>
    <col min="3074" max="3074" width="1.85546875" style="123" customWidth="1"/>
    <col min="3075" max="3075" width="2.7109375" style="123" customWidth="1"/>
    <col min="3076" max="3076" width="6.85546875" style="123" customWidth="1"/>
    <col min="3077" max="3077" width="13.5703125" style="123" customWidth="1"/>
    <col min="3078" max="3078" width="0.5703125" style="123" customWidth="1"/>
    <col min="3079" max="3079" width="2.5703125" style="123" customWidth="1"/>
    <col min="3080" max="3080" width="2.7109375" style="123" customWidth="1"/>
    <col min="3081" max="3081" width="9.7109375" style="123" customWidth="1"/>
    <col min="3082" max="3082" width="13.5703125" style="123" customWidth="1"/>
    <col min="3083" max="3083" width="0.7109375" style="123" customWidth="1"/>
    <col min="3084" max="3084" width="2.42578125" style="123" customWidth="1"/>
    <col min="3085" max="3085" width="2.85546875" style="123" customWidth="1"/>
    <col min="3086" max="3086" width="2" style="123" customWidth="1"/>
    <col min="3087" max="3087" width="12.7109375" style="123" customWidth="1"/>
    <col min="3088" max="3088" width="2.85546875" style="123" customWidth="1"/>
    <col min="3089" max="3089" width="2" style="123" customWidth="1"/>
    <col min="3090" max="3090" width="13.5703125" style="123" customWidth="1"/>
    <col min="3091" max="3091" width="0.5703125" style="123" customWidth="1"/>
    <col min="3092" max="3328" width="9.140625" style="123"/>
    <col min="3329" max="3329" width="2.42578125" style="123" customWidth="1"/>
    <col min="3330" max="3330" width="1.85546875" style="123" customWidth="1"/>
    <col min="3331" max="3331" width="2.7109375" style="123" customWidth="1"/>
    <col min="3332" max="3332" width="6.85546875" style="123" customWidth="1"/>
    <col min="3333" max="3333" width="13.5703125" style="123" customWidth="1"/>
    <col min="3334" max="3334" width="0.5703125" style="123" customWidth="1"/>
    <col min="3335" max="3335" width="2.5703125" style="123" customWidth="1"/>
    <col min="3336" max="3336" width="2.7109375" style="123" customWidth="1"/>
    <col min="3337" max="3337" width="9.7109375" style="123" customWidth="1"/>
    <col min="3338" max="3338" width="13.5703125" style="123" customWidth="1"/>
    <col min="3339" max="3339" width="0.7109375" style="123" customWidth="1"/>
    <col min="3340" max="3340" width="2.42578125" style="123" customWidth="1"/>
    <col min="3341" max="3341" width="2.85546875" style="123" customWidth="1"/>
    <col min="3342" max="3342" width="2" style="123" customWidth="1"/>
    <col min="3343" max="3343" width="12.7109375" style="123" customWidth="1"/>
    <col min="3344" max="3344" width="2.85546875" style="123" customWidth="1"/>
    <col min="3345" max="3345" width="2" style="123" customWidth="1"/>
    <col min="3346" max="3346" width="13.5703125" style="123" customWidth="1"/>
    <col min="3347" max="3347" width="0.5703125" style="123" customWidth="1"/>
    <col min="3348" max="3584" width="9.140625" style="123"/>
    <col min="3585" max="3585" width="2.42578125" style="123" customWidth="1"/>
    <col min="3586" max="3586" width="1.85546875" style="123" customWidth="1"/>
    <col min="3587" max="3587" width="2.7109375" style="123" customWidth="1"/>
    <col min="3588" max="3588" width="6.85546875" style="123" customWidth="1"/>
    <col min="3589" max="3589" width="13.5703125" style="123" customWidth="1"/>
    <col min="3590" max="3590" width="0.5703125" style="123" customWidth="1"/>
    <col min="3591" max="3591" width="2.5703125" style="123" customWidth="1"/>
    <col min="3592" max="3592" width="2.7109375" style="123" customWidth="1"/>
    <col min="3593" max="3593" width="9.7109375" style="123" customWidth="1"/>
    <col min="3594" max="3594" width="13.5703125" style="123" customWidth="1"/>
    <col min="3595" max="3595" width="0.7109375" style="123" customWidth="1"/>
    <col min="3596" max="3596" width="2.42578125" style="123" customWidth="1"/>
    <col min="3597" max="3597" width="2.85546875" style="123" customWidth="1"/>
    <col min="3598" max="3598" width="2" style="123" customWidth="1"/>
    <col min="3599" max="3599" width="12.7109375" style="123" customWidth="1"/>
    <col min="3600" max="3600" width="2.85546875" style="123" customWidth="1"/>
    <col min="3601" max="3601" width="2" style="123" customWidth="1"/>
    <col min="3602" max="3602" width="13.5703125" style="123" customWidth="1"/>
    <col min="3603" max="3603" width="0.5703125" style="123" customWidth="1"/>
    <col min="3604" max="3840" width="9.140625" style="123"/>
    <col min="3841" max="3841" width="2.42578125" style="123" customWidth="1"/>
    <col min="3842" max="3842" width="1.85546875" style="123" customWidth="1"/>
    <col min="3843" max="3843" width="2.7109375" style="123" customWidth="1"/>
    <col min="3844" max="3844" width="6.85546875" style="123" customWidth="1"/>
    <col min="3845" max="3845" width="13.5703125" style="123" customWidth="1"/>
    <col min="3846" max="3846" width="0.5703125" style="123" customWidth="1"/>
    <col min="3847" max="3847" width="2.5703125" style="123" customWidth="1"/>
    <col min="3848" max="3848" width="2.7109375" style="123" customWidth="1"/>
    <col min="3849" max="3849" width="9.7109375" style="123" customWidth="1"/>
    <col min="3850" max="3850" width="13.5703125" style="123" customWidth="1"/>
    <col min="3851" max="3851" width="0.7109375" style="123" customWidth="1"/>
    <col min="3852" max="3852" width="2.42578125" style="123" customWidth="1"/>
    <col min="3853" max="3853" width="2.85546875" style="123" customWidth="1"/>
    <col min="3854" max="3854" width="2" style="123" customWidth="1"/>
    <col min="3855" max="3855" width="12.7109375" style="123" customWidth="1"/>
    <col min="3856" max="3856" width="2.85546875" style="123" customWidth="1"/>
    <col min="3857" max="3857" width="2" style="123" customWidth="1"/>
    <col min="3858" max="3858" width="13.5703125" style="123" customWidth="1"/>
    <col min="3859" max="3859" width="0.5703125" style="123" customWidth="1"/>
    <col min="3860" max="4096" width="9.140625" style="123"/>
    <col min="4097" max="4097" width="2.42578125" style="123" customWidth="1"/>
    <col min="4098" max="4098" width="1.85546875" style="123" customWidth="1"/>
    <col min="4099" max="4099" width="2.7109375" style="123" customWidth="1"/>
    <col min="4100" max="4100" width="6.85546875" style="123" customWidth="1"/>
    <col min="4101" max="4101" width="13.5703125" style="123" customWidth="1"/>
    <col min="4102" max="4102" width="0.5703125" style="123" customWidth="1"/>
    <col min="4103" max="4103" width="2.5703125" style="123" customWidth="1"/>
    <col min="4104" max="4104" width="2.7109375" style="123" customWidth="1"/>
    <col min="4105" max="4105" width="9.7109375" style="123" customWidth="1"/>
    <col min="4106" max="4106" width="13.5703125" style="123" customWidth="1"/>
    <col min="4107" max="4107" width="0.7109375" style="123" customWidth="1"/>
    <col min="4108" max="4108" width="2.42578125" style="123" customWidth="1"/>
    <col min="4109" max="4109" width="2.85546875" style="123" customWidth="1"/>
    <col min="4110" max="4110" width="2" style="123" customWidth="1"/>
    <col min="4111" max="4111" width="12.7109375" style="123" customWidth="1"/>
    <col min="4112" max="4112" width="2.85546875" style="123" customWidth="1"/>
    <col min="4113" max="4113" width="2" style="123" customWidth="1"/>
    <col min="4114" max="4114" width="13.5703125" style="123" customWidth="1"/>
    <col min="4115" max="4115" width="0.5703125" style="123" customWidth="1"/>
    <col min="4116" max="4352" width="9.140625" style="123"/>
    <col min="4353" max="4353" width="2.42578125" style="123" customWidth="1"/>
    <col min="4354" max="4354" width="1.85546875" style="123" customWidth="1"/>
    <col min="4355" max="4355" width="2.7109375" style="123" customWidth="1"/>
    <col min="4356" max="4356" width="6.85546875" style="123" customWidth="1"/>
    <col min="4357" max="4357" width="13.5703125" style="123" customWidth="1"/>
    <col min="4358" max="4358" width="0.5703125" style="123" customWidth="1"/>
    <col min="4359" max="4359" width="2.5703125" style="123" customWidth="1"/>
    <col min="4360" max="4360" width="2.7109375" style="123" customWidth="1"/>
    <col min="4361" max="4361" width="9.7109375" style="123" customWidth="1"/>
    <col min="4362" max="4362" width="13.5703125" style="123" customWidth="1"/>
    <col min="4363" max="4363" width="0.7109375" style="123" customWidth="1"/>
    <col min="4364" max="4364" width="2.42578125" style="123" customWidth="1"/>
    <col min="4365" max="4365" width="2.85546875" style="123" customWidth="1"/>
    <col min="4366" max="4366" width="2" style="123" customWidth="1"/>
    <col min="4367" max="4367" width="12.7109375" style="123" customWidth="1"/>
    <col min="4368" max="4368" width="2.85546875" style="123" customWidth="1"/>
    <col min="4369" max="4369" width="2" style="123" customWidth="1"/>
    <col min="4370" max="4370" width="13.5703125" style="123" customWidth="1"/>
    <col min="4371" max="4371" width="0.5703125" style="123" customWidth="1"/>
    <col min="4372" max="4608" width="9.140625" style="123"/>
    <col min="4609" max="4609" width="2.42578125" style="123" customWidth="1"/>
    <col min="4610" max="4610" width="1.85546875" style="123" customWidth="1"/>
    <col min="4611" max="4611" width="2.7109375" style="123" customWidth="1"/>
    <col min="4612" max="4612" width="6.85546875" style="123" customWidth="1"/>
    <col min="4613" max="4613" width="13.5703125" style="123" customWidth="1"/>
    <col min="4614" max="4614" width="0.5703125" style="123" customWidth="1"/>
    <col min="4615" max="4615" width="2.5703125" style="123" customWidth="1"/>
    <col min="4616" max="4616" width="2.7109375" style="123" customWidth="1"/>
    <col min="4617" max="4617" width="9.7109375" style="123" customWidth="1"/>
    <col min="4618" max="4618" width="13.5703125" style="123" customWidth="1"/>
    <col min="4619" max="4619" width="0.7109375" style="123" customWidth="1"/>
    <col min="4620" max="4620" width="2.42578125" style="123" customWidth="1"/>
    <col min="4621" max="4621" width="2.85546875" style="123" customWidth="1"/>
    <col min="4622" max="4622" width="2" style="123" customWidth="1"/>
    <col min="4623" max="4623" width="12.7109375" style="123" customWidth="1"/>
    <col min="4624" max="4624" width="2.85546875" style="123" customWidth="1"/>
    <col min="4625" max="4625" width="2" style="123" customWidth="1"/>
    <col min="4626" max="4626" width="13.5703125" style="123" customWidth="1"/>
    <col min="4627" max="4627" width="0.5703125" style="123" customWidth="1"/>
    <col min="4628" max="4864" width="9.140625" style="123"/>
    <col min="4865" max="4865" width="2.42578125" style="123" customWidth="1"/>
    <col min="4866" max="4866" width="1.85546875" style="123" customWidth="1"/>
    <col min="4867" max="4867" width="2.7109375" style="123" customWidth="1"/>
    <col min="4868" max="4868" width="6.85546875" style="123" customWidth="1"/>
    <col min="4869" max="4869" width="13.5703125" style="123" customWidth="1"/>
    <col min="4870" max="4870" width="0.5703125" style="123" customWidth="1"/>
    <col min="4871" max="4871" width="2.5703125" style="123" customWidth="1"/>
    <col min="4872" max="4872" width="2.7109375" style="123" customWidth="1"/>
    <col min="4873" max="4873" width="9.7109375" style="123" customWidth="1"/>
    <col min="4874" max="4874" width="13.5703125" style="123" customWidth="1"/>
    <col min="4875" max="4875" width="0.7109375" style="123" customWidth="1"/>
    <col min="4876" max="4876" width="2.42578125" style="123" customWidth="1"/>
    <col min="4877" max="4877" width="2.85546875" style="123" customWidth="1"/>
    <col min="4878" max="4878" width="2" style="123" customWidth="1"/>
    <col min="4879" max="4879" width="12.7109375" style="123" customWidth="1"/>
    <col min="4880" max="4880" width="2.85546875" style="123" customWidth="1"/>
    <col min="4881" max="4881" width="2" style="123" customWidth="1"/>
    <col min="4882" max="4882" width="13.5703125" style="123" customWidth="1"/>
    <col min="4883" max="4883" width="0.5703125" style="123" customWidth="1"/>
    <col min="4884" max="5120" width="9.140625" style="123"/>
    <col min="5121" max="5121" width="2.42578125" style="123" customWidth="1"/>
    <col min="5122" max="5122" width="1.85546875" style="123" customWidth="1"/>
    <col min="5123" max="5123" width="2.7109375" style="123" customWidth="1"/>
    <col min="5124" max="5124" width="6.85546875" style="123" customWidth="1"/>
    <col min="5125" max="5125" width="13.5703125" style="123" customWidth="1"/>
    <col min="5126" max="5126" width="0.5703125" style="123" customWidth="1"/>
    <col min="5127" max="5127" width="2.5703125" style="123" customWidth="1"/>
    <col min="5128" max="5128" width="2.7109375" style="123" customWidth="1"/>
    <col min="5129" max="5129" width="9.7109375" style="123" customWidth="1"/>
    <col min="5130" max="5130" width="13.5703125" style="123" customWidth="1"/>
    <col min="5131" max="5131" width="0.7109375" style="123" customWidth="1"/>
    <col min="5132" max="5132" width="2.42578125" style="123" customWidth="1"/>
    <col min="5133" max="5133" width="2.85546875" style="123" customWidth="1"/>
    <col min="5134" max="5134" width="2" style="123" customWidth="1"/>
    <col min="5135" max="5135" width="12.7109375" style="123" customWidth="1"/>
    <col min="5136" max="5136" width="2.85546875" style="123" customWidth="1"/>
    <col min="5137" max="5137" width="2" style="123" customWidth="1"/>
    <col min="5138" max="5138" width="13.5703125" style="123" customWidth="1"/>
    <col min="5139" max="5139" width="0.5703125" style="123" customWidth="1"/>
    <col min="5140" max="5376" width="9.140625" style="123"/>
    <col min="5377" max="5377" width="2.42578125" style="123" customWidth="1"/>
    <col min="5378" max="5378" width="1.85546875" style="123" customWidth="1"/>
    <col min="5379" max="5379" width="2.7109375" style="123" customWidth="1"/>
    <col min="5380" max="5380" width="6.85546875" style="123" customWidth="1"/>
    <col min="5381" max="5381" width="13.5703125" style="123" customWidth="1"/>
    <col min="5382" max="5382" width="0.5703125" style="123" customWidth="1"/>
    <col min="5383" max="5383" width="2.5703125" style="123" customWidth="1"/>
    <col min="5384" max="5384" width="2.7109375" style="123" customWidth="1"/>
    <col min="5385" max="5385" width="9.7109375" style="123" customWidth="1"/>
    <col min="5386" max="5386" width="13.5703125" style="123" customWidth="1"/>
    <col min="5387" max="5387" width="0.7109375" style="123" customWidth="1"/>
    <col min="5388" max="5388" width="2.42578125" style="123" customWidth="1"/>
    <col min="5389" max="5389" width="2.85546875" style="123" customWidth="1"/>
    <col min="5390" max="5390" width="2" style="123" customWidth="1"/>
    <col min="5391" max="5391" width="12.7109375" style="123" customWidth="1"/>
    <col min="5392" max="5392" width="2.85546875" style="123" customWidth="1"/>
    <col min="5393" max="5393" width="2" style="123" customWidth="1"/>
    <col min="5394" max="5394" width="13.5703125" style="123" customWidth="1"/>
    <col min="5395" max="5395" width="0.5703125" style="123" customWidth="1"/>
    <col min="5396" max="5632" width="9.140625" style="123"/>
    <col min="5633" max="5633" width="2.42578125" style="123" customWidth="1"/>
    <col min="5634" max="5634" width="1.85546875" style="123" customWidth="1"/>
    <col min="5635" max="5635" width="2.7109375" style="123" customWidth="1"/>
    <col min="5636" max="5636" width="6.85546875" style="123" customWidth="1"/>
    <col min="5637" max="5637" width="13.5703125" style="123" customWidth="1"/>
    <col min="5638" max="5638" width="0.5703125" style="123" customWidth="1"/>
    <col min="5639" max="5639" width="2.5703125" style="123" customWidth="1"/>
    <col min="5640" max="5640" width="2.7109375" style="123" customWidth="1"/>
    <col min="5641" max="5641" width="9.7109375" style="123" customWidth="1"/>
    <col min="5642" max="5642" width="13.5703125" style="123" customWidth="1"/>
    <col min="5643" max="5643" width="0.7109375" style="123" customWidth="1"/>
    <col min="5644" max="5644" width="2.42578125" style="123" customWidth="1"/>
    <col min="5645" max="5645" width="2.85546875" style="123" customWidth="1"/>
    <col min="5646" max="5646" width="2" style="123" customWidth="1"/>
    <col min="5647" max="5647" width="12.7109375" style="123" customWidth="1"/>
    <col min="5648" max="5648" width="2.85546875" style="123" customWidth="1"/>
    <col min="5649" max="5649" width="2" style="123" customWidth="1"/>
    <col min="5650" max="5650" width="13.5703125" style="123" customWidth="1"/>
    <col min="5651" max="5651" width="0.5703125" style="123" customWidth="1"/>
    <col min="5652" max="5888" width="9.140625" style="123"/>
    <col min="5889" max="5889" width="2.42578125" style="123" customWidth="1"/>
    <col min="5890" max="5890" width="1.85546875" style="123" customWidth="1"/>
    <col min="5891" max="5891" width="2.7109375" style="123" customWidth="1"/>
    <col min="5892" max="5892" width="6.85546875" style="123" customWidth="1"/>
    <col min="5893" max="5893" width="13.5703125" style="123" customWidth="1"/>
    <col min="5894" max="5894" width="0.5703125" style="123" customWidth="1"/>
    <col min="5895" max="5895" width="2.5703125" style="123" customWidth="1"/>
    <col min="5896" max="5896" width="2.7109375" style="123" customWidth="1"/>
    <col min="5897" max="5897" width="9.7109375" style="123" customWidth="1"/>
    <col min="5898" max="5898" width="13.5703125" style="123" customWidth="1"/>
    <col min="5899" max="5899" width="0.7109375" style="123" customWidth="1"/>
    <col min="5900" max="5900" width="2.42578125" style="123" customWidth="1"/>
    <col min="5901" max="5901" width="2.85546875" style="123" customWidth="1"/>
    <col min="5902" max="5902" width="2" style="123" customWidth="1"/>
    <col min="5903" max="5903" width="12.7109375" style="123" customWidth="1"/>
    <col min="5904" max="5904" width="2.85546875" style="123" customWidth="1"/>
    <col min="5905" max="5905" width="2" style="123" customWidth="1"/>
    <col min="5906" max="5906" width="13.5703125" style="123" customWidth="1"/>
    <col min="5907" max="5907" width="0.5703125" style="123" customWidth="1"/>
    <col min="5908" max="6144" width="9.140625" style="123"/>
    <col min="6145" max="6145" width="2.42578125" style="123" customWidth="1"/>
    <col min="6146" max="6146" width="1.85546875" style="123" customWidth="1"/>
    <col min="6147" max="6147" width="2.7109375" style="123" customWidth="1"/>
    <col min="6148" max="6148" width="6.85546875" style="123" customWidth="1"/>
    <col min="6149" max="6149" width="13.5703125" style="123" customWidth="1"/>
    <col min="6150" max="6150" width="0.5703125" style="123" customWidth="1"/>
    <col min="6151" max="6151" width="2.5703125" style="123" customWidth="1"/>
    <col min="6152" max="6152" width="2.7109375" style="123" customWidth="1"/>
    <col min="6153" max="6153" width="9.7109375" style="123" customWidth="1"/>
    <col min="6154" max="6154" width="13.5703125" style="123" customWidth="1"/>
    <col min="6155" max="6155" width="0.7109375" style="123" customWidth="1"/>
    <col min="6156" max="6156" width="2.42578125" style="123" customWidth="1"/>
    <col min="6157" max="6157" width="2.85546875" style="123" customWidth="1"/>
    <col min="6158" max="6158" width="2" style="123" customWidth="1"/>
    <col min="6159" max="6159" width="12.7109375" style="123" customWidth="1"/>
    <col min="6160" max="6160" width="2.85546875" style="123" customWidth="1"/>
    <col min="6161" max="6161" width="2" style="123" customWidth="1"/>
    <col min="6162" max="6162" width="13.5703125" style="123" customWidth="1"/>
    <col min="6163" max="6163" width="0.5703125" style="123" customWidth="1"/>
    <col min="6164" max="6400" width="9.140625" style="123"/>
    <col min="6401" max="6401" width="2.42578125" style="123" customWidth="1"/>
    <col min="6402" max="6402" width="1.85546875" style="123" customWidth="1"/>
    <col min="6403" max="6403" width="2.7109375" style="123" customWidth="1"/>
    <col min="6404" max="6404" width="6.85546875" style="123" customWidth="1"/>
    <col min="6405" max="6405" width="13.5703125" style="123" customWidth="1"/>
    <col min="6406" max="6406" width="0.5703125" style="123" customWidth="1"/>
    <col min="6407" max="6407" width="2.5703125" style="123" customWidth="1"/>
    <col min="6408" max="6408" width="2.7109375" style="123" customWidth="1"/>
    <col min="6409" max="6409" width="9.7109375" style="123" customWidth="1"/>
    <col min="6410" max="6410" width="13.5703125" style="123" customWidth="1"/>
    <col min="6411" max="6411" width="0.7109375" style="123" customWidth="1"/>
    <col min="6412" max="6412" width="2.42578125" style="123" customWidth="1"/>
    <col min="6413" max="6413" width="2.85546875" style="123" customWidth="1"/>
    <col min="6414" max="6414" width="2" style="123" customWidth="1"/>
    <col min="6415" max="6415" width="12.7109375" style="123" customWidth="1"/>
    <col min="6416" max="6416" width="2.85546875" style="123" customWidth="1"/>
    <col min="6417" max="6417" width="2" style="123" customWidth="1"/>
    <col min="6418" max="6418" width="13.5703125" style="123" customWidth="1"/>
    <col min="6419" max="6419" width="0.5703125" style="123" customWidth="1"/>
    <col min="6420" max="6656" width="9.140625" style="123"/>
    <col min="6657" max="6657" width="2.42578125" style="123" customWidth="1"/>
    <col min="6658" max="6658" width="1.85546875" style="123" customWidth="1"/>
    <col min="6659" max="6659" width="2.7109375" style="123" customWidth="1"/>
    <col min="6660" max="6660" width="6.85546875" style="123" customWidth="1"/>
    <col min="6661" max="6661" width="13.5703125" style="123" customWidth="1"/>
    <col min="6662" max="6662" width="0.5703125" style="123" customWidth="1"/>
    <col min="6663" max="6663" width="2.5703125" style="123" customWidth="1"/>
    <col min="6664" max="6664" width="2.7109375" style="123" customWidth="1"/>
    <col min="6665" max="6665" width="9.7109375" style="123" customWidth="1"/>
    <col min="6666" max="6666" width="13.5703125" style="123" customWidth="1"/>
    <col min="6667" max="6667" width="0.7109375" style="123" customWidth="1"/>
    <col min="6668" max="6668" width="2.42578125" style="123" customWidth="1"/>
    <col min="6669" max="6669" width="2.85546875" style="123" customWidth="1"/>
    <col min="6670" max="6670" width="2" style="123" customWidth="1"/>
    <col min="6671" max="6671" width="12.7109375" style="123" customWidth="1"/>
    <col min="6672" max="6672" width="2.85546875" style="123" customWidth="1"/>
    <col min="6673" max="6673" width="2" style="123" customWidth="1"/>
    <col min="6674" max="6674" width="13.5703125" style="123" customWidth="1"/>
    <col min="6675" max="6675" width="0.5703125" style="123" customWidth="1"/>
    <col min="6676" max="6912" width="9.140625" style="123"/>
    <col min="6913" max="6913" width="2.42578125" style="123" customWidth="1"/>
    <col min="6914" max="6914" width="1.85546875" style="123" customWidth="1"/>
    <col min="6915" max="6915" width="2.7109375" style="123" customWidth="1"/>
    <col min="6916" max="6916" width="6.85546875" style="123" customWidth="1"/>
    <col min="6917" max="6917" width="13.5703125" style="123" customWidth="1"/>
    <col min="6918" max="6918" width="0.5703125" style="123" customWidth="1"/>
    <col min="6919" max="6919" width="2.5703125" style="123" customWidth="1"/>
    <col min="6920" max="6920" width="2.7109375" style="123" customWidth="1"/>
    <col min="6921" max="6921" width="9.7109375" style="123" customWidth="1"/>
    <col min="6922" max="6922" width="13.5703125" style="123" customWidth="1"/>
    <col min="6923" max="6923" width="0.7109375" style="123" customWidth="1"/>
    <col min="6924" max="6924" width="2.42578125" style="123" customWidth="1"/>
    <col min="6925" max="6925" width="2.85546875" style="123" customWidth="1"/>
    <col min="6926" max="6926" width="2" style="123" customWidth="1"/>
    <col min="6927" max="6927" width="12.7109375" style="123" customWidth="1"/>
    <col min="6928" max="6928" width="2.85546875" style="123" customWidth="1"/>
    <col min="6929" max="6929" width="2" style="123" customWidth="1"/>
    <col min="6930" max="6930" width="13.5703125" style="123" customWidth="1"/>
    <col min="6931" max="6931" width="0.5703125" style="123" customWidth="1"/>
    <col min="6932" max="7168" width="9.140625" style="123"/>
    <col min="7169" max="7169" width="2.42578125" style="123" customWidth="1"/>
    <col min="7170" max="7170" width="1.85546875" style="123" customWidth="1"/>
    <col min="7171" max="7171" width="2.7109375" style="123" customWidth="1"/>
    <col min="7172" max="7172" width="6.85546875" style="123" customWidth="1"/>
    <col min="7173" max="7173" width="13.5703125" style="123" customWidth="1"/>
    <col min="7174" max="7174" width="0.5703125" style="123" customWidth="1"/>
    <col min="7175" max="7175" width="2.5703125" style="123" customWidth="1"/>
    <col min="7176" max="7176" width="2.7109375" style="123" customWidth="1"/>
    <col min="7177" max="7177" width="9.7109375" style="123" customWidth="1"/>
    <col min="7178" max="7178" width="13.5703125" style="123" customWidth="1"/>
    <col min="7179" max="7179" width="0.7109375" style="123" customWidth="1"/>
    <col min="7180" max="7180" width="2.42578125" style="123" customWidth="1"/>
    <col min="7181" max="7181" width="2.85546875" style="123" customWidth="1"/>
    <col min="7182" max="7182" width="2" style="123" customWidth="1"/>
    <col min="7183" max="7183" width="12.7109375" style="123" customWidth="1"/>
    <col min="7184" max="7184" width="2.85546875" style="123" customWidth="1"/>
    <col min="7185" max="7185" width="2" style="123" customWidth="1"/>
    <col min="7186" max="7186" width="13.5703125" style="123" customWidth="1"/>
    <col min="7187" max="7187" width="0.5703125" style="123" customWidth="1"/>
    <col min="7188" max="7424" width="9.140625" style="123"/>
    <col min="7425" max="7425" width="2.42578125" style="123" customWidth="1"/>
    <col min="7426" max="7426" width="1.85546875" style="123" customWidth="1"/>
    <col min="7427" max="7427" width="2.7109375" style="123" customWidth="1"/>
    <col min="7428" max="7428" width="6.85546875" style="123" customWidth="1"/>
    <col min="7429" max="7429" width="13.5703125" style="123" customWidth="1"/>
    <col min="7430" max="7430" width="0.5703125" style="123" customWidth="1"/>
    <col min="7431" max="7431" width="2.5703125" style="123" customWidth="1"/>
    <col min="7432" max="7432" width="2.7109375" style="123" customWidth="1"/>
    <col min="7433" max="7433" width="9.7109375" style="123" customWidth="1"/>
    <col min="7434" max="7434" width="13.5703125" style="123" customWidth="1"/>
    <col min="7435" max="7435" width="0.7109375" style="123" customWidth="1"/>
    <col min="7436" max="7436" width="2.42578125" style="123" customWidth="1"/>
    <col min="7437" max="7437" width="2.85546875" style="123" customWidth="1"/>
    <col min="7438" max="7438" width="2" style="123" customWidth="1"/>
    <col min="7439" max="7439" width="12.7109375" style="123" customWidth="1"/>
    <col min="7440" max="7440" width="2.85546875" style="123" customWidth="1"/>
    <col min="7441" max="7441" width="2" style="123" customWidth="1"/>
    <col min="7442" max="7442" width="13.5703125" style="123" customWidth="1"/>
    <col min="7443" max="7443" width="0.5703125" style="123" customWidth="1"/>
    <col min="7444" max="7680" width="9.140625" style="123"/>
    <col min="7681" max="7681" width="2.42578125" style="123" customWidth="1"/>
    <col min="7682" max="7682" width="1.85546875" style="123" customWidth="1"/>
    <col min="7683" max="7683" width="2.7109375" style="123" customWidth="1"/>
    <col min="7684" max="7684" width="6.85546875" style="123" customWidth="1"/>
    <col min="7685" max="7685" width="13.5703125" style="123" customWidth="1"/>
    <col min="7686" max="7686" width="0.5703125" style="123" customWidth="1"/>
    <col min="7687" max="7687" width="2.5703125" style="123" customWidth="1"/>
    <col min="7688" max="7688" width="2.7109375" style="123" customWidth="1"/>
    <col min="7689" max="7689" width="9.7109375" style="123" customWidth="1"/>
    <col min="7690" max="7690" width="13.5703125" style="123" customWidth="1"/>
    <col min="7691" max="7691" width="0.7109375" style="123" customWidth="1"/>
    <col min="7692" max="7692" width="2.42578125" style="123" customWidth="1"/>
    <col min="7693" max="7693" width="2.85546875" style="123" customWidth="1"/>
    <col min="7694" max="7694" width="2" style="123" customWidth="1"/>
    <col min="7695" max="7695" width="12.7109375" style="123" customWidth="1"/>
    <col min="7696" max="7696" width="2.85546875" style="123" customWidth="1"/>
    <col min="7697" max="7697" width="2" style="123" customWidth="1"/>
    <col min="7698" max="7698" width="13.5703125" style="123" customWidth="1"/>
    <col min="7699" max="7699" width="0.5703125" style="123" customWidth="1"/>
    <col min="7700" max="7936" width="9.140625" style="123"/>
    <col min="7937" max="7937" width="2.42578125" style="123" customWidth="1"/>
    <col min="7938" max="7938" width="1.85546875" style="123" customWidth="1"/>
    <col min="7939" max="7939" width="2.7109375" style="123" customWidth="1"/>
    <col min="7940" max="7940" width="6.85546875" style="123" customWidth="1"/>
    <col min="7941" max="7941" width="13.5703125" style="123" customWidth="1"/>
    <col min="7942" max="7942" width="0.5703125" style="123" customWidth="1"/>
    <col min="7943" max="7943" width="2.5703125" style="123" customWidth="1"/>
    <col min="7944" max="7944" width="2.7109375" style="123" customWidth="1"/>
    <col min="7945" max="7945" width="9.7109375" style="123" customWidth="1"/>
    <col min="7946" max="7946" width="13.5703125" style="123" customWidth="1"/>
    <col min="7947" max="7947" width="0.7109375" style="123" customWidth="1"/>
    <col min="7948" max="7948" width="2.42578125" style="123" customWidth="1"/>
    <col min="7949" max="7949" width="2.85546875" style="123" customWidth="1"/>
    <col min="7950" max="7950" width="2" style="123" customWidth="1"/>
    <col min="7951" max="7951" width="12.7109375" style="123" customWidth="1"/>
    <col min="7952" max="7952" width="2.85546875" style="123" customWidth="1"/>
    <col min="7953" max="7953" width="2" style="123" customWidth="1"/>
    <col min="7954" max="7954" width="13.5703125" style="123" customWidth="1"/>
    <col min="7955" max="7955" width="0.5703125" style="123" customWidth="1"/>
    <col min="7956" max="8192" width="9.140625" style="123"/>
    <col min="8193" max="8193" width="2.42578125" style="123" customWidth="1"/>
    <col min="8194" max="8194" width="1.85546875" style="123" customWidth="1"/>
    <col min="8195" max="8195" width="2.7109375" style="123" customWidth="1"/>
    <col min="8196" max="8196" width="6.85546875" style="123" customWidth="1"/>
    <col min="8197" max="8197" width="13.5703125" style="123" customWidth="1"/>
    <col min="8198" max="8198" width="0.5703125" style="123" customWidth="1"/>
    <col min="8199" max="8199" width="2.5703125" style="123" customWidth="1"/>
    <col min="8200" max="8200" width="2.7109375" style="123" customWidth="1"/>
    <col min="8201" max="8201" width="9.7109375" style="123" customWidth="1"/>
    <col min="8202" max="8202" width="13.5703125" style="123" customWidth="1"/>
    <col min="8203" max="8203" width="0.7109375" style="123" customWidth="1"/>
    <col min="8204" max="8204" width="2.42578125" style="123" customWidth="1"/>
    <col min="8205" max="8205" width="2.85546875" style="123" customWidth="1"/>
    <col min="8206" max="8206" width="2" style="123" customWidth="1"/>
    <col min="8207" max="8207" width="12.7109375" style="123" customWidth="1"/>
    <col min="8208" max="8208" width="2.85546875" style="123" customWidth="1"/>
    <col min="8209" max="8209" width="2" style="123" customWidth="1"/>
    <col min="8210" max="8210" width="13.5703125" style="123" customWidth="1"/>
    <col min="8211" max="8211" width="0.5703125" style="123" customWidth="1"/>
    <col min="8212" max="8448" width="9.140625" style="123"/>
    <col min="8449" max="8449" width="2.42578125" style="123" customWidth="1"/>
    <col min="8450" max="8450" width="1.85546875" style="123" customWidth="1"/>
    <col min="8451" max="8451" width="2.7109375" style="123" customWidth="1"/>
    <col min="8452" max="8452" width="6.85546875" style="123" customWidth="1"/>
    <col min="8453" max="8453" width="13.5703125" style="123" customWidth="1"/>
    <col min="8454" max="8454" width="0.5703125" style="123" customWidth="1"/>
    <col min="8455" max="8455" width="2.5703125" style="123" customWidth="1"/>
    <col min="8456" max="8456" width="2.7109375" style="123" customWidth="1"/>
    <col min="8457" max="8457" width="9.7109375" style="123" customWidth="1"/>
    <col min="8458" max="8458" width="13.5703125" style="123" customWidth="1"/>
    <col min="8459" max="8459" width="0.7109375" style="123" customWidth="1"/>
    <col min="8460" max="8460" width="2.42578125" style="123" customWidth="1"/>
    <col min="8461" max="8461" width="2.85546875" style="123" customWidth="1"/>
    <col min="8462" max="8462" width="2" style="123" customWidth="1"/>
    <col min="8463" max="8463" width="12.7109375" style="123" customWidth="1"/>
    <col min="8464" max="8464" width="2.85546875" style="123" customWidth="1"/>
    <col min="8465" max="8465" width="2" style="123" customWidth="1"/>
    <col min="8466" max="8466" width="13.5703125" style="123" customWidth="1"/>
    <col min="8467" max="8467" width="0.5703125" style="123" customWidth="1"/>
    <col min="8468" max="8704" width="9.140625" style="123"/>
    <col min="8705" max="8705" width="2.42578125" style="123" customWidth="1"/>
    <col min="8706" max="8706" width="1.85546875" style="123" customWidth="1"/>
    <col min="8707" max="8707" width="2.7109375" style="123" customWidth="1"/>
    <col min="8708" max="8708" width="6.85546875" style="123" customWidth="1"/>
    <col min="8709" max="8709" width="13.5703125" style="123" customWidth="1"/>
    <col min="8710" max="8710" width="0.5703125" style="123" customWidth="1"/>
    <col min="8711" max="8711" width="2.5703125" style="123" customWidth="1"/>
    <col min="8712" max="8712" width="2.7109375" style="123" customWidth="1"/>
    <col min="8713" max="8713" width="9.7109375" style="123" customWidth="1"/>
    <col min="8714" max="8714" width="13.5703125" style="123" customWidth="1"/>
    <col min="8715" max="8715" width="0.7109375" style="123" customWidth="1"/>
    <col min="8716" max="8716" width="2.42578125" style="123" customWidth="1"/>
    <col min="8717" max="8717" width="2.85546875" style="123" customWidth="1"/>
    <col min="8718" max="8718" width="2" style="123" customWidth="1"/>
    <col min="8719" max="8719" width="12.7109375" style="123" customWidth="1"/>
    <col min="8720" max="8720" width="2.85546875" style="123" customWidth="1"/>
    <col min="8721" max="8721" width="2" style="123" customWidth="1"/>
    <col min="8722" max="8722" width="13.5703125" style="123" customWidth="1"/>
    <col min="8723" max="8723" width="0.5703125" style="123" customWidth="1"/>
    <col min="8724" max="8960" width="9.140625" style="123"/>
    <col min="8961" max="8961" width="2.42578125" style="123" customWidth="1"/>
    <col min="8962" max="8962" width="1.85546875" style="123" customWidth="1"/>
    <col min="8963" max="8963" width="2.7109375" style="123" customWidth="1"/>
    <col min="8964" max="8964" width="6.85546875" style="123" customWidth="1"/>
    <col min="8965" max="8965" width="13.5703125" style="123" customWidth="1"/>
    <col min="8966" max="8966" width="0.5703125" style="123" customWidth="1"/>
    <col min="8967" max="8967" width="2.5703125" style="123" customWidth="1"/>
    <col min="8968" max="8968" width="2.7109375" style="123" customWidth="1"/>
    <col min="8969" max="8969" width="9.7109375" style="123" customWidth="1"/>
    <col min="8970" max="8970" width="13.5703125" style="123" customWidth="1"/>
    <col min="8971" max="8971" width="0.7109375" style="123" customWidth="1"/>
    <col min="8972" max="8972" width="2.42578125" style="123" customWidth="1"/>
    <col min="8973" max="8973" width="2.85546875" style="123" customWidth="1"/>
    <col min="8974" max="8974" width="2" style="123" customWidth="1"/>
    <col min="8975" max="8975" width="12.7109375" style="123" customWidth="1"/>
    <col min="8976" max="8976" width="2.85546875" style="123" customWidth="1"/>
    <col min="8977" max="8977" width="2" style="123" customWidth="1"/>
    <col min="8978" max="8978" width="13.5703125" style="123" customWidth="1"/>
    <col min="8979" max="8979" width="0.5703125" style="123" customWidth="1"/>
    <col min="8980" max="9216" width="9.140625" style="123"/>
    <col min="9217" max="9217" width="2.42578125" style="123" customWidth="1"/>
    <col min="9218" max="9218" width="1.85546875" style="123" customWidth="1"/>
    <col min="9219" max="9219" width="2.7109375" style="123" customWidth="1"/>
    <col min="9220" max="9220" width="6.85546875" style="123" customWidth="1"/>
    <col min="9221" max="9221" width="13.5703125" style="123" customWidth="1"/>
    <col min="9222" max="9222" width="0.5703125" style="123" customWidth="1"/>
    <col min="9223" max="9223" width="2.5703125" style="123" customWidth="1"/>
    <col min="9224" max="9224" width="2.7109375" style="123" customWidth="1"/>
    <col min="9225" max="9225" width="9.7109375" style="123" customWidth="1"/>
    <col min="9226" max="9226" width="13.5703125" style="123" customWidth="1"/>
    <col min="9227" max="9227" width="0.7109375" style="123" customWidth="1"/>
    <col min="9228" max="9228" width="2.42578125" style="123" customWidth="1"/>
    <col min="9229" max="9229" width="2.85546875" style="123" customWidth="1"/>
    <col min="9230" max="9230" width="2" style="123" customWidth="1"/>
    <col min="9231" max="9231" width="12.7109375" style="123" customWidth="1"/>
    <col min="9232" max="9232" width="2.85546875" style="123" customWidth="1"/>
    <col min="9233" max="9233" width="2" style="123" customWidth="1"/>
    <col min="9234" max="9234" width="13.5703125" style="123" customWidth="1"/>
    <col min="9235" max="9235" width="0.5703125" style="123" customWidth="1"/>
    <col min="9236" max="9472" width="9.140625" style="123"/>
    <col min="9473" max="9473" width="2.42578125" style="123" customWidth="1"/>
    <col min="9474" max="9474" width="1.85546875" style="123" customWidth="1"/>
    <col min="9475" max="9475" width="2.7109375" style="123" customWidth="1"/>
    <col min="9476" max="9476" width="6.85546875" style="123" customWidth="1"/>
    <col min="9477" max="9477" width="13.5703125" style="123" customWidth="1"/>
    <col min="9478" max="9478" width="0.5703125" style="123" customWidth="1"/>
    <col min="9479" max="9479" width="2.5703125" style="123" customWidth="1"/>
    <col min="9480" max="9480" width="2.7109375" style="123" customWidth="1"/>
    <col min="9481" max="9481" width="9.7109375" style="123" customWidth="1"/>
    <col min="9482" max="9482" width="13.5703125" style="123" customWidth="1"/>
    <col min="9483" max="9483" width="0.7109375" style="123" customWidth="1"/>
    <col min="9484" max="9484" width="2.42578125" style="123" customWidth="1"/>
    <col min="9485" max="9485" width="2.85546875" style="123" customWidth="1"/>
    <col min="9486" max="9486" width="2" style="123" customWidth="1"/>
    <col min="9487" max="9487" width="12.7109375" style="123" customWidth="1"/>
    <col min="9488" max="9488" width="2.85546875" style="123" customWidth="1"/>
    <col min="9489" max="9489" width="2" style="123" customWidth="1"/>
    <col min="9490" max="9490" width="13.5703125" style="123" customWidth="1"/>
    <col min="9491" max="9491" width="0.5703125" style="123" customWidth="1"/>
    <col min="9492" max="9728" width="9.140625" style="123"/>
    <col min="9729" max="9729" width="2.42578125" style="123" customWidth="1"/>
    <col min="9730" max="9730" width="1.85546875" style="123" customWidth="1"/>
    <col min="9731" max="9731" width="2.7109375" style="123" customWidth="1"/>
    <col min="9732" max="9732" width="6.85546875" style="123" customWidth="1"/>
    <col min="9733" max="9733" width="13.5703125" style="123" customWidth="1"/>
    <col min="9734" max="9734" width="0.5703125" style="123" customWidth="1"/>
    <col min="9735" max="9735" width="2.5703125" style="123" customWidth="1"/>
    <col min="9736" max="9736" width="2.7109375" style="123" customWidth="1"/>
    <col min="9737" max="9737" width="9.7109375" style="123" customWidth="1"/>
    <col min="9738" max="9738" width="13.5703125" style="123" customWidth="1"/>
    <col min="9739" max="9739" width="0.7109375" style="123" customWidth="1"/>
    <col min="9740" max="9740" width="2.42578125" style="123" customWidth="1"/>
    <col min="9741" max="9741" width="2.85546875" style="123" customWidth="1"/>
    <col min="9742" max="9742" width="2" style="123" customWidth="1"/>
    <col min="9743" max="9743" width="12.7109375" style="123" customWidth="1"/>
    <col min="9744" max="9744" width="2.85546875" style="123" customWidth="1"/>
    <col min="9745" max="9745" width="2" style="123" customWidth="1"/>
    <col min="9746" max="9746" width="13.5703125" style="123" customWidth="1"/>
    <col min="9747" max="9747" width="0.5703125" style="123" customWidth="1"/>
    <col min="9748" max="9984" width="9.140625" style="123"/>
    <col min="9985" max="9985" width="2.42578125" style="123" customWidth="1"/>
    <col min="9986" max="9986" width="1.85546875" style="123" customWidth="1"/>
    <col min="9987" max="9987" width="2.7109375" style="123" customWidth="1"/>
    <col min="9988" max="9988" width="6.85546875" style="123" customWidth="1"/>
    <col min="9989" max="9989" width="13.5703125" style="123" customWidth="1"/>
    <col min="9990" max="9990" width="0.5703125" style="123" customWidth="1"/>
    <col min="9991" max="9991" width="2.5703125" style="123" customWidth="1"/>
    <col min="9992" max="9992" width="2.7109375" style="123" customWidth="1"/>
    <col min="9993" max="9993" width="9.7109375" style="123" customWidth="1"/>
    <col min="9994" max="9994" width="13.5703125" style="123" customWidth="1"/>
    <col min="9995" max="9995" width="0.7109375" style="123" customWidth="1"/>
    <col min="9996" max="9996" width="2.42578125" style="123" customWidth="1"/>
    <col min="9997" max="9997" width="2.85546875" style="123" customWidth="1"/>
    <col min="9998" max="9998" width="2" style="123" customWidth="1"/>
    <col min="9999" max="9999" width="12.7109375" style="123" customWidth="1"/>
    <col min="10000" max="10000" width="2.85546875" style="123" customWidth="1"/>
    <col min="10001" max="10001" width="2" style="123" customWidth="1"/>
    <col min="10002" max="10002" width="13.5703125" style="123" customWidth="1"/>
    <col min="10003" max="10003" width="0.5703125" style="123" customWidth="1"/>
    <col min="10004" max="10240" width="9.140625" style="123"/>
    <col min="10241" max="10241" width="2.42578125" style="123" customWidth="1"/>
    <col min="10242" max="10242" width="1.85546875" style="123" customWidth="1"/>
    <col min="10243" max="10243" width="2.7109375" style="123" customWidth="1"/>
    <col min="10244" max="10244" width="6.85546875" style="123" customWidth="1"/>
    <col min="10245" max="10245" width="13.5703125" style="123" customWidth="1"/>
    <col min="10246" max="10246" width="0.5703125" style="123" customWidth="1"/>
    <col min="10247" max="10247" width="2.5703125" style="123" customWidth="1"/>
    <col min="10248" max="10248" width="2.7109375" style="123" customWidth="1"/>
    <col min="10249" max="10249" width="9.7109375" style="123" customWidth="1"/>
    <col min="10250" max="10250" width="13.5703125" style="123" customWidth="1"/>
    <col min="10251" max="10251" width="0.7109375" style="123" customWidth="1"/>
    <col min="10252" max="10252" width="2.42578125" style="123" customWidth="1"/>
    <col min="10253" max="10253" width="2.85546875" style="123" customWidth="1"/>
    <col min="10254" max="10254" width="2" style="123" customWidth="1"/>
    <col min="10255" max="10255" width="12.7109375" style="123" customWidth="1"/>
    <col min="10256" max="10256" width="2.85546875" style="123" customWidth="1"/>
    <col min="10257" max="10257" width="2" style="123" customWidth="1"/>
    <col min="10258" max="10258" width="13.5703125" style="123" customWidth="1"/>
    <col min="10259" max="10259" width="0.5703125" style="123" customWidth="1"/>
    <col min="10260" max="10496" width="9.140625" style="123"/>
    <col min="10497" max="10497" width="2.42578125" style="123" customWidth="1"/>
    <col min="10498" max="10498" width="1.85546875" style="123" customWidth="1"/>
    <col min="10499" max="10499" width="2.7109375" style="123" customWidth="1"/>
    <col min="10500" max="10500" width="6.85546875" style="123" customWidth="1"/>
    <col min="10501" max="10501" width="13.5703125" style="123" customWidth="1"/>
    <col min="10502" max="10502" width="0.5703125" style="123" customWidth="1"/>
    <col min="10503" max="10503" width="2.5703125" style="123" customWidth="1"/>
    <col min="10504" max="10504" width="2.7109375" style="123" customWidth="1"/>
    <col min="10505" max="10505" width="9.7109375" style="123" customWidth="1"/>
    <col min="10506" max="10506" width="13.5703125" style="123" customWidth="1"/>
    <col min="10507" max="10507" width="0.7109375" style="123" customWidth="1"/>
    <col min="10508" max="10508" width="2.42578125" style="123" customWidth="1"/>
    <col min="10509" max="10509" width="2.85546875" style="123" customWidth="1"/>
    <col min="10510" max="10510" width="2" style="123" customWidth="1"/>
    <col min="10511" max="10511" width="12.7109375" style="123" customWidth="1"/>
    <col min="10512" max="10512" width="2.85546875" style="123" customWidth="1"/>
    <col min="10513" max="10513" width="2" style="123" customWidth="1"/>
    <col min="10514" max="10514" width="13.5703125" style="123" customWidth="1"/>
    <col min="10515" max="10515" width="0.5703125" style="123" customWidth="1"/>
    <col min="10516" max="10752" width="9.140625" style="123"/>
    <col min="10753" max="10753" width="2.42578125" style="123" customWidth="1"/>
    <col min="10754" max="10754" width="1.85546875" style="123" customWidth="1"/>
    <col min="10755" max="10755" width="2.7109375" style="123" customWidth="1"/>
    <col min="10756" max="10756" width="6.85546875" style="123" customWidth="1"/>
    <col min="10757" max="10757" width="13.5703125" style="123" customWidth="1"/>
    <col min="10758" max="10758" width="0.5703125" style="123" customWidth="1"/>
    <col min="10759" max="10759" width="2.5703125" style="123" customWidth="1"/>
    <col min="10760" max="10760" width="2.7109375" style="123" customWidth="1"/>
    <col min="10761" max="10761" width="9.7109375" style="123" customWidth="1"/>
    <col min="10762" max="10762" width="13.5703125" style="123" customWidth="1"/>
    <col min="10763" max="10763" width="0.7109375" style="123" customWidth="1"/>
    <col min="10764" max="10764" width="2.42578125" style="123" customWidth="1"/>
    <col min="10765" max="10765" width="2.85546875" style="123" customWidth="1"/>
    <col min="10766" max="10766" width="2" style="123" customWidth="1"/>
    <col min="10767" max="10767" width="12.7109375" style="123" customWidth="1"/>
    <col min="10768" max="10768" width="2.85546875" style="123" customWidth="1"/>
    <col min="10769" max="10769" width="2" style="123" customWidth="1"/>
    <col min="10770" max="10770" width="13.5703125" style="123" customWidth="1"/>
    <col min="10771" max="10771" width="0.5703125" style="123" customWidth="1"/>
    <col min="10772" max="11008" width="9.140625" style="123"/>
    <col min="11009" max="11009" width="2.42578125" style="123" customWidth="1"/>
    <col min="11010" max="11010" width="1.85546875" style="123" customWidth="1"/>
    <col min="11011" max="11011" width="2.7109375" style="123" customWidth="1"/>
    <col min="11012" max="11012" width="6.85546875" style="123" customWidth="1"/>
    <col min="11013" max="11013" width="13.5703125" style="123" customWidth="1"/>
    <col min="11014" max="11014" width="0.5703125" style="123" customWidth="1"/>
    <col min="11015" max="11015" width="2.5703125" style="123" customWidth="1"/>
    <col min="11016" max="11016" width="2.7109375" style="123" customWidth="1"/>
    <col min="11017" max="11017" width="9.7109375" style="123" customWidth="1"/>
    <col min="11018" max="11018" width="13.5703125" style="123" customWidth="1"/>
    <col min="11019" max="11019" width="0.7109375" style="123" customWidth="1"/>
    <col min="11020" max="11020" width="2.42578125" style="123" customWidth="1"/>
    <col min="11021" max="11021" width="2.85546875" style="123" customWidth="1"/>
    <col min="11022" max="11022" width="2" style="123" customWidth="1"/>
    <col min="11023" max="11023" width="12.7109375" style="123" customWidth="1"/>
    <col min="11024" max="11024" width="2.85546875" style="123" customWidth="1"/>
    <col min="11025" max="11025" width="2" style="123" customWidth="1"/>
    <col min="11026" max="11026" width="13.5703125" style="123" customWidth="1"/>
    <col min="11027" max="11027" width="0.5703125" style="123" customWidth="1"/>
    <col min="11028" max="11264" width="9.140625" style="123"/>
    <col min="11265" max="11265" width="2.42578125" style="123" customWidth="1"/>
    <col min="11266" max="11266" width="1.85546875" style="123" customWidth="1"/>
    <col min="11267" max="11267" width="2.7109375" style="123" customWidth="1"/>
    <col min="11268" max="11268" width="6.85546875" style="123" customWidth="1"/>
    <col min="11269" max="11269" width="13.5703125" style="123" customWidth="1"/>
    <col min="11270" max="11270" width="0.5703125" style="123" customWidth="1"/>
    <col min="11271" max="11271" width="2.5703125" style="123" customWidth="1"/>
    <col min="11272" max="11272" width="2.7109375" style="123" customWidth="1"/>
    <col min="11273" max="11273" width="9.7109375" style="123" customWidth="1"/>
    <col min="11274" max="11274" width="13.5703125" style="123" customWidth="1"/>
    <col min="11275" max="11275" width="0.7109375" style="123" customWidth="1"/>
    <col min="11276" max="11276" width="2.42578125" style="123" customWidth="1"/>
    <col min="11277" max="11277" width="2.85546875" style="123" customWidth="1"/>
    <col min="11278" max="11278" width="2" style="123" customWidth="1"/>
    <col min="11279" max="11279" width="12.7109375" style="123" customWidth="1"/>
    <col min="11280" max="11280" width="2.85546875" style="123" customWidth="1"/>
    <col min="11281" max="11281" width="2" style="123" customWidth="1"/>
    <col min="11282" max="11282" width="13.5703125" style="123" customWidth="1"/>
    <col min="11283" max="11283" width="0.5703125" style="123" customWidth="1"/>
    <col min="11284" max="11520" width="9.140625" style="123"/>
    <col min="11521" max="11521" width="2.42578125" style="123" customWidth="1"/>
    <col min="11522" max="11522" width="1.85546875" style="123" customWidth="1"/>
    <col min="11523" max="11523" width="2.7109375" style="123" customWidth="1"/>
    <col min="11524" max="11524" width="6.85546875" style="123" customWidth="1"/>
    <col min="11525" max="11525" width="13.5703125" style="123" customWidth="1"/>
    <col min="11526" max="11526" width="0.5703125" style="123" customWidth="1"/>
    <col min="11527" max="11527" width="2.5703125" style="123" customWidth="1"/>
    <col min="11528" max="11528" width="2.7109375" style="123" customWidth="1"/>
    <col min="11529" max="11529" width="9.7109375" style="123" customWidth="1"/>
    <col min="11530" max="11530" width="13.5703125" style="123" customWidth="1"/>
    <col min="11531" max="11531" width="0.7109375" style="123" customWidth="1"/>
    <col min="11532" max="11532" width="2.42578125" style="123" customWidth="1"/>
    <col min="11533" max="11533" width="2.85546875" style="123" customWidth="1"/>
    <col min="11534" max="11534" width="2" style="123" customWidth="1"/>
    <col min="11535" max="11535" width="12.7109375" style="123" customWidth="1"/>
    <col min="11536" max="11536" width="2.85546875" style="123" customWidth="1"/>
    <col min="11537" max="11537" width="2" style="123" customWidth="1"/>
    <col min="11538" max="11538" width="13.5703125" style="123" customWidth="1"/>
    <col min="11539" max="11539" width="0.5703125" style="123" customWidth="1"/>
    <col min="11540" max="11776" width="9.140625" style="123"/>
    <col min="11777" max="11777" width="2.42578125" style="123" customWidth="1"/>
    <col min="11778" max="11778" width="1.85546875" style="123" customWidth="1"/>
    <col min="11779" max="11779" width="2.7109375" style="123" customWidth="1"/>
    <col min="11780" max="11780" width="6.85546875" style="123" customWidth="1"/>
    <col min="11781" max="11781" width="13.5703125" style="123" customWidth="1"/>
    <col min="11782" max="11782" width="0.5703125" style="123" customWidth="1"/>
    <col min="11783" max="11783" width="2.5703125" style="123" customWidth="1"/>
    <col min="11784" max="11784" width="2.7109375" style="123" customWidth="1"/>
    <col min="11785" max="11785" width="9.7109375" style="123" customWidth="1"/>
    <col min="11786" max="11786" width="13.5703125" style="123" customWidth="1"/>
    <col min="11787" max="11787" width="0.7109375" style="123" customWidth="1"/>
    <col min="11788" max="11788" width="2.42578125" style="123" customWidth="1"/>
    <col min="11789" max="11789" width="2.85546875" style="123" customWidth="1"/>
    <col min="11790" max="11790" width="2" style="123" customWidth="1"/>
    <col min="11791" max="11791" width="12.7109375" style="123" customWidth="1"/>
    <col min="11792" max="11792" width="2.85546875" style="123" customWidth="1"/>
    <col min="11793" max="11793" width="2" style="123" customWidth="1"/>
    <col min="11794" max="11794" width="13.5703125" style="123" customWidth="1"/>
    <col min="11795" max="11795" width="0.5703125" style="123" customWidth="1"/>
    <col min="11796" max="12032" width="9.140625" style="123"/>
    <col min="12033" max="12033" width="2.42578125" style="123" customWidth="1"/>
    <col min="12034" max="12034" width="1.85546875" style="123" customWidth="1"/>
    <col min="12035" max="12035" width="2.7109375" style="123" customWidth="1"/>
    <col min="12036" max="12036" width="6.85546875" style="123" customWidth="1"/>
    <col min="12037" max="12037" width="13.5703125" style="123" customWidth="1"/>
    <col min="12038" max="12038" width="0.5703125" style="123" customWidth="1"/>
    <col min="12039" max="12039" width="2.5703125" style="123" customWidth="1"/>
    <col min="12040" max="12040" width="2.7109375" style="123" customWidth="1"/>
    <col min="12041" max="12041" width="9.7109375" style="123" customWidth="1"/>
    <col min="12042" max="12042" width="13.5703125" style="123" customWidth="1"/>
    <col min="12043" max="12043" width="0.7109375" style="123" customWidth="1"/>
    <col min="12044" max="12044" width="2.42578125" style="123" customWidth="1"/>
    <col min="12045" max="12045" width="2.85546875" style="123" customWidth="1"/>
    <col min="12046" max="12046" width="2" style="123" customWidth="1"/>
    <col min="12047" max="12047" width="12.7109375" style="123" customWidth="1"/>
    <col min="12048" max="12048" width="2.85546875" style="123" customWidth="1"/>
    <col min="12049" max="12049" width="2" style="123" customWidth="1"/>
    <col min="12050" max="12050" width="13.5703125" style="123" customWidth="1"/>
    <col min="12051" max="12051" width="0.5703125" style="123" customWidth="1"/>
    <col min="12052" max="12288" width="9.140625" style="123"/>
    <col min="12289" max="12289" width="2.42578125" style="123" customWidth="1"/>
    <col min="12290" max="12290" width="1.85546875" style="123" customWidth="1"/>
    <col min="12291" max="12291" width="2.7109375" style="123" customWidth="1"/>
    <col min="12292" max="12292" width="6.85546875" style="123" customWidth="1"/>
    <col min="12293" max="12293" width="13.5703125" style="123" customWidth="1"/>
    <col min="12294" max="12294" width="0.5703125" style="123" customWidth="1"/>
    <col min="12295" max="12295" width="2.5703125" style="123" customWidth="1"/>
    <col min="12296" max="12296" width="2.7109375" style="123" customWidth="1"/>
    <col min="12297" max="12297" width="9.7109375" style="123" customWidth="1"/>
    <col min="12298" max="12298" width="13.5703125" style="123" customWidth="1"/>
    <col min="12299" max="12299" width="0.7109375" style="123" customWidth="1"/>
    <col min="12300" max="12300" width="2.42578125" style="123" customWidth="1"/>
    <col min="12301" max="12301" width="2.85546875" style="123" customWidth="1"/>
    <col min="12302" max="12302" width="2" style="123" customWidth="1"/>
    <col min="12303" max="12303" width="12.7109375" style="123" customWidth="1"/>
    <col min="12304" max="12304" width="2.85546875" style="123" customWidth="1"/>
    <col min="12305" max="12305" width="2" style="123" customWidth="1"/>
    <col min="12306" max="12306" width="13.5703125" style="123" customWidth="1"/>
    <col min="12307" max="12307" width="0.5703125" style="123" customWidth="1"/>
    <col min="12308" max="12544" width="9.140625" style="123"/>
    <col min="12545" max="12545" width="2.42578125" style="123" customWidth="1"/>
    <col min="12546" max="12546" width="1.85546875" style="123" customWidth="1"/>
    <col min="12547" max="12547" width="2.7109375" style="123" customWidth="1"/>
    <col min="12548" max="12548" width="6.85546875" style="123" customWidth="1"/>
    <col min="12549" max="12549" width="13.5703125" style="123" customWidth="1"/>
    <col min="12550" max="12550" width="0.5703125" style="123" customWidth="1"/>
    <col min="12551" max="12551" width="2.5703125" style="123" customWidth="1"/>
    <col min="12552" max="12552" width="2.7109375" style="123" customWidth="1"/>
    <col min="12553" max="12553" width="9.7109375" style="123" customWidth="1"/>
    <col min="12554" max="12554" width="13.5703125" style="123" customWidth="1"/>
    <col min="12555" max="12555" width="0.7109375" style="123" customWidth="1"/>
    <col min="12556" max="12556" width="2.42578125" style="123" customWidth="1"/>
    <col min="12557" max="12557" width="2.85546875" style="123" customWidth="1"/>
    <col min="12558" max="12558" width="2" style="123" customWidth="1"/>
    <col min="12559" max="12559" width="12.7109375" style="123" customWidth="1"/>
    <col min="12560" max="12560" width="2.85546875" style="123" customWidth="1"/>
    <col min="12561" max="12561" width="2" style="123" customWidth="1"/>
    <col min="12562" max="12562" width="13.5703125" style="123" customWidth="1"/>
    <col min="12563" max="12563" width="0.5703125" style="123" customWidth="1"/>
    <col min="12564" max="12800" width="9.140625" style="123"/>
    <col min="12801" max="12801" width="2.42578125" style="123" customWidth="1"/>
    <col min="12802" max="12802" width="1.85546875" style="123" customWidth="1"/>
    <col min="12803" max="12803" width="2.7109375" style="123" customWidth="1"/>
    <col min="12804" max="12804" width="6.85546875" style="123" customWidth="1"/>
    <col min="12805" max="12805" width="13.5703125" style="123" customWidth="1"/>
    <col min="12806" max="12806" width="0.5703125" style="123" customWidth="1"/>
    <col min="12807" max="12807" width="2.5703125" style="123" customWidth="1"/>
    <col min="12808" max="12808" width="2.7109375" style="123" customWidth="1"/>
    <col min="12809" max="12809" width="9.7109375" style="123" customWidth="1"/>
    <col min="12810" max="12810" width="13.5703125" style="123" customWidth="1"/>
    <col min="12811" max="12811" width="0.7109375" style="123" customWidth="1"/>
    <col min="12812" max="12812" width="2.42578125" style="123" customWidth="1"/>
    <col min="12813" max="12813" width="2.85546875" style="123" customWidth="1"/>
    <col min="12814" max="12814" width="2" style="123" customWidth="1"/>
    <col min="12815" max="12815" width="12.7109375" style="123" customWidth="1"/>
    <col min="12816" max="12816" width="2.85546875" style="123" customWidth="1"/>
    <col min="12817" max="12817" width="2" style="123" customWidth="1"/>
    <col min="12818" max="12818" width="13.5703125" style="123" customWidth="1"/>
    <col min="12819" max="12819" width="0.5703125" style="123" customWidth="1"/>
    <col min="12820" max="13056" width="9.140625" style="123"/>
    <col min="13057" max="13057" width="2.42578125" style="123" customWidth="1"/>
    <col min="13058" max="13058" width="1.85546875" style="123" customWidth="1"/>
    <col min="13059" max="13059" width="2.7109375" style="123" customWidth="1"/>
    <col min="13060" max="13060" width="6.85546875" style="123" customWidth="1"/>
    <col min="13061" max="13061" width="13.5703125" style="123" customWidth="1"/>
    <col min="13062" max="13062" width="0.5703125" style="123" customWidth="1"/>
    <col min="13063" max="13063" width="2.5703125" style="123" customWidth="1"/>
    <col min="13064" max="13064" width="2.7109375" style="123" customWidth="1"/>
    <col min="13065" max="13065" width="9.7109375" style="123" customWidth="1"/>
    <col min="13066" max="13066" width="13.5703125" style="123" customWidth="1"/>
    <col min="13067" max="13067" width="0.7109375" style="123" customWidth="1"/>
    <col min="13068" max="13068" width="2.42578125" style="123" customWidth="1"/>
    <col min="13069" max="13069" width="2.85546875" style="123" customWidth="1"/>
    <col min="13070" max="13070" width="2" style="123" customWidth="1"/>
    <col min="13071" max="13071" width="12.7109375" style="123" customWidth="1"/>
    <col min="13072" max="13072" width="2.85546875" style="123" customWidth="1"/>
    <col min="13073" max="13073" width="2" style="123" customWidth="1"/>
    <col min="13074" max="13074" width="13.5703125" style="123" customWidth="1"/>
    <col min="13075" max="13075" width="0.5703125" style="123" customWidth="1"/>
    <col min="13076" max="13312" width="9.140625" style="123"/>
    <col min="13313" max="13313" width="2.42578125" style="123" customWidth="1"/>
    <col min="13314" max="13314" width="1.85546875" style="123" customWidth="1"/>
    <col min="13315" max="13315" width="2.7109375" style="123" customWidth="1"/>
    <col min="13316" max="13316" width="6.85546875" style="123" customWidth="1"/>
    <col min="13317" max="13317" width="13.5703125" style="123" customWidth="1"/>
    <col min="13318" max="13318" width="0.5703125" style="123" customWidth="1"/>
    <col min="13319" max="13319" width="2.5703125" style="123" customWidth="1"/>
    <col min="13320" max="13320" width="2.7109375" style="123" customWidth="1"/>
    <col min="13321" max="13321" width="9.7109375" style="123" customWidth="1"/>
    <col min="13322" max="13322" width="13.5703125" style="123" customWidth="1"/>
    <col min="13323" max="13323" width="0.7109375" style="123" customWidth="1"/>
    <col min="13324" max="13324" width="2.42578125" style="123" customWidth="1"/>
    <col min="13325" max="13325" width="2.85546875" style="123" customWidth="1"/>
    <col min="13326" max="13326" width="2" style="123" customWidth="1"/>
    <col min="13327" max="13327" width="12.7109375" style="123" customWidth="1"/>
    <col min="13328" max="13328" width="2.85546875" style="123" customWidth="1"/>
    <col min="13329" max="13329" width="2" style="123" customWidth="1"/>
    <col min="13330" max="13330" width="13.5703125" style="123" customWidth="1"/>
    <col min="13331" max="13331" width="0.5703125" style="123" customWidth="1"/>
    <col min="13332" max="13568" width="9.140625" style="123"/>
    <col min="13569" max="13569" width="2.42578125" style="123" customWidth="1"/>
    <col min="13570" max="13570" width="1.85546875" style="123" customWidth="1"/>
    <col min="13571" max="13571" width="2.7109375" style="123" customWidth="1"/>
    <col min="13572" max="13572" width="6.85546875" style="123" customWidth="1"/>
    <col min="13573" max="13573" width="13.5703125" style="123" customWidth="1"/>
    <col min="13574" max="13574" width="0.5703125" style="123" customWidth="1"/>
    <col min="13575" max="13575" width="2.5703125" style="123" customWidth="1"/>
    <col min="13576" max="13576" width="2.7109375" style="123" customWidth="1"/>
    <col min="13577" max="13577" width="9.7109375" style="123" customWidth="1"/>
    <col min="13578" max="13578" width="13.5703125" style="123" customWidth="1"/>
    <col min="13579" max="13579" width="0.7109375" style="123" customWidth="1"/>
    <col min="13580" max="13580" width="2.42578125" style="123" customWidth="1"/>
    <col min="13581" max="13581" width="2.85546875" style="123" customWidth="1"/>
    <col min="13582" max="13582" width="2" style="123" customWidth="1"/>
    <col min="13583" max="13583" width="12.7109375" style="123" customWidth="1"/>
    <col min="13584" max="13584" width="2.85546875" style="123" customWidth="1"/>
    <col min="13585" max="13585" width="2" style="123" customWidth="1"/>
    <col min="13586" max="13586" width="13.5703125" style="123" customWidth="1"/>
    <col min="13587" max="13587" width="0.5703125" style="123" customWidth="1"/>
    <col min="13588" max="13824" width="9.140625" style="123"/>
    <col min="13825" max="13825" width="2.42578125" style="123" customWidth="1"/>
    <col min="13826" max="13826" width="1.85546875" style="123" customWidth="1"/>
    <col min="13827" max="13827" width="2.7109375" style="123" customWidth="1"/>
    <col min="13828" max="13828" width="6.85546875" style="123" customWidth="1"/>
    <col min="13829" max="13829" width="13.5703125" style="123" customWidth="1"/>
    <col min="13830" max="13830" width="0.5703125" style="123" customWidth="1"/>
    <col min="13831" max="13831" width="2.5703125" style="123" customWidth="1"/>
    <col min="13832" max="13832" width="2.7109375" style="123" customWidth="1"/>
    <col min="13833" max="13833" width="9.7109375" style="123" customWidth="1"/>
    <col min="13834" max="13834" width="13.5703125" style="123" customWidth="1"/>
    <col min="13835" max="13835" width="0.7109375" style="123" customWidth="1"/>
    <col min="13836" max="13836" width="2.42578125" style="123" customWidth="1"/>
    <col min="13837" max="13837" width="2.85546875" style="123" customWidth="1"/>
    <col min="13838" max="13838" width="2" style="123" customWidth="1"/>
    <col min="13839" max="13839" width="12.7109375" style="123" customWidth="1"/>
    <col min="13840" max="13840" width="2.85546875" style="123" customWidth="1"/>
    <col min="13841" max="13841" width="2" style="123" customWidth="1"/>
    <col min="13842" max="13842" width="13.5703125" style="123" customWidth="1"/>
    <col min="13843" max="13843" width="0.5703125" style="123" customWidth="1"/>
    <col min="13844" max="14080" width="9.140625" style="123"/>
    <col min="14081" max="14081" width="2.42578125" style="123" customWidth="1"/>
    <col min="14082" max="14082" width="1.85546875" style="123" customWidth="1"/>
    <col min="14083" max="14083" width="2.7109375" style="123" customWidth="1"/>
    <col min="14084" max="14084" width="6.85546875" style="123" customWidth="1"/>
    <col min="14085" max="14085" width="13.5703125" style="123" customWidth="1"/>
    <col min="14086" max="14086" width="0.5703125" style="123" customWidth="1"/>
    <col min="14087" max="14087" width="2.5703125" style="123" customWidth="1"/>
    <col min="14088" max="14088" width="2.7109375" style="123" customWidth="1"/>
    <col min="14089" max="14089" width="9.7109375" style="123" customWidth="1"/>
    <col min="14090" max="14090" width="13.5703125" style="123" customWidth="1"/>
    <col min="14091" max="14091" width="0.7109375" style="123" customWidth="1"/>
    <col min="14092" max="14092" width="2.42578125" style="123" customWidth="1"/>
    <col min="14093" max="14093" width="2.85546875" style="123" customWidth="1"/>
    <col min="14094" max="14094" width="2" style="123" customWidth="1"/>
    <col min="14095" max="14095" width="12.7109375" style="123" customWidth="1"/>
    <col min="14096" max="14096" width="2.85546875" style="123" customWidth="1"/>
    <col min="14097" max="14097" width="2" style="123" customWidth="1"/>
    <col min="14098" max="14098" width="13.5703125" style="123" customWidth="1"/>
    <col min="14099" max="14099" width="0.5703125" style="123" customWidth="1"/>
    <col min="14100" max="14336" width="9.140625" style="123"/>
    <col min="14337" max="14337" width="2.42578125" style="123" customWidth="1"/>
    <col min="14338" max="14338" width="1.85546875" style="123" customWidth="1"/>
    <col min="14339" max="14339" width="2.7109375" style="123" customWidth="1"/>
    <col min="14340" max="14340" width="6.85546875" style="123" customWidth="1"/>
    <col min="14341" max="14341" width="13.5703125" style="123" customWidth="1"/>
    <col min="14342" max="14342" width="0.5703125" style="123" customWidth="1"/>
    <col min="14343" max="14343" width="2.5703125" style="123" customWidth="1"/>
    <col min="14344" max="14344" width="2.7109375" style="123" customWidth="1"/>
    <col min="14345" max="14345" width="9.7109375" style="123" customWidth="1"/>
    <col min="14346" max="14346" width="13.5703125" style="123" customWidth="1"/>
    <col min="14347" max="14347" width="0.7109375" style="123" customWidth="1"/>
    <col min="14348" max="14348" width="2.42578125" style="123" customWidth="1"/>
    <col min="14349" max="14349" width="2.85546875" style="123" customWidth="1"/>
    <col min="14350" max="14350" width="2" style="123" customWidth="1"/>
    <col min="14351" max="14351" width="12.7109375" style="123" customWidth="1"/>
    <col min="14352" max="14352" width="2.85546875" style="123" customWidth="1"/>
    <col min="14353" max="14353" width="2" style="123" customWidth="1"/>
    <col min="14354" max="14354" width="13.5703125" style="123" customWidth="1"/>
    <col min="14355" max="14355" width="0.5703125" style="123" customWidth="1"/>
    <col min="14356" max="14592" width="9.140625" style="123"/>
    <col min="14593" max="14593" width="2.42578125" style="123" customWidth="1"/>
    <col min="14594" max="14594" width="1.85546875" style="123" customWidth="1"/>
    <col min="14595" max="14595" width="2.7109375" style="123" customWidth="1"/>
    <col min="14596" max="14596" width="6.85546875" style="123" customWidth="1"/>
    <col min="14597" max="14597" width="13.5703125" style="123" customWidth="1"/>
    <col min="14598" max="14598" width="0.5703125" style="123" customWidth="1"/>
    <col min="14599" max="14599" width="2.5703125" style="123" customWidth="1"/>
    <col min="14600" max="14600" width="2.7109375" style="123" customWidth="1"/>
    <col min="14601" max="14601" width="9.7109375" style="123" customWidth="1"/>
    <col min="14602" max="14602" width="13.5703125" style="123" customWidth="1"/>
    <col min="14603" max="14603" width="0.7109375" style="123" customWidth="1"/>
    <col min="14604" max="14604" width="2.42578125" style="123" customWidth="1"/>
    <col min="14605" max="14605" width="2.85546875" style="123" customWidth="1"/>
    <col min="14606" max="14606" width="2" style="123" customWidth="1"/>
    <col min="14607" max="14607" width="12.7109375" style="123" customWidth="1"/>
    <col min="14608" max="14608" width="2.85546875" style="123" customWidth="1"/>
    <col min="14609" max="14609" width="2" style="123" customWidth="1"/>
    <col min="14610" max="14610" width="13.5703125" style="123" customWidth="1"/>
    <col min="14611" max="14611" width="0.5703125" style="123" customWidth="1"/>
    <col min="14612" max="14848" width="9.140625" style="123"/>
    <col min="14849" max="14849" width="2.42578125" style="123" customWidth="1"/>
    <col min="14850" max="14850" width="1.85546875" style="123" customWidth="1"/>
    <col min="14851" max="14851" width="2.7109375" style="123" customWidth="1"/>
    <col min="14852" max="14852" width="6.85546875" style="123" customWidth="1"/>
    <col min="14853" max="14853" width="13.5703125" style="123" customWidth="1"/>
    <col min="14854" max="14854" width="0.5703125" style="123" customWidth="1"/>
    <col min="14855" max="14855" width="2.5703125" style="123" customWidth="1"/>
    <col min="14856" max="14856" width="2.7109375" style="123" customWidth="1"/>
    <col min="14857" max="14857" width="9.7109375" style="123" customWidth="1"/>
    <col min="14858" max="14858" width="13.5703125" style="123" customWidth="1"/>
    <col min="14859" max="14859" width="0.7109375" style="123" customWidth="1"/>
    <col min="14860" max="14860" width="2.42578125" style="123" customWidth="1"/>
    <col min="14861" max="14861" width="2.85546875" style="123" customWidth="1"/>
    <col min="14862" max="14862" width="2" style="123" customWidth="1"/>
    <col min="14863" max="14863" width="12.7109375" style="123" customWidth="1"/>
    <col min="14864" max="14864" width="2.85546875" style="123" customWidth="1"/>
    <col min="14865" max="14865" width="2" style="123" customWidth="1"/>
    <col min="14866" max="14866" width="13.5703125" style="123" customWidth="1"/>
    <col min="14867" max="14867" width="0.5703125" style="123" customWidth="1"/>
    <col min="14868" max="15104" width="9.140625" style="123"/>
    <col min="15105" max="15105" width="2.42578125" style="123" customWidth="1"/>
    <col min="15106" max="15106" width="1.85546875" style="123" customWidth="1"/>
    <col min="15107" max="15107" width="2.7109375" style="123" customWidth="1"/>
    <col min="15108" max="15108" width="6.85546875" style="123" customWidth="1"/>
    <col min="15109" max="15109" width="13.5703125" style="123" customWidth="1"/>
    <col min="15110" max="15110" width="0.5703125" style="123" customWidth="1"/>
    <col min="15111" max="15111" width="2.5703125" style="123" customWidth="1"/>
    <col min="15112" max="15112" width="2.7109375" style="123" customWidth="1"/>
    <col min="15113" max="15113" width="9.7109375" style="123" customWidth="1"/>
    <col min="15114" max="15114" width="13.5703125" style="123" customWidth="1"/>
    <col min="15115" max="15115" width="0.7109375" style="123" customWidth="1"/>
    <col min="15116" max="15116" width="2.42578125" style="123" customWidth="1"/>
    <col min="15117" max="15117" width="2.85546875" style="123" customWidth="1"/>
    <col min="15118" max="15118" width="2" style="123" customWidth="1"/>
    <col min="15119" max="15119" width="12.7109375" style="123" customWidth="1"/>
    <col min="15120" max="15120" width="2.85546875" style="123" customWidth="1"/>
    <col min="15121" max="15121" width="2" style="123" customWidth="1"/>
    <col min="15122" max="15122" width="13.5703125" style="123" customWidth="1"/>
    <col min="15123" max="15123" width="0.5703125" style="123" customWidth="1"/>
    <col min="15124" max="15360" width="9.140625" style="123"/>
    <col min="15361" max="15361" width="2.42578125" style="123" customWidth="1"/>
    <col min="15362" max="15362" width="1.85546875" style="123" customWidth="1"/>
    <col min="15363" max="15363" width="2.7109375" style="123" customWidth="1"/>
    <col min="15364" max="15364" width="6.85546875" style="123" customWidth="1"/>
    <col min="15365" max="15365" width="13.5703125" style="123" customWidth="1"/>
    <col min="15366" max="15366" width="0.5703125" style="123" customWidth="1"/>
    <col min="15367" max="15367" width="2.5703125" style="123" customWidth="1"/>
    <col min="15368" max="15368" width="2.7109375" style="123" customWidth="1"/>
    <col min="15369" max="15369" width="9.7109375" style="123" customWidth="1"/>
    <col min="15370" max="15370" width="13.5703125" style="123" customWidth="1"/>
    <col min="15371" max="15371" width="0.7109375" style="123" customWidth="1"/>
    <col min="15372" max="15372" width="2.42578125" style="123" customWidth="1"/>
    <col min="15373" max="15373" width="2.85546875" style="123" customWidth="1"/>
    <col min="15374" max="15374" width="2" style="123" customWidth="1"/>
    <col min="15375" max="15375" width="12.7109375" style="123" customWidth="1"/>
    <col min="15376" max="15376" width="2.85546875" style="123" customWidth="1"/>
    <col min="15377" max="15377" width="2" style="123" customWidth="1"/>
    <col min="15378" max="15378" width="13.5703125" style="123" customWidth="1"/>
    <col min="15379" max="15379" width="0.5703125" style="123" customWidth="1"/>
    <col min="15380" max="15616" width="9.140625" style="123"/>
    <col min="15617" max="15617" width="2.42578125" style="123" customWidth="1"/>
    <col min="15618" max="15618" width="1.85546875" style="123" customWidth="1"/>
    <col min="15619" max="15619" width="2.7109375" style="123" customWidth="1"/>
    <col min="15620" max="15620" width="6.85546875" style="123" customWidth="1"/>
    <col min="15621" max="15621" width="13.5703125" style="123" customWidth="1"/>
    <col min="15622" max="15622" width="0.5703125" style="123" customWidth="1"/>
    <col min="15623" max="15623" width="2.5703125" style="123" customWidth="1"/>
    <col min="15624" max="15624" width="2.7109375" style="123" customWidth="1"/>
    <col min="15625" max="15625" width="9.7109375" style="123" customWidth="1"/>
    <col min="15626" max="15626" width="13.5703125" style="123" customWidth="1"/>
    <col min="15627" max="15627" width="0.7109375" style="123" customWidth="1"/>
    <col min="15628" max="15628" width="2.42578125" style="123" customWidth="1"/>
    <col min="15629" max="15629" width="2.85546875" style="123" customWidth="1"/>
    <col min="15630" max="15630" width="2" style="123" customWidth="1"/>
    <col min="15631" max="15631" width="12.7109375" style="123" customWidth="1"/>
    <col min="15632" max="15632" width="2.85546875" style="123" customWidth="1"/>
    <col min="15633" max="15633" width="2" style="123" customWidth="1"/>
    <col min="15634" max="15634" width="13.5703125" style="123" customWidth="1"/>
    <col min="15635" max="15635" width="0.5703125" style="123" customWidth="1"/>
    <col min="15636" max="15872" width="9.140625" style="123"/>
    <col min="15873" max="15873" width="2.42578125" style="123" customWidth="1"/>
    <col min="15874" max="15874" width="1.85546875" style="123" customWidth="1"/>
    <col min="15875" max="15875" width="2.7109375" style="123" customWidth="1"/>
    <col min="15876" max="15876" width="6.85546875" style="123" customWidth="1"/>
    <col min="15877" max="15877" width="13.5703125" style="123" customWidth="1"/>
    <col min="15878" max="15878" width="0.5703125" style="123" customWidth="1"/>
    <col min="15879" max="15879" width="2.5703125" style="123" customWidth="1"/>
    <col min="15880" max="15880" width="2.7109375" style="123" customWidth="1"/>
    <col min="15881" max="15881" width="9.7109375" style="123" customWidth="1"/>
    <col min="15882" max="15882" width="13.5703125" style="123" customWidth="1"/>
    <col min="15883" max="15883" width="0.7109375" style="123" customWidth="1"/>
    <col min="15884" max="15884" width="2.42578125" style="123" customWidth="1"/>
    <col min="15885" max="15885" width="2.85546875" style="123" customWidth="1"/>
    <col min="15886" max="15886" width="2" style="123" customWidth="1"/>
    <col min="15887" max="15887" width="12.7109375" style="123" customWidth="1"/>
    <col min="15888" max="15888" width="2.85546875" style="123" customWidth="1"/>
    <col min="15889" max="15889" width="2" style="123" customWidth="1"/>
    <col min="15890" max="15890" width="13.5703125" style="123" customWidth="1"/>
    <col min="15891" max="15891" width="0.5703125" style="123" customWidth="1"/>
    <col min="15892" max="16128" width="9.140625" style="123"/>
    <col min="16129" max="16129" width="2.42578125" style="123" customWidth="1"/>
    <col min="16130" max="16130" width="1.85546875" style="123" customWidth="1"/>
    <col min="16131" max="16131" width="2.7109375" style="123" customWidth="1"/>
    <col min="16132" max="16132" width="6.85546875" style="123" customWidth="1"/>
    <col min="16133" max="16133" width="13.5703125" style="123" customWidth="1"/>
    <col min="16134" max="16134" width="0.5703125" style="123" customWidth="1"/>
    <col min="16135" max="16135" width="2.5703125" style="123" customWidth="1"/>
    <col min="16136" max="16136" width="2.7109375" style="123" customWidth="1"/>
    <col min="16137" max="16137" width="9.7109375" style="123" customWidth="1"/>
    <col min="16138" max="16138" width="13.5703125" style="123" customWidth="1"/>
    <col min="16139" max="16139" width="0.7109375" style="123" customWidth="1"/>
    <col min="16140" max="16140" width="2.42578125" style="123" customWidth="1"/>
    <col min="16141" max="16141" width="2.85546875" style="123" customWidth="1"/>
    <col min="16142" max="16142" width="2" style="123" customWidth="1"/>
    <col min="16143" max="16143" width="12.7109375" style="123" customWidth="1"/>
    <col min="16144" max="16144" width="2.85546875" style="123" customWidth="1"/>
    <col min="16145" max="16145" width="2" style="123" customWidth="1"/>
    <col min="16146" max="16146" width="13.5703125" style="123" customWidth="1"/>
    <col min="16147" max="16147" width="0.5703125" style="123" customWidth="1"/>
    <col min="16148" max="16384" width="9.140625" style="123"/>
  </cols>
  <sheetData>
    <row r="1" spans="1:19" ht="12" hidden="1" customHeight="1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19" ht="23.25" customHeight="1">
      <c r="A2" s="120"/>
      <c r="B2" s="121"/>
      <c r="C2" s="121"/>
      <c r="D2" s="121"/>
      <c r="E2" s="121"/>
      <c r="F2" s="121"/>
      <c r="G2" s="124" t="s">
        <v>10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ht="12" hidden="1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/>
    </row>
    <row r="4" spans="1:19" ht="8.2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19" ht="24" customHeight="1">
      <c r="A5" s="131"/>
      <c r="B5" s="132" t="s">
        <v>389</v>
      </c>
      <c r="C5" s="132"/>
      <c r="D5" s="132"/>
      <c r="E5" s="263" t="s">
        <v>390</v>
      </c>
      <c r="F5" s="264"/>
      <c r="G5" s="264"/>
      <c r="H5" s="264"/>
      <c r="I5" s="264"/>
      <c r="J5" s="265"/>
      <c r="K5" s="132"/>
      <c r="L5" s="132"/>
      <c r="M5" s="132"/>
      <c r="N5" s="132"/>
      <c r="O5" s="132" t="s">
        <v>391</v>
      </c>
      <c r="P5" s="133" t="s">
        <v>392</v>
      </c>
      <c r="Q5" s="134"/>
      <c r="R5" s="135"/>
      <c r="S5" s="136"/>
    </row>
    <row r="6" spans="1:19" ht="17.25" hidden="1" customHeight="1">
      <c r="A6" s="131"/>
      <c r="B6" s="132" t="s">
        <v>393</v>
      </c>
      <c r="C6" s="132"/>
      <c r="D6" s="132"/>
      <c r="E6" s="137" t="s">
        <v>394</v>
      </c>
      <c r="F6" s="132"/>
      <c r="G6" s="132"/>
      <c r="H6" s="132"/>
      <c r="I6" s="132"/>
      <c r="J6" s="138"/>
      <c r="K6" s="132"/>
      <c r="L6" s="132"/>
      <c r="M6" s="132"/>
      <c r="N6" s="132"/>
      <c r="O6" s="132"/>
      <c r="P6" s="139"/>
      <c r="Q6" s="140"/>
      <c r="R6" s="138"/>
      <c r="S6" s="136"/>
    </row>
    <row r="7" spans="1:19" ht="24" customHeight="1">
      <c r="A7" s="131"/>
      <c r="B7" s="132" t="s">
        <v>395</v>
      </c>
      <c r="C7" s="132"/>
      <c r="D7" s="132"/>
      <c r="E7" s="266"/>
      <c r="F7" s="267"/>
      <c r="G7" s="267"/>
      <c r="H7" s="267"/>
      <c r="I7" s="267"/>
      <c r="J7" s="268"/>
      <c r="K7" s="132"/>
      <c r="L7" s="132"/>
      <c r="M7" s="132"/>
      <c r="N7" s="132"/>
      <c r="O7" s="132" t="s">
        <v>396</v>
      </c>
      <c r="P7" s="141"/>
      <c r="Q7" s="140"/>
      <c r="R7" s="138"/>
      <c r="S7" s="136"/>
    </row>
    <row r="8" spans="1:19" ht="17.25" hidden="1" customHeight="1">
      <c r="A8" s="131"/>
      <c r="B8" s="132" t="s">
        <v>397</v>
      </c>
      <c r="C8" s="132"/>
      <c r="D8" s="132"/>
      <c r="E8" s="137" t="s">
        <v>398</v>
      </c>
      <c r="F8" s="132"/>
      <c r="G8" s="132"/>
      <c r="H8" s="132"/>
      <c r="I8" s="132"/>
      <c r="J8" s="138"/>
      <c r="K8" s="132"/>
      <c r="L8" s="132"/>
      <c r="M8" s="132"/>
      <c r="N8" s="132"/>
      <c r="O8" s="132"/>
      <c r="P8" s="139"/>
      <c r="Q8" s="140"/>
      <c r="R8" s="138"/>
      <c r="S8" s="136"/>
    </row>
    <row r="9" spans="1:19" ht="24" customHeight="1">
      <c r="A9" s="131"/>
      <c r="B9" s="132" t="s">
        <v>399</v>
      </c>
      <c r="C9" s="132"/>
      <c r="D9" s="132"/>
      <c r="E9" s="269" t="s">
        <v>392</v>
      </c>
      <c r="F9" s="270"/>
      <c r="G9" s="270"/>
      <c r="H9" s="270"/>
      <c r="I9" s="270"/>
      <c r="J9" s="271"/>
      <c r="K9" s="132"/>
      <c r="L9" s="132"/>
      <c r="M9" s="132"/>
      <c r="N9" s="132"/>
      <c r="O9" s="132" t="s">
        <v>400</v>
      </c>
      <c r="P9" s="272" t="s">
        <v>401</v>
      </c>
      <c r="Q9" s="270"/>
      <c r="R9" s="271"/>
      <c r="S9" s="136"/>
    </row>
    <row r="10" spans="1:19" ht="17.25" hidden="1" customHeight="1">
      <c r="A10" s="131"/>
      <c r="B10" s="132" t="s">
        <v>402</v>
      </c>
      <c r="C10" s="132"/>
      <c r="D10" s="132"/>
      <c r="E10" s="142" t="s">
        <v>392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40"/>
      <c r="Q10" s="140"/>
      <c r="R10" s="132"/>
      <c r="S10" s="136"/>
    </row>
    <row r="11" spans="1:19" ht="17.25" hidden="1" customHeight="1">
      <c r="A11" s="131"/>
      <c r="B11" s="132" t="s">
        <v>403</v>
      </c>
      <c r="C11" s="132"/>
      <c r="D11" s="132"/>
      <c r="E11" s="142" t="s">
        <v>392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40"/>
      <c r="Q11" s="140"/>
      <c r="R11" s="132"/>
      <c r="S11" s="136"/>
    </row>
    <row r="12" spans="1:19" ht="17.25" hidden="1" customHeight="1">
      <c r="A12" s="131"/>
      <c r="B12" s="132" t="s">
        <v>404</v>
      </c>
      <c r="C12" s="132"/>
      <c r="D12" s="132"/>
      <c r="E12" s="142" t="s">
        <v>392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40"/>
      <c r="Q12" s="140"/>
      <c r="R12" s="132"/>
      <c r="S12" s="136"/>
    </row>
    <row r="13" spans="1:19" ht="17.25" hidden="1" customHeight="1">
      <c r="A13" s="131"/>
      <c r="B13" s="132"/>
      <c r="C13" s="132"/>
      <c r="D13" s="132"/>
      <c r="E13" s="142" t="s">
        <v>392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40"/>
      <c r="Q13" s="140"/>
      <c r="R13" s="132"/>
      <c r="S13" s="136"/>
    </row>
    <row r="14" spans="1:19" ht="17.25" hidden="1" customHeight="1">
      <c r="A14" s="131"/>
      <c r="B14" s="132"/>
      <c r="C14" s="132"/>
      <c r="D14" s="132"/>
      <c r="E14" s="142" t="s">
        <v>392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40"/>
      <c r="Q14" s="140"/>
      <c r="R14" s="132"/>
      <c r="S14" s="136"/>
    </row>
    <row r="15" spans="1:19" ht="17.25" hidden="1" customHeight="1">
      <c r="A15" s="131"/>
      <c r="B15" s="132"/>
      <c r="C15" s="132"/>
      <c r="D15" s="132"/>
      <c r="E15" s="142" t="s">
        <v>392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40"/>
      <c r="Q15" s="140"/>
      <c r="R15" s="132"/>
      <c r="S15" s="136"/>
    </row>
    <row r="16" spans="1:19" ht="17.25" hidden="1" customHeight="1">
      <c r="A16" s="131"/>
      <c r="B16" s="132"/>
      <c r="C16" s="132"/>
      <c r="D16" s="132"/>
      <c r="E16" s="142" t="s">
        <v>392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40"/>
      <c r="Q16" s="140"/>
      <c r="R16" s="132"/>
      <c r="S16" s="136"/>
    </row>
    <row r="17" spans="1:19" ht="17.25" hidden="1" customHeight="1">
      <c r="A17" s="131"/>
      <c r="B17" s="132"/>
      <c r="C17" s="132"/>
      <c r="D17" s="132"/>
      <c r="E17" s="142" t="s">
        <v>392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40"/>
      <c r="Q17" s="140"/>
      <c r="R17" s="132"/>
      <c r="S17" s="136"/>
    </row>
    <row r="18" spans="1:19" ht="17.25" hidden="1" customHeight="1">
      <c r="A18" s="131"/>
      <c r="B18" s="132"/>
      <c r="C18" s="132"/>
      <c r="D18" s="132"/>
      <c r="E18" s="142" t="s">
        <v>392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40"/>
      <c r="Q18" s="140"/>
      <c r="R18" s="132"/>
      <c r="S18" s="136"/>
    </row>
    <row r="19" spans="1:19" ht="17.25" hidden="1" customHeight="1">
      <c r="A19" s="131"/>
      <c r="B19" s="132"/>
      <c r="C19" s="132"/>
      <c r="D19" s="132"/>
      <c r="E19" s="142" t="s">
        <v>392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40"/>
      <c r="Q19" s="140"/>
      <c r="R19" s="132"/>
      <c r="S19" s="136"/>
    </row>
    <row r="20" spans="1:19" ht="17.25" hidden="1" customHeight="1">
      <c r="A20" s="131"/>
      <c r="B20" s="132"/>
      <c r="C20" s="132"/>
      <c r="D20" s="132"/>
      <c r="E20" s="142" t="s">
        <v>392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40"/>
      <c r="Q20" s="140"/>
      <c r="R20" s="132"/>
      <c r="S20" s="136"/>
    </row>
    <row r="21" spans="1:19" ht="17.25" hidden="1" customHeight="1">
      <c r="A21" s="131"/>
      <c r="B21" s="132"/>
      <c r="C21" s="132"/>
      <c r="D21" s="132"/>
      <c r="E21" s="142" t="s">
        <v>392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40"/>
      <c r="Q21" s="140"/>
      <c r="R21" s="132"/>
      <c r="S21" s="136"/>
    </row>
    <row r="22" spans="1:19" ht="17.25" hidden="1" customHeight="1">
      <c r="A22" s="131"/>
      <c r="B22" s="132"/>
      <c r="C22" s="132"/>
      <c r="D22" s="132"/>
      <c r="E22" s="142" t="s">
        <v>392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40"/>
      <c r="Q22" s="140"/>
      <c r="R22" s="132"/>
      <c r="S22" s="136"/>
    </row>
    <row r="23" spans="1:19" ht="17.25" hidden="1" customHeight="1">
      <c r="A23" s="131"/>
      <c r="B23" s="132"/>
      <c r="C23" s="132"/>
      <c r="D23" s="132"/>
      <c r="E23" s="142" t="s">
        <v>392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40"/>
      <c r="Q23" s="140"/>
      <c r="R23" s="132"/>
      <c r="S23" s="136"/>
    </row>
    <row r="24" spans="1:19" ht="17.25" hidden="1" customHeight="1">
      <c r="A24" s="131"/>
      <c r="B24" s="132"/>
      <c r="C24" s="132"/>
      <c r="D24" s="132"/>
      <c r="E24" s="143" t="s">
        <v>392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40"/>
      <c r="Q24" s="140"/>
      <c r="R24" s="132"/>
      <c r="S24" s="136"/>
    </row>
    <row r="25" spans="1:19" ht="17.25" customHeight="1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 t="s">
        <v>405</v>
      </c>
      <c r="P25" s="132" t="s">
        <v>406</v>
      </c>
      <c r="Q25" s="132"/>
      <c r="R25" s="132"/>
      <c r="S25" s="136"/>
    </row>
    <row r="26" spans="1:19" ht="17.25" customHeight="1">
      <c r="A26" s="131"/>
      <c r="B26" s="132" t="s">
        <v>407</v>
      </c>
      <c r="C26" s="132"/>
      <c r="D26" s="132"/>
      <c r="E26" s="133" t="s">
        <v>408</v>
      </c>
      <c r="F26" s="144"/>
      <c r="G26" s="144"/>
      <c r="H26" s="144"/>
      <c r="I26" s="144"/>
      <c r="J26" s="135"/>
      <c r="K26" s="132"/>
      <c r="L26" s="132"/>
      <c r="M26" s="132"/>
      <c r="N26" s="132"/>
      <c r="O26" s="145"/>
      <c r="P26" s="146"/>
      <c r="Q26" s="147"/>
      <c r="R26" s="148"/>
      <c r="S26" s="136"/>
    </row>
    <row r="27" spans="1:19" ht="17.25" customHeight="1">
      <c r="A27" s="131"/>
      <c r="B27" s="132" t="s">
        <v>46</v>
      </c>
      <c r="C27" s="132"/>
      <c r="D27" s="132"/>
      <c r="E27" s="141" t="s">
        <v>27</v>
      </c>
      <c r="F27" s="132"/>
      <c r="G27" s="132"/>
      <c r="H27" s="132"/>
      <c r="I27" s="132"/>
      <c r="J27" s="138"/>
      <c r="K27" s="132"/>
      <c r="L27" s="132"/>
      <c r="M27" s="132"/>
      <c r="N27" s="132"/>
      <c r="O27" s="145"/>
      <c r="P27" s="146"/>
      <c r="Q27" s="147"/>
      <c r="R27" s="148"/>
      <c r="S27" s="136"/>
    </row>
    <row r="28" spans="1:19" ht="17.25" customHeight="1">
      <c r="A28" s="131"/>
      <c r="B28" s="132" t="s">
        <v>51</v>
      </c>
      <c r="C28" s="132"/>
      <c r="D28" s="132"/>
      <c r="E28" s="141" t="s">
        <v>409</v>
      </c>
      <c r="F28" s="132"/>
      <c r="G28" s="132"/>
      <c r="H28" s="132"/>
      <c r="I28" s="132"/>
      <c r="J28" s="138"/>
      <c r="K28" s="132"/>
      <c r="L28" s="132"/>
      <c r="M28" s="132"/>
      <c r="N28" s="132"/>
      <c r="O28" s="145"/>
      <c r="P28" s="146"/>
      <c r="Q28" s="147"/>
      <c r="R28" s="148"/>
      <c r="S28" s="136"/>
    </row>
    <row r="29" spans="1:19" ht="17.25" customHeight="1">
      <c r="A29" s="131"/>
      <c r="B29" s="132"/>
      <c r="C29" s="132"/>
      <c r="D29" s="132"/>
      <c r="E29" s="149"/>
      <c r="F29" s="150"/>
      <c r="G29" s="150"/>
      <c r="H29" s="150"/>
      <c r="I29" s="150"/>
      <c r="J29" s="151"/>
      <c r="K29" s="132"/>
      <c r="L29" s="132"/>
      <c r="M29" s="132"/>
      <c r="N29" s="132"/>
      <c r="O29" s="140"/>
      <c r="P29" s="140"/>
      <c r="Q29" s="140"/>
      <c r="R29" s="132"/>
      <c r="S29" s="136"/>
    </row>
    <row r="30" spans="1:19" ht="17.25" customHeight="1">
      <c r="A30" s="131"/>
      <c r="B30" s="132"/>
      <c r="C30" s="132"/>
      <c r="D30" s="132"/>
      <c r="E30" s="152" t="s">
        <v>410</v>
      </c>
      <c r="F30" s="132"/>
      <c r="G30" s="132" t="s">
        <v>411</v>
      </c>
      <c r="H30" s="132"/>
      <c r="I30" s="132"/>
      <c r="J30" s="132"/>
      <c r="K30" s="132"/>
      <c r="L30" s="132"/>
      <c r="M30" s="132"/>
      <c r="N30" s="132"/>
      <c r="O30" s="152" t="s">
        <v>412</v>
      </c>
      <c r="P30" s="140"/>
      <c r="Q30" s="140"/>
      <c r="R30" s="153"/>
      <c r="S30" s="136"/>
    </row>
    <row r="31" spans="1:19" ht="17.25" customHeight="1">
      <c r="A31" s="131"/>
      <c r="B31" s="132"/>
      <c r="C31" s="132"/>
      <c r="D31" s="132"/>
      <c r="E31" s="145"/>
      <c r="F31" s="132"/>
      <c r="G31" s="146" t="s">
        <v>462</v>
      </c>
      <c r="H31" s="154"/>
      <c r="I31" s="155"/>
      <c r="J31" s="132"/>
      <c r="K31" s="132"/>
      <c r="L31" s="132"/>
      <c r="M31" s="132"/>
      <c r="N31" s="132"/>
      <c r="O31" s="156" t="s">
        <v>461</v>
      </c>
      <c r="P31" s="140"/>
      <c r="Q31" s="140"/>
      <c r="R31" s="157"/>
      <c r="S31" s="136"/>
    </row>
    <row r="32" spans="1:19" ht="8.2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</row>
    <row r="33" spans="1:19" ht="20.25" customHeight="1">
      <c r="A33" s="161"/>
      <c r="B33" s="162"/>
      <c r="C33" s="162"/>
      <c r="D33" s="162"/>
      <c r="E33" s="163" t="s">
        <v>413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4"/>
    </row>
    <row r="34" spans="1:19" ht="20.25" customHeight="1">
      <c r="A34" s="165" t="s">
        <v>414</v>
      </c>
      <c r="B34" s="166"/>
      <c r="C34" s="166"/>
      <c r="D34" s="167"/>
      <c r="E34" s="168" t="s">
        <v>415</v>
      </c>
      <c r="F34" s="167"/>
      <c r="G34" s="168" t="s">
        <v>416</v>
      </c>
      <c r="H34" s="166"/>
      <c r="I34" s="167"/>
      <c r="J34" s="168" t="s">
        <v>417</v>
      </c>
      <c r="K34" s="166"/>
      <c r="L34" s="168" t="s">
        <v>418</v>
      </c>
      <c r="M34" s="166"/>
      <c r="N34" s="166"/>
      <c r="O34" s="167"/>
      <c r="P34" s="168" t="s">
        <v>419</v>
      </c>
      <c r="Q34" s="166"/>
      <c r="R34" s="166"/>
      <c r="S34" s="169"/>
    </row>
    <row r="35" spans="1:19" ht="20.25" customHeight="1">
      <c r="A35" s="170"/>
      <c r="B35" s="171"/>
      <c r="C35" s="171"/>
      <c r="D35" s="172"/>
      <c r="E35" s="173"/>
      <c r="F35" s="174"/>
      <c r="G35" s="175"/>
      <c r="H35" s="171"/>
      <c r="I35" s="172"/>
      <c r="J35" s="173"/>
      <c r="K35" s="176"/>
      <c r="L35" s="175"/>
      <c r="M35" s="171"/>
      <c r="N35" s="171"/>
      <c r="O35" s="172"/>
      <c r="P35" s="175"/>
      <c r="Q35" s="171"/>
      <c r="R35" s="177"/>
      <c r="S35" s="178"/>
    </row>
    <row r="36" spans="1:19" ht="20.25" customHeight="1">
      <c r="A36" s="161"/>
      <c r="B36" s="162"/>
      <c r="C36" s="162"/>
      <c r="D36" s="162"/>
      <c r="E36" s="163" t="s">
        <v>420</v>
      </c>
      <c r="F36" s="162"/>
      <c r="G36" s="162"/>
      <c r="H36" s="162"/>
      <c r="I36" s="162"/>
      <c r="J36" s="179" t="s">
        <v>45</v>
      </c>
      <c r="K36" s="162"/>
      <c r="L36" s="162"/>
      <c r="M36" s="162"/>
      <c r="N36" s="162"/>
      <c r="O36" s="162"/>
      <c r="P36" s="162"/>
      <c r="Q36" s="162"/>
      <c r="R36" s="162"/>
      <c r="S36" s="164"/>
    </row>
    <row r="37" spans="1:19" ht="20.25" customHeight="1">
      <c r="A37" s="180" t="s">
        <v>421</v>
      </c>
      <c r="B37" s="181"/>
      <c r="C37" s="182" t="s">
        <v>422</v>
      </c>
      <c r="D37" s="183"/>
      <c r="E37" s="183"/>
      <c r="F37" s="184"/>
      <c r="G37" s="180" t="s">
        <v>423</v>
      </c>
      <c r="H37" s="185"/>
      <c r="I37" s="182" t="s">
        <v>424</v>
      </c>
      <c r="J37" s="183"/>
      <c r="K37" s="183"/>
      <c r="L37" s="180" t="s">
        <v>425</v>
      </c>
      <c r="M37" s="185"/>
      <c r="N37" s="182" t="s">
        <v>426</v>
      </c>
      <c r="O37" s="183"/>
      <c r="P37" s="183"/>
      <c r="Q37" s="183"/>
      <c r="R37" s="183"/>
      <c r="S37" s="184"/>
    </row>
    <row r="38" spans="1:19" ht="20.25" customHeight="1">
      <c r="A38" s="186">
        <v>1</v>
      </c>
      <c r="B38" s="187" t="s">
        <v>427</v>
      </c>
      <c r="C38" s="135"/>
      <c r="D38" s="188" t="s">
        <v>428</v>
      </c>
      <c r="E38" s="189"/>
      <c r="F38" s="190"/>
      <c r="G38" s="186">
        <v>8</v>
      </c>
      <c r="H38" s="191" t="s">
        <v>429</v>
      </c>
      <c r="I38" s="148"/>
      <c r="J38" s="192"/>
      <c r="K38" s="193"/>
      <c r="L38" s="186">
        <v>13</v>
      </c>
      <c r="M38" s="146" t="s">
        <v>430</v>
      </c>
      <c r="N38" s="154"/>
      <c r="O38" s="154"/>
      <c r="P38" s="194">
        <v>2</v>
      </c>
      <c r="Q38" s="195">
        <v>2</v>
      </c>
      <c r="R38" s="189">
        <f>E44*0.005</f>
        <v>0</v>
      </c>
      <c r="S38" s="190"/>
    </row>
    <row r="39" spans="1:19" ht="20.25" customHeight="1">
      <c r="A39" s="186">
        <v>2</v>
      </c>
      <c r="B39" s="196"/>
      <c r="C39" s="151"/>
      <c r="D39" s="188" t="s">
        <v>33</v>
      </c>
      <c r="E39" s="189"/>
      <c r="F39" s="190"/>
      <c r="G39" s="186">
        <v>9</v>
      </c>
      <c r="H39" s="132" t="s">
        <v>431</v>
      </c>
      <c r="I39" s="188"/>
      <c r="J39" s="192"/>
      <c r="K39" s="193"/>
      <c r="L39" s="186">
        <v>14</v>
      </c>
      <c r="M39" s="146" t="s">
        <v>432</v>
      </c>
      <c r="N39" s="154"/>
      <c r="O39" s="154"/>
      <c r="P39" s="194">
        <f>M48</f>
        <v>15</v>
      </c>
      <c r="Q39" s="195" t="s">
        <v>196</v>
      </c>
      <c r="R39" s="189"/>
      <c r="S39" s="190"/>
    </row>
    <row r="40" spans="1:19" ht="20.25" customHeight="1">
      <c r="A40" s="186">
        <v>3</v>
      </c>
      <c r="B40" s="187" t="s">
        <v>433</v>
      </c>
      <c r="C40" s="135"/>
      <c r="D40" s="188" t="s">
        <v>428</v>
      </c>
      <c r="E40" s="189"/>
      <c r="F40" s="190"/>
      <c r="G40" s="186">
        <v>10</v>
      </c>
      <c r="H40" s="191" t="s">
        <v>434</v>
      </c>
      <c r="I40" s="148"/>
      <c r="J40" s="192"/>
      <c r="K40" s="193"/>
      <c r="L40" s="186">
        <v>15</v>
      </c>
      <c r="M40" s="146" t="s">
        <v>435</v>
      </c>
      <c r="N40" s="154"/>
      <c r="O40" s="154"/>
      <c r="P40" s="194">
        <f>M48</f>
        <v>15</v>
      </c>
      <c r="Q40" s="195" t="s">
        <v>196</v>
      </c>
      <c r="R40" s="189"/>
      <c r="S40" s="190"/>
    </row>
    <row r="41" spans="1:19" ht="20.25" customHeight="1">
      <c r="A41" s="186">
        <v>4</v>
      </c>
      <c r="B41" s="196"/>
      <c r="C41" s="151"/>
      <c r="D41" s="188" t="s">
        <v>33</v>
      </c>
      <c r="E41" s="189"/>
      <c r="F41" s="190"/>
      <c r="G41" s="186">
        <v>11</v>
      </c>
      <c r="H41" s="191"/>
      <c r="I41" s="148"/>
      <c r="J41" s="192"/>
      <c r="K41" s="193"/>
      <c r="L41" s="186">
        <v>16</v>
      </c>
      <c r="M41" s="146" t="s">
        <v>436</v>
      </c>
      <c r="N41" s="154"/>
      <c r="O41" s="154"/>
      <c r="P41" s="194">
        <f>M48</f>
        <v>15</v>
      </c>
      <c r="Q41" s="195" t="s">
        <v>196</v>
      </c>
      <c r="R41" s="189"/>
      <c r="S41" s="190"/>
    </row>
    <row r="42" spans="1:19" ht="20.25" customHeight="1">
      <c r="A42" s="186">
        <v>5</v>
      </c>
      <c r="B42" s="187" t="s">
        <v>437</v>
      </c>
      <c r="C42" s="135"/>
      <c r="D42" s="188" t="s">
        <v>428</v>
      </c>
      <c r="E42" s="189"/>
      <c r="F42" s="190"/>
      <c r="G42" s="197"/>
      <c r="H42" s="154"/>
      <c r="I42" s="148"/>
      <c r="J42" s="198"/>
      <c r="K42" s="193"/>
      <c r="L42" s="186">
        <v>17</v>
      </c>
      <c r="M42" s="146" t="s">
        <v>438</v>
      </c>
      <c r="N42" s="154"/>
      <c r="O42" s="154"/>
      <c r="P42" s="194">
        <f>M48</f>
        <v>15</v>
      </c>
      <c r="Q42" s="195" t="s">
        <v>196</v>
      </c>
      <c r="R42" s="189"/>
      <c r="S42" s="190"/>
    </row>
    <row r="43" spans="1:19" ht="20.25" customHeight="1">
      <c r="A43" s="186">
        <v>6</v>
      </c>
      <c r="B43" s="196"/>
      <c r="C43" s="151"/>
      <c r="D43" s="188" t="s">
        <v>33</v>
      </c>
      <c r="E43" s="189"/>
      <c r="F43" s="190"/>
      <c r="G43" s="197"/>
      <c r="H43" s="154"/>
      <c r="I43" s="148"/>
      <c r="J43" s="198"/>
      <c r="K43" s="193"/>
      <c r="L43" s="186">
        <v>18</v>
      </c>
      <c r="M43" s="191" t="s">
        <v>439</v>
      </c>
      <c r="N43" s="154"/>
      <c r="O43" s="154"/>
      <c r="P43" s="154"/>
      <c r="Q43" s="148"/>
      <c r="R43" s="189"/>
      <c r="S43" s="190"/>
    </row>
    <row r="44" spans="1:19" ht="20.25" customHeight="1">
      <c r="A44" s="186">
        <v>7</v>
      </c>
      <c r="B44" s="199" t="s">
        <v>440</v>
      </c>
      <c r="C44" s="154"/>
      <c r="D44" s="148"/>
      <c r="E44" s="200">
        <f>Rekapitulace!C16</f>
        <v>0</v>
      </c>
      <c r="F44" s="164"/>
      <c r="G44" s="186">
        <v>12</v>
      </c>
      <c r="H44" s="199" t="s">
        <v>441</v>
      </c>
      <c r="I44" s="148"/>
      <c r="J44" s="201"/>
      <c r="K44" s="202"/>
      <c r="L44" s="186">
        <v>19</v>
      </c>
      <c r="M44" s="187" t="s">
        <v>442</v>
      </c>
      <c r="N44" s="144"/>
      <c r="O44" s="144"/>
      <c r="P44" s="144"/>
      <c r="Q44" s="203"/>
      <c r="R44" s="200">
        <f>SUM(R38:R43)</f>
        <v>0</v>
      </c>
      <c r="S44" s="164"/>
    </row>
    <row r="45" spans="1:19" ht="20.25" customHeight="1">
      <c r="A45" s="204">
        <v>20</v>
      </c>
      <c r="B45" s="205" t="s">
        <v>443</v>
      </c>
      <c r="C45" s="206"/>
      <c r="D45" s="207"/>
      <c r="E45" s="208"/>
      <c r="F45" s="160"/>
      <c r="G45" s="204">
        <v>21</v>
      </c>
      <c r="H45" s="205" t="s">
        <v>444</v>
      </c>
      <c r="I45" s="207"/>
      <c r="J45" s="209"/>
      <c r="K45" s="210">
        <f>M48</f>
        <v>15</v>
      </c>
      <c r="L45" s="204">
        <v>22</v>
      </c>
      <c r="M45" s="205" t="s">
        <v>34</v>
      </c>
      <c r="N45" s="206"/>
      <c r="O45" s="206"/>
      <c r="P45" s="206"/>
      <c r="Q45" s="207"/>
      <c r="R45" s="208"/>
      <c r="S45" s="160"/>
    </row>
    <row r="46" spans="1:19" ht="20.25" customHeight="1">
      <c r="A46" s="211" t="s">
        <v>46</v>
      </c>
      <c r="B46" s="129"/>
      <c r="C46" s="129"/>
      <c r="D46" s="129"/>
      <c r="E46" s="129"/>
      <c r="F46" s="212"/>
      <c r="G46" s="213"/>
      <c r="H46" s="129"/>
      <c r="I46" s="129"/>
      <c r="J46" s="129"/>
      <c r="K46" s="129"/>
      <c r="L46" s="180" t="s">
        <v>98</v>
      </c>
      <c r="M46" s="167"/>
      <c r="N46" s="182" t="s">
        <v>445</v>
      </c>
      <c r="O46" s="166"/>
      <c r="P46" s="166"/>
      <c r="Q46" s="166"/>
      <c r="R46" s="262"/>
      <c r="S46" s="169"/>
    </row>
    <row r="47" spans="1:19" ht="20.25" customHeight="1">
      <c r="A47" s="131"/>
      <c r="B47" s="132"/>
      <c r="C47" s="132"/>
      <c r="D47" s="132"/>
      <c r="E47" s="132"/>
      <c r="F47" s="138"/>
      <c r="G47" s="214"/>
      <c r="H47" s="132"/>
      <c r="I47" s="132"/>
      <c r="J47" s="132"/>
      <c r="K47" s="132"/>
      <c r="L47" s="186">
        <v>23</v>
      </c>
      <c r="M47" s="191" t="s">
        <v>446</v>
      </c>
      <c r="N47" s="154"/>
      <c r="O47" s="154"/>
      <c r="P47" s="154"/>
      <c r="Q47" s="190"/>
      <c r="R47" s="200">
        <f>E44+E45+J44+J45+R44+R45</f>
        <v>0</v>
      </c>
      <c r="S47" s="215">
        <f>E44+J44+R44+E45+J45+R45</f>
        <v>0</v>
      </c>
    </row>
    <row r="48" spans="1:19" ht="20.25" customHeight="1">
      <c r="A48" s="216" t="s">
        <v>447</v>
      </c>
      <c r="B48" s="150"/>
      <c r="C48" s="150"/>
      <c r="D48" s="150"/>
      <c r="E48" s="150"/>
      <c r="F48" s="151"/>
      <c r="G48" s="217" t="s">
        <v>49</v>
      </c>
      <c r="H48" s="150"/>
      <c r="I48" s="150"/>
      <c r="J48" s="150"/>
      <c r="K48" s="150"/>
      <c r="L48" s="186">
        <v>24</v>
      </c>
      <c r="M48" s="218">
        <v>15</v>
      </c>
      <c r="N48" s="151" t="s">
        <v>196</v>
      </c>
      <c r="O48" s="219"/>
      <c r="P48" s="154" t="s">
        <v>36</v>
      </c>
      <c r="Q48" s="148"/>
      <c r="R48" s="220">
        <f>R47*0.15</f>
        <v>0</v>
      </c>
      <c r="S48" s="221">
        <f>O48*M48/100</f>
        <v>0</v>
      </c>
    </row>
    <row r="49" spans="1:19" ht="20.25" customHeight="1" thickBot="1">
      <c r="A49" s="222" t="s">
        <v>407</v>
      </c>
      <c r="B49" s="144"/>
      <c r="C49" s="144"/>
      <c r="D49" s="144"/>
      <c r="E49" s="144"/>
      <c r="F49" s="135"/>
      <c r="G49" s="223"/>
      <c r="H49" s="144"/>
      <c r="I49" s="144"/>
      <c r="J49" s="144"/>
      <c r="K49" s="144"/>
      <c r="L49" s="186">
        <v>25</v>
      </c>
      <c r="M49" s="224">
        <v>21</v>
      </c>
      <c r="N49" s="148" t="s">
        <v>196</v>
      </c>
      <c r="O49" s="219"/>
      <c r="P49" s="154" t="s">
        <v>36</v>
      </c>
      <c r="Q49" s="148"/>
      <c r="R49" s="189"/>
      <c r="S49" s="225">
        <f>O49*M49/100</f>
        <v>0</v>
      </c>
    </row>
    <row r="50" spans="1:19" ht="20.25" customHeight="1" thickBot="1">
      <c r="A50" s="131"/>
      <c r="B50" s="132"/>
      <c r="C50" s="132"/>
      <c r="D50" s="132"/>
      <c r="E50" s="132"/>
      <c r="F50" s="138"/>
      <c r="G50" s="214"/>
      <c r="H50" s="132"/>
      <c r="I50" s="132"/>
      <c r="J50" s="132"/>
      <c r="K50" s="132"/>
      <c r="L50" s="204">
        <v>26</v>
      </c>
      <c r="M50" s="226" t="s">
        <v>448</v>
      </c>
      <c r="N50" s="206"/>
      <c r="O50" s="206"/>
      <c r="P50" s="206"/>
      <c r="Q50" s="227"/>
      <c r="R50" s="228">
        <f>SUM(R47:R49)</f>
        <v>0</v>
      </c>
      <c r="S50" s="229"/>
    </row>
    <row r="51" spans="1:19" ht="20.25" customHeight="1">
      <c r="A51" s="216" t="s">
        <v>447</v>
      </c>
      <c r="B51" s="150"/>
      <c r="C51" s="150"/>
      <c r="D51" s="150"/>
      <c r="E51" s="150"/>
      <c r="F51" s="151"/>
      <c r="G51" s="217" t="s">
        <v>49</v>
      </c>
      <c r="H51" s="150"/>
      <c r="I51" s="150"/>
      <c r="J51" s="150"/>
      <c r="K51" s="150"/>
      <c r="L51" s="180" t="s">
        <v>449</v>
      </c>
      <c r="M51" s="167"/>
      <c r="N51" s="182" t="s">
        <v>450</v>
      </c>
      <c r="O51" s="166"/>
      <c r="P51" s="166"/>
      <c r="Q51" s="166"/>
      <c r="R51" s="230"/>
      <c r="S51" s="169"/>
    </row>
    <row r="52" spans="1:19" ht="20.25" customHeight="1">
      <c r="A52" s="222" t="s">
        <v>51</v>
      </c>
      <c r="B52" s="144"/>
      <c r="C52" s="144"/>
      <c r="D52" s="144"/>
      <c r="E52" s="144"/>
      <c r="F52" s="135"/>
      <c r="G52" s="223"/>
      <c r="H52" s="144"/>
      <c r="I52" s="144"/>
      <c r="J52" s="144"/>
      <c r="K52" s="144"/>
      <c r="L52" s="186">
        <v>27</v>
      </c>
      <c r="M52" s="191" t="s">
        <v>451</v>
      </c>
      <c r="N52" s="154"/>
      <c r="O52" s="154"/>
      <c r="P52" s="154"/>
      <c r="Q52" s="148"/>
      <c r="R52" s="189"/>
      <c r="S52" s="190"/>
    </row>
    <row r="53" spans="1:19" ht="20.25" customHeight="1">
      <c r="A53" s="131"/>
      <c r="B53" s="132"/>
      <c r="C53" s="132"/>
      <c r="D53" s="132"/>
      <c r="E53" s="132"/>
      <c r="F53" s="138"/>
      <c r="G53" s="214"/>
      <c r="H53" s="132"/>
      <c r="I53" s="132"/>
      <c r="J53" s="132"/>
      <c r="K53" s="132"/>
      <c r="L53" s="186">
        <v>28</v>
      </c>
      <c r="M53" s="191" t="s">
        <v>452</v>
      </c>
      <c r="N53" s="154"/>
      <c r="O53" s="154"/>
      <c r="P53" s="154"/>
      <c r="Q53" s="148"/>
      <c r="R53" s="189"/>
      <c r="S53" s="190"/>
    </row>
    <row r="54" spans="1:19" ht="20.25" customHeight="1">
      <c r="A54" s="231" t="s">
        <v>447</v>
      </c>
      <c r="B54" s="159"/>
      <c r="C54" s="159"/>
      <c r="D54" s="159"/>
      <c r="E54" s="159"/>
      <c r="F54" s="232"/>
      <c r="G54" s="233" t="s">
        <v>49</v>
      </c>
      <c r="H54" s="159"/>
      <c r="I54" s="159"/>
      <c r="J54" s="159"/>
      <c r="K54" s="159"/>
      <c r="L54" s="204">
        <v>29</v>
      </c>
      <c r="M54" s="205" t="s">
        <v>453</v>
      </c>
      <c r="N54" s="206"/>
      <c r="O54" s="206"/>
      <c r="P54" s="206"/>
      <c r="Q54" s="207"/>
      <c r="R54" s="173"/>
      <c r="S54" s="234"/>
    </row>
  </sheetData>
  <mergeCells count="4">
    <mergeCell ref="E5:J5"/>
    <mergeCell ref="E7:J7"/>
    <mergeCell ref="E9:J9"/>
    <mergeCell ref="P9:R9"/>
  </mergeCells>
  <printOptions verticalCentered="1"/>
  <pageMargins left="0.59055119752883911" right="0.59055119752883911" top="0.90551179647445679" bottom="0.90551179647445679" header="0" footer="0"/>
  <pageSetup paperSize="9" scale="96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>
      <pane ySplit="13" topLeftCell="A14" activePane="bottomLeft" state="frozenSplit"/>
      <selection activeCell="I38" sqref="I38"/>
      <selection pane="bottomLeft" activeCell="C26" sqref="C26"/>
    </sheetView>
  </sheetViews>
  <sheetFormatPr defaultRowHeight="12.75" customHeight="1"/>
  <cols>
    <col min="1" max="1" width="11.7109375" style="123" customWidth="1"/>
    <col min="2" max="2" width="55.7109375" style="123" customWidth="1"/>
    <col min="3" max="3" width="13.5703125" style="123" customWidth="1"/>
    <col min="4" max="4" width="13.7109375" style="123" hidden="1" customWidth="1"/>
    <col min="5" max="5" width="13.85546875" style="123" hidden="1" customWidth="1"/>
    <col min="6" max="256" width="9.140625" style="123"/>
    <col min="257" max="257" width="11.7109375" style="123" customWidth="1"/>
    <col min="258" max="258" width="55.7109375" style="123" customWidth="1"/>
    <col min="259" max="259" width="13.5703125" style="123" customWidth="1"/>
    <col min="260" max="261" width="0" style="123" hidden="1" customWidth="1"/>
    <col min="262" max="512" width="9.140625" style="123"/>
    <col min="513" max="513" width="11.7109375" style="123" customWidth="1"/>
    <col min="514" max="514" width="55.7109375" style="123" customWidth="1"/>
    <col min="515" max="515" width="13.5703125" style="123" customWidth="1"/>
    <col min="516" max="517" width="0" style="123" hidden="1" customWidth="1"/>
    <col min="518" max="768" width="9.140625" style="123"/>
    <col min="769" max="769" width="11.7109375" style="123" customWidth="1"/>
    <col min="770" max="770" width="55.7109375" style="123" customWidth="1"/>
    <col min="771" max="771" width="13.5703125" style="123" customWidth="1"/>
    <col min="772" max="773" width="0" style="123" hidden="1" customWidth="1"/>
    <col min="774" max="1024" width="9.140625" style="123"/>
    <col min="1025" max="1025" width="11.7109375" style="123" customWidth="1"/>
    <col min="1026" max="1026" width="55.7109375" style="123" customWidth="1"/>
    <col min="1027" max="1027" width="13.5703125" style="123" customWidth="1"/>
    <col min="1028" max="1029" width="0" style="123" hidden="1" customWidth="1"/>
    <col min="1030" max="1280" width="9.140625" style="123"/>
    <col min="1281" max="1281" width="11.7109375" style="123" customWidth="1"/>
    <col min="1282" max="1282" width="55.7109375" style="123" customWidth="1"/>
    <col min="1283" max="1283" width="13.5703125" style="123" customWidth="1"/>
    <col min="1284" max="1285" width="0" style="123" hidden="1" customWidth="1"/>
    <col min="1286" max="1536" width="9.140625" style="123"/>
    <col min="1537" max="1537" width="11.7109375" style="123" customWidth="1"/>
    <col min="1538" max="1538" width="55.7109375" style="123" customWidth="1"/>
    <col min="1539" max="1539" width="13.5703125" style="123" customWidth="1"/>
    <col min="1540" max="1541" width="0" style="123" hidden="1" customWidth="1"/>
    <col min="1542" max="1792" width="9.140625" style="123"/>
    <col min="1793" max="1793" width="11.7109375" style="123" customWidth="1"/>
    <col min="1794" max="1794" width="55.7109375" style="123" customWidth="1"/>
    <col min="1795" max="1795" width="13.5703125" style="123" customWidth="1"/>
    <col min="1796" max="1797" width="0" style="123" hidden="1" customWidth="1"/>
    <col min="1798" max="2048" width="9.140625" style="123"/>
    <col min="2049" max="2049" width="11.7109375" style="123" customWidth="1"/>
    <col min="2050" max="2050" width="55.7109375" style="123" customWidth="1"/>
    <col min="2051" max="2051" width="13.5703125" style="123" customWidth="1"/>
    <col min="2052" max="2053" width="0" style="123" hidden="1" customWidth="1"/>
    <col min="2054" max="2304" width="9.140625" style="123"/>
    <col min="2305" max="2305" width="11.7109375" style="123" customWidth="1"/>
    <col min="2306" max="2306" width="55.7109375" style="123" customWidth="1"/>
    <col min="2307" max="2307" width="13.5703125" style="123" customWidth="1"/>
    <col min="2308" max="2309" width="0" style="123" hidden="1" customWidth="1"/>
    <col min="2310" max="2560" width="9.140625" style="123"/>
    <col min="2561" max="2561" width="11.7109375" style="123" customWidth="1"/>
    <col min="2562" max="2562" width="55.7109375" style="123" customWidth="1"/>
    <col min="2563" max="2563" width="13.5703125" style="123" customWidth="1"/>
    <col min="2564" max="2565" width="0" style="123" hidden="1" customWidth="1"/>
    <col min="2566" max="2816" width="9.140625" style="123"/>
    <col min="2817" max="2817" width="11.7109375" style="123" customWidth="1"/>
    <col min="2818" max="2818" width="55.7109375" style="123" customWidth="1"/>
    <col min="2819" max="2819" width="13.5703125" style="123" customWidth="1"/>
    <col min="2820" max="2821" width="0" style="123" hidden="1" customWidth="1"/>
    <col min="2822" max="3072" width="9.140625" style="123"/>
    <col min="3073" max="3073" width="11.7109375" style="123" customWidth="1"/>
    <col min="3074" max="3074" width="55.7109375" style="123" customWidth="1"/>
    <col min="3075" max="3075" width="13.5703125" style="123" customWidth="1"/>
    <col min="3076" max="3077" width="0" style="123" hidden="1" customWidth="1"/>
    <col min="3078" max="3328" width="9.140625" style="123"/>
    <col min="3329" max="3329" width="11.7109375" style="123" customWidth="1"/>
    <col min="3330" max="3330" width="55.7109375" style="123" customWidth="1"/>
    <col min="3331" max="3331" width="13.5703125" style="123" customWidth="1"/>
    <col min="3332" max="3333" width="0" style="123" hidden="1" customWidth="1"/>
    <col min="3334" max="3584" width="9.140625" style="123"/>
    <col min="3585" max="3585" width="11.7109375" style="123" customWidth="1"/>
    <col min="3586" max="3586" width="55.7109375" style="123" customWidth="1"/>
    <col min="3587" max="3587" width="13.5703125" style="123" customWidth="1"/>
    <col min="3588" max="3589" width="0" style="123" hidden="1" customWidth="1"/>
    <col min="3590" max="3840" width="9.140625" style="123"/>
    <col min="3841" max="3841" width="11.7109375" style="123" customWidth="1"/>
    <col min="3842" max="3842" width="55.7109375" style="123" customWidth="1"/>
    <col min="3843" max="3843" width="13.5703125" style="123" customWidth="1"/>
    <col min="3844" max="3845" width="0" style="123" hidden="1" customWidth="1"/>
    <col min="3846" max="4096" width="9.140625" style="123"/>
    <col min="4097" max="4097" width="11.7109375" style="123" customWidth="1"/>
    <col min="4098" max="4098" width="55.7109375" style="123" customWidth="1"/>
    <col min="4099" max="4099" width="13.5703125" style="123" customWidth="1"/>
    <col min="4100" max="4101" width="0" style="123" hidden="1" customWidth="1"/>
    <col min="4102" max="4352" width="9.140625" style="123"/>
    <col min="4353" max="4353" width="11.7109375" style="123" customWidth="1"/>
    <col min="4354" max="4354" width="55.7109375" style="123" customWidth="1"/>
    <col min="4355" max="4355" width="13.5703125" style="123" customWidth="1"/>
    <col min="4356" max="4357" width="0" style="123" hidden="1" customWidth="1"/>
    <col min="4358" max="4608" width="9.140625" style="123"/>
    <col min="4609" max="4609" width="11.7109375" style="123" customWidth="1"/>
    <col min="4610" max="4610" width="55.7109375" style="123" customWidth="1"/>
    <col min="4611" max="4611" width="13.5703125" style="123" customWidth="1"/>
    <col min="4612" max="4613" width="0" style="123" hidden="1" customWidth="1"/>
    <col min="4614" max="4864" width="9.140625" style="123"/>
    <col min="4865" max="4865" width="11.7109375" style="123" customWidth="1"/>
    <col min="4866" max="4866" width="55.7109375" style="123" customWidth="1"/>
    <col min="4867" max="4867" width="13.5703125" style="123" customWidth="1"/>
    <col min="4868" max="4869" width="0" style="123" hidden="1" customWidth="1"/>
    <col min="4870" max="5120" width="9.140625" style="123"/>
    <col min="5121" max="5121" width="11.7109375" style="123" customWidth="1"/>
    <col min="5122" max="5122" width="55.7109375" style="123" customWidth="1"/>
    <col min="5123" max="5123" width="13.5703125" style="123" customWidth="1"/>
    <col min="5124" max="5125" width="0" style="123" hidden="1" customWidth="1"/>
    <col min="5126" max="5376" width="9.140625" style="123"/>
    <col min="5377" max="5377" width="11.7109375" style="123" customWidth="1"/>
    <col min="5378" max="5378" width="55.7109375" style="123" customWidth="1"/>
    <col min="5379" max="5379" width="13.5703125" style="123" customWidth="1"/>
    <col min="5380" max="5381" width="0" style="123" hidden="1" customWidth="1"/>
    <col min="5382" max="5632" width="9.140625" style="123"/>
    <col min="5633" max="5633" width="11.7109375" style="123" customWidth="1"/>
    <col min="5634" max="5634" width="55.7109375" style="123" customWidth="1"/>
    <col min="5635" max="5635" width="13.5703125" style="123" customWidth="1"/>
    <col min="5636" max="5637" width="0" style="123" hidden="1" customWidth="1"/>
    <col min="5638" max="5888" width="9.140625" style="123"/>
    <col min="5889" max="5889" width="11.7109375" style="123" customWidth="1"/>
    <col min="5890" max="5890" width="55.7109375" style="123" customWidth="1"/>
    <col min="5891" max="5891" width="13.5703125" style="123" customWidth="1"/>
    <col min="5892" max="5893" width="0" style="123" hidden="1" customWidth="1"/>
    <col min="5894" max="6144" width="9.140625" style="123"/>
    <col min="6145" max="6145" width="11.7109375" style="123" customWidth="1"/>
    <col min="6146" max="6146" width="55.7109375" style="123" customWidth="1"/>
    <col min="6147" max="6147" width="13.5703125" style="123" customWidth="1"/>
    <col min="6148" max="6149" width="0" style="123" hidden="1" customWidth="1"/>
    <col min="6150" max="6400" width="9.140625" style="123"/>
    <col min="6401" max="6401" width="11.7109375" style="123" customWidth="1"/>
    <col min="6402" max="6402" width="55.7109375" style="123" customWidth="1"/>
    <col min="6403" max="6403" width="13.5703125" style="123" customWidth="1"/>
    <col min="6404" max="6405" width="0" style="123" hidden="1" customWidth="1"/>
    <col min="6406" max="6656" width="9.140625" style="123"/>
    <col min="6657" max="6657" width="11.7109375" style="123" customWidth="1"/>
    <col min="6658" max="6658" width="55.7109375" style="123" customWidth="1"/>
    <col min="6659" max="6659" width="13.5703125" style="123" customWidth="1"/>
    <col min="6660" max="6661" width="0" style="123" hidden="1" customWidth="1"/>
    <col min="6662" max="6912" width="9.140625" style="123"/>
    <col min="6913" max="6913" width="11.7109375" style="123" customWidth="1"/>
    <col min="6914" max="6914" width="55.7109375" style="123" customWidth="1"/>
    <col min="6915" max="6915" width="13.5703125" style="123" customWidth="1"/>
    <col min="6916" max="6917" width="0" style="123" hidden="1" customWidth="1"/>
    <col min="6918" max="7168" width="9.140625" style="123"/>
    <col min="7169" max="7169" width="11.7109375" style="123" customWidth="1"/>
    <col min="7170" max="7170" width="55.7109375" style="123" customWidth="1"/>
    <col min="7171" max="7171" width="13.5703125" style="123" customWidth="1"/>
    <col min="7172" max="7173" width="0" style="123" hidden="1" customWidth="1"/>
    <col min="7174" max="7424" width="9.140625" style="123"/>
    <col min="7425" max="7425" width="11.7109375" style="123" customWidth="1"/>
    <col min="7426" max="7426" width="55.7109375" style="123" customWidth="1"/>
    <col min="7427" max="7427" width="13.5703125" style="123" customWidth="1"/>
    <col min="7428" max="7429" width="0" style="123" hidden="1" customWidth="1"/>
    <col min="7430" max="7680" width="9.140625" style="123"/>
    <col min="7681" max="7681" width="11.7109375" style="123" customWidth="1"/>
    <col min="7682" max="7682" width="55.7109375" style="123" customWidth="1"/>
    <col min="7683" max="7683" width="13.5703125" style="123" customWidth="1"/>
    <col min="7684" max="7685" width="0" style="123" hidden="1" customWidth="1"/>
    <col min="7686" max="7936" width="9.140625" style="123"/>
    <col min="7937" max="7937" width="11.7109375" style="123" customWidth="1"/>
    <col min="7938" max="7938" width="55.7109375" style="123" customWidth="1"/>
    <col min="7939" max="7939" width="13.5703125" style="123" customWidth="1"/>
    <col min="7940" max="7941" width="0" style="123" hidden="1" customWidth="1"/>
    <col min="7942" max="8192" width="9.140625" style="123"/>
    <col min="8193" max="8193" width="11.7109375" style="123" customWidth="1"/>
    <col min="8194" max="8194" width="55.7109375" style="123" customWidth="1"/>
    <col min="8195" max="8195" width="13.5703125" style="123" customWidth="1"/>
    <col min="8196" max="8197" width="0" style="123" hidden="1" customWidth="1"/>
    <col min="8198" max="8448" width="9.140625" style="123"/>
    <col min="8449" max="8449" width="11.7109375" style="123" customWidth="1"/>
    <col min="8450" max="8450" width="55.7109375" style="123" customWidth="1"/>
    <col min="8451" max="8451" width="13.5703125" style="123" customWidth="1"/>
    <col min="8452" max="8453" width="0" style="123" hidden="1" customWidth="1"/>
    <col min="8454" max="8704" width="9.140625" style="123"/>
    <col min="8705" max="8705" width="11.7109375" style="123" customWidth="1"/>
    <col min="8706" max="8706" width="55.7109375" style="123" customWidth="1"/>
    <col min="8707" max="8707" width="13.5703125" style="123" customWidth="1"/>
    <col min="8708" max="8709" width="0" style="123" hidden="1" customWidth="1"/>
    <col min="8710" max="8960" width="9.140625" style="123"/>
    <col min="8961" max="8961" width="11.7109375" style="123" customWidth="1"/>
    <col min="8962" max="8962" width="55.7109375" style="123" customWidth="1"/>
    <col min="8963" max="8963" width="13.5703125" style="123" customWidth="1"/>
    <col min="8964" max="8965" width="0" style="123" hidden="1" customWidth="1"/>
    <col min="8966" max="9216" width="9.140625" style="123"/>
    <col min="9217" max="9217" width="11.7109375" style="123" customWidth="1"/>
    <col min="9218" max="9218" width="55.7109375" style="123" customWidth="1"/>
    <col min="9219" max="9219" width="13.5703125" style="123" customWidth="1"/>
    <col min="9220" max="9221" width="0" style="123" hidden="1" customWidth="1"/>
    <col min="9222" max="9472" width="9.140625" style="123"/>
    <col min="9473" max="9473" width="11.7109375" style="123" customWidth="1"/>
    <col min="9474" max="9474" width="55.7109375" style="123" customWidth="1"/>
    <col min="9475" max="9475" width="13.5703125" style="123" customWidth="1"/>
    <col min="9476" max="9477" width="0" style="123" hidden="1" customWidth="1"/>
    <col min="9478" max="9728" width="9.140625" style="123"/>
    <col min="9729" max="9729" width="11.7109375" style="123" customWidth="1"/>
    <col min="9730" max="9730" width="55.7109375" style="123" customWidth="1"/>
    <col min="9731" max="9731" width="13.5703125" style="123" customWidth="1"/>
    <col min="9732" max="9733" width="0" style="123" hidden="1" customWidth="1"/>
    <col min="9734" max="9984" width="9.140625" style="123"/>
    <col min="9985" max="9985" width="11.7109375" style="123" customWidth="1"/>
    <col min="9986" max="9986" width="55.7109375" style="123" customWidth="1"/>
    <col min="9987" max="9987" width="13.5703125" style="123" customWidth="1"/>
    <col min="9988" max="9989" width="0" style="123" hidden="1" customWidth="1"/>
    <col min="9990" max="10240" width="9.140625" style="123"/>
    <col min="10241" max="10241" width="11.7109375" style="123" customWidth="1"/>
    <col min="10242" max="10242" width="55.7109375" style="123" customWidth="1"/>
    <col min="10243" max="10243" width="13.5703125" style="123" customWidth="1"/>
    <col min="10244" max="10245" width="0" style="123" hidden="1" customWidth="1"/>
    <col min="10246" max="10496" width="9.140625" style="123"/>
    <col min="10497" max="10497" width="11.7109375" style="123" customWidth="1"/>
    <col min="10498" max="10498" width="55.7109375" style="123" customWidth="1"/>
    <col min="10499" max="10499" width="13.5703125" style="123" customWidth="1"/>
    <col min="10500" max="10501" width="0" style="123" hidden="1" customWidth="1"/>
    <col min="10502" max="10752" width="9.140625" style="123"/>
    <col min="10753" max="10753" width="11.7109375" style="123" customWidth="1"/>
    <col min="10754" max="10754" width="55.7109375" style="123" customWidth="1"/>
    <col min="10755" max="10755" width="13.5703125" style="123" customWidth="1"/>
    <col min="10756" max="10757" width="0" style="123" hidden="1" customWidth="1"/>
    <col min="10758" max="11008" width="9.140625" style="123"/>
    <col min="11009" max="11009" width="11.7109375" style="123" customWidth="1"/>
    <col min="11010" max="11010" width="55.7109375" style="123" customWidth="1"/>
    <col min="11011" max="11011" width="13.5703125" style="123" customWidth="1"/>
    <col min="11012" max="11013" width="0" style="123" hidden="1" customWidth="1"/>
    <col min="11014" max="11264" width="9.140625" style="123"/>
    <col min="11265" max="11265" width="11.7109375" style="123" customWidth="1"/>
    <col min="11266" max="11266" width="55.7109375" style="123" customWidth="1"/>
    <col min="11267" max="11267" width="13.5703125" style="123" customWidth="1"/>
    <col min="11268" max="11269" width="0" style="123" hidden="1" customWidth="1"/>
    <col min="11270" max="11520" width="9.140625" style="123"/>
    <col min="11521" max="11521" width="11.7109375" style="123" customWidth="1"/>
    <col min="11522" max="11522" width="55.7109375" style="123" customWidth="1"/>
    <col min="11523" max="11523" width="13.5703125" style="123" customWidth="1"/>
    <col min="11524" max="11525" width="0" style="123" hidden="1" customWidth="1"/>
    <col min="11526" max="11776" width="9.140625" style="123"/>
    <col min="11777" max="11777" width="11.7109375" style="123" customWidth="1"/>
    <col min="11778" max="11778" width="55.7109375" style="123" customWidth="1"/>
    <col min="11779" max="11779" width="13.5703125" style="123" customWidth="1"/>
    <col min="11780" max="11781" width="0" style="123" hidden="1" customWidth="1"/>
    <col min="11782" max="12032" width="9.140625" style="123"/>
    <col min="12033" max="12033" width="11.7109375" style="123" customWidth="1"/>
    <col min="12034" max="12034" width="55.7109375" style="123" customWidth="1"/>
    <col min="12035" max="12035" width="13.5703125" style="123" customWidth="1"/>
    <col min="12036" max="12037" width="0" style="123" hidden="1" customWidth="1"/>
    <col min="12038" max="12288" width="9.140625" style="123"/>
    <col min="12289" max="12289" width="11.7109375" style="123" customWidth="1"/>
    <col min="12290" max="12290" width="55.7109375" style="123" customWidth="1"/>
    <col min="12291" max="12291" width="13.5703125" style="123" customWidth="1"/>
    <col min="12292" max="12293" width="0" style="123" hidden="1" customWidth="1"/>
    <col min="12294" max="12544" width="9.140625" style="123"/>
    <col min="12545" max="12545" width="11.7109375" style="123" customWidth="1"/>
    <col min="12546" max="12546" width="55.7109375" style="123" customWidth="1"/>
    <col min="12547" max="12547" width="13.5703125" style="123" customWidth="1"/>
    <col min="12548" max="12549" width="0" style="123" hidden="1" customWidth="1"/>
    <col min="12550" max="12800" width="9.140625" style="123"/>
    <col min="12801" max="12801" width="11.7109375" style="123" customWidth="1"/>
    <col min="12802" max="12802" width="55.7109375" style="123" customWidth="1"/>
    <col min="12803" max="12803" width="13.5703125" style="123" customWidth="1"/>
    <col min="12804" max="12805" width="0" style="123" hidden="1" customWidth="1"/>
    <col min="12806" max="13056" width="9.140625" style="123"/>
    <col min="13057" max="13057" width="11.7109375" style="123" customWidth="1"/>
    <col min="13058" max="13058" width="55.7109375" style="123" customWidth="1"/>
    <col min="13059" max="13059" width="13.5703125" style="123" customWidth="1"/>
    <col min="13060" max="13061" width="0" style="123" hidden="1" customWidth="1"/>
    <col min="13062" max="13312" width="9.140625" style="123"/>
    <col min="13313" max="13313" width="11.7109375" style="123" customWidth="1"/>
    <col min="13314" max="13314" width="55.7109375" style="123" customWidth="1"/>
    <col min="13315" max="13315" width="13.5703125" style="123" customWidth="1"/>
    <col min="13316" max="13317" width="0" style="123" hidden="1" customWidth="1"/>
    <col min="13318" max="13568" width="9.140625" style="123"/>
    <col min="13569" max="13569" width="11.7109375" style="123" customWidth="1"/>
    <col min="13570" max="13570" width="55.7109375" style="123" customWidth="1"/>
    <col min="13571" max="13571" width="13.5703125" style="123" customWidth="1"/>
    <col min="13572" max="13573" width="0" style="123" hidden="1" customWidth="1"/>
    <col min="13574" max="13824" width="9.140625" style="123"/>
    <col min="13825" max="13825" width="11.7109375" style="123" customWidth="1"/>
    <col min="13826" max="13826" width="55.7109375" style="123" customWidth="1"/>
    <col min="13827" max="13827" width="13.5703125" style="123" customWidth="1"/>
    <col min="13828" max="13829" width="0" style="123" hidden="1" customWidth="1"/>
    <col min="13830" max="14080" width="9.140625" style="123"/>
    <col min="14081" max="14081" width="11.7109375" style="123" customWidth="1"/>
    <col min="14082" max="14082" width="55.7109375" style="123" customWidth="1"/>
    <col min="14083" max="14083" width="13.5703125" style="123" customWidth="1"/>
    <col min="14084" max="14085" width="0" style="123" hidden="1" customWidth="1"/>
    <col min="14086" max="14336" width="9.140625" style="123"/>
    <col min="14337" max="14337" width="11.7109375" style="123" customWidth="1"/>
    <col min="14338" max="14338" width="55.7109375" style="123" customWidth="1"/>
    <col min="14339" max="14339" width="13.5703125" style="123" customWidth="1"/>
    <col min="14340" max="14341" width="0" style="123" hidden="1" customWidth="1"/>
    <col min="14342" max="14592" width="9.140625" style="123"/>
    <col min="14593" max="14593" width="11.7109375" style="123" customWidth="1"/>
    <col min="14594" max="14594" width="55.7109375" style="123" customWidth="1"/>
    <col min="14595" max="14595" width="13.5703125" style="123" customWidth="1"/>
    <col min="14596" max="14597" width="0" style="123" hidden="1" customWidth="1"/>
    <col min="14598" max="14848" width="9.140625" style="123"/>
    <col min="14849" max="14849" width="11.7109375" style="123" customWidth="1"/>
    <col min="14850" max="14850" width="55.7109375" style="123" customWidth="1"/>
    <col min="14851" max="14851" width="13.5703125" style="123" customWidth="1"/>
    <col min="14852" max="14853" width="0" style="123" hidden="1" customWidth="1"/>
    <col min="14854" max="15104" width="9.140625" style="123"/>
    <col min="15105" max="15105" width="11.7109375" style="123" customWidth="1"/>
    <col min="15106" max="15106" width="55.7109375" style="123" customWidth="1"/>
    <col min="15107" max="15107" width="13.5703125" style="123" customWidth="1"/>
    <col min="15108" max="15109" width="0" style="123" hidden="1" customWidth="1"/>
    <col min="15110" max="15360" width="9.140625" style="123"/>
    <col min="15361" max="15361" width="11.7109375" style="123" customWidth="1"/>
    <col min="15362" max="15362" width="55.7109375" style="123" customWidth="1"/>
    <col min="15363" max="15363" width="13.5703125" style="123" customWidth="1"/>
    <col min="15364" max="15365" width="0" style="123" hidden="1" customWidth="1"/>
    <col min="15366" max="15616" width="9.140625" style="123"/>
    <col min="15617" max="15617" width="11.7109375" style="123" customWidth="1"/>
    <col min="15618" max="15618" width="55.7109375" style="123" customWidth="1"/>
    <col min="15619" max="15619" width="13.5703125" style="123" customWidth="1"/>
    <col min="15620" max="15621" width="0" style="123" hidden="1" customWidth="1"/>
    <col min="15622" max="15872" width="9.140625" style="123"/>
    <col min="15873" max="15873" width="11.7109375" style="123" customWidth="1"/>
    <col min="15874" max="15874" width="55.7109375" style="123" customWidth="1"/>
    <col min="15875" max="15875" width="13.5703125" style="123" customWidth="1"/>
    <col min="15876" max="15877" width="0" style="123" hidden="1" customWidth="1"/>
    <col min="15878" max="16128" width="9.140625" style="123"/>
    <col min="16129" max="16129" width="11.7109375" style="123" customWidth="1"/>
    <col min="16130" max="16130" width="55.7109375" style="123" customWidth="1"/>
    <col min="16131" max="16131" width="13.5703125" style="123" customWidth="1"/>
    <col min="16132" max="16133" width="0" style="123" hidden="1" customWidth="1"/>
    <col min="16134" max="16384" width="9.140625" style="123"/>
  </cols>
  <sheetData>
    <row r="1" spans="1:5" ht="18" customHeight="1">
      <c r="A1" s="235" t="s">
        <v>52</v>
      </c>
      <c r="B1" s="236"/>
      <c r="C1" s="236"/>
      <c r="D1" s="236"/>
      <c r="E1" s="236"/>
    </row>
    <row r="2" spans="1:5" ht="12" customHeight="1">
      <c r="A2" s="237" t="s">
        <v>13</v>
      </c>
      <c r="B2" s="238" t="str">
        <f>'Krycí list'!E5</f>
        <v>STAVEBNÍ ÚPRAVY BD ČIMICKÁ 767-92, 768-94, 769-96</v>
      </c>
      <c r="C2" s="239"/>
      <c r="D2" s="239"/>
      <c r="E2" s="239"/>
    </row>
    <row r="3" spans="1:5" ht="12" customHeight="1">
      <c r="A3" s="237" t="s">
        <v>454</v>
      </c>
      <c r="B3" s="238"/>
      <c r="C3" s="240"/>
      <c r="D3" s="238"/>
      <c r="E3" s="241"/>
    </row>
    <row r="4" spans="1:5" ht="12" customHeight="1">
      <c r="A4" s="237" t="s">
        <v>455</v>
      </c>
      <c r="B4" s="238" t="str">
        <f>'Krycí list'!E9</f>
        <v xml:space="preserve"> </v>
      </c>
      <c r="C4" s="240"/>
      <c r="D4" s="238"/>
      <c r="E4" s="241"/>
    </row>
    <row r="5" spans="1:5" ht="12" customHeight="1">
      <c r="A5" s="238" t="s">
        <v>456</v>
      </c>
      <c r="B5" s="238" t="str">
        <f>'Krycí list'!P5</f>
        <v xml:space="preserve"> </v>
      </c>
      <c r="C5" s="240"/>
      <c r="D5" s="238"/>
      <c r="E5" s="241"/>
    </row>
    <row r="6" spans="1:5" ht="6" customHeight="1">
      <c r="A6" s="238"/>
      <c r="B6" s="238"/>
      <c r="C6" s="240"/>
      <c r="D6" s="238"/>
      <c r="E6" s="241"/>
    </row>
    <row r="7" spans="1:5" ht="12" customHeight="1">
      <c r="A7" s="238" t="s">
        <v>457</v>
      </c>
      <c r="B7" s="238" t="str">
        <f>'Krycí list'!E26</f>
        <v>Bytové družstvo Podhajská pole</v>
      </c>
      <c r="C7" s="240"/>
      <c r="D7" s="238"/>
      <c r="E7" s="241"/>
    </row>
    <row r="8" spans="1:5" ht="12" customHeight="1">
      <c r="A8" s="238" t="s">
        <v>24</v>
      </c>
      <c r="B8" s="238" t="str">
        <f>'Krycí list'!E28</f>
        <v>Bude vybrán ve výběrovém řízení</v>
      </c>
      <c r="C8" s="240"/>
      <c r="D8" s="238"/>
      <c r="E8" s="241"/>
    </row>
    <row r="9" spans="1:5" ht="12" customHeight="1">
      <c r="A9" s="238" t="s">
        <v>19</v>
      </c>
      <c r="B9" s="261">
        <v>42128</v>
      </c>
      <c r="C9" s="240"/>
      <c r="D9" s="238"/>
      <c r="E9" s="241"/>
    </row>
    <row r="10" spans="1:5" ht="6" customHeight="1">
      <c r="A10" s="236"/>
      <c r="B10" s="236"/>
      <c r="C10" s="236"/>
      <c r="D10" s="236"/>
      <c r="E10" s="236"/>
    </row>
    <row r="11" spans="1:5" ht="12" customHeight="1">
      <c r="A11" s="242" t="s">
        <v>81</v>
      </c>
      <c r="B11" s="243" t="s">
        <v>82</v>
      </c>
      <c r="C11" s="244" t="s">
        <v>388</v>
      </c>
      <c r="D11" s="245" t="s">
        <v>458</v>
      </c>
      <c r="E11" s="244" t="s">
        <v>459</v>
      </c>
    </row>
    <row r="12" spans="1:5" ht="12" customHeight="1">
      <c r="A12" s="246">
        <v>1</v>
      </c>
      <c r="B12" s="247">
        <v>2</v>
      </c>
      <c r="C12" s="248">
        <v>3</v>
      </c>
      <c r="D12" s="249">
        <v>4</v>
      </c>
      <c r="E12" s="248">
        <v>5</v>
      </c>
    </row>
    <row r="13" spans="1:5">
      <c r="A13" s="250"/>
      <c r="B13" s="251"/>
      <c r="C13" s="251"/>
      <c r="D13" s="251"/>
      <c r="E13" s="252"/>
    </row>
    <row r="14" spans="1:5">
      <c r="A14" s="260"/>
      <c r="B14" s="260"/>
      <c r="C14" s="260"/>
      <c r="D14" s="260"/>
      <c r="E14" s="260"/>
    </row>
    <row r="15" spans="1:5">
      <c r="A15" s="253">
        <v>1</v>
      </c>
      <c r="B15" s="254" t="s">
        <v>14</v>
      </c>
      <c r="C15" s="255">
        <f>SUM(' I '!M28:P28)</f>
        <v>0</v>
      </c>
      <c r="D15" s="260"/>
      <c r="E15" s="260"/>
    </row>
    <row r="16" spans="1:5" s="256" customFormat="1" ht="12.75" customHeight="1">
      <c r="B16" s="257" t="s">
        <v>460</v>
      </c>
      <c r="C16" s="258">
        <f>SUM(C15:C15)</f>
        <v>0</v>
      </c>
      <c r="D16" s="259" t="e">
        <f>#REF!</f>
        <v>#REF!</v>
      </c>
      <c r="E16" s="259" t="e">
        <f>#REF!</f>
        <v>#REF!</v>
      </c>
    </row>
  </sheetData>
  <printOptions horizontalCentered="1"/>
  <pageMargins left="1.1023621559143066" right="1.1023621559143066" top="0.78740155696868896" bottom="0.78740155696868896" header="0" footer="0"/>
  <pageSetup paperSize="9" scale="97" fitToHeight="99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0"/>
  <sheetViews>
    <sheetView showGridLines="0" workbookViewId="0">
      <pane ySplit="1" topLeftCell="A106" activePane="bottomLeft" state="frozenSplit"/>
      <selection pane="bottomLeft" activeCell="AG129" sqref="AG129"/>
    </sheetView>
  </sheetViews>
  <sheetFormatPr defaultColWidth="9" defaultRowHeight="14.25" customHeight="1"/>
  <cols>
    <col min="1" max="1" width="7.140625" style="7" customWidth="1"/>
    <col min="2" max="2" width="1.42578125" style="7" customWidth="1"/>
    <col min="3" max="3" width="3.5703125" style="7" customWidth="1"/>
    <col min="4" max="4" width="3.7109375" style="7" customWidth="1"/>
    <col min="5" max="5" width="14.7109375" style="7" customWidth="1"/>
    <col min="6" max="7" width="9.5703125" style="7" customWidth="1"/>
    <col min="8" max="8" width="10.7109375" style="7" customWidth="1"/>
    <col min="9" max="9" width="6" style="7" customWidth="1"/>
    <col min="10" max="10" width="4.42578125" style="7" customWidth="1"/>
    <col min="11" max="11" width="9.85546875" style="7" customWidth="1"/>
    <col min="12" max="12" width="10.28515625" style="7" customWidth="1"/>
    <col min="13" max="14" width="5.140625" style="7" customWidth="1"/>
    <col min="15" max="15" width="1.7109375" style="7" customWidth="1"/>
    <col min="16" max="16" width="10.7109375" style="7" customWidth="1"/>
    <col min="17" max="17" width="3.5703125" style="7" customWidth="1"/>
    <col min="18" max="18" width="1.42578125" style="7" customWidth="1"/>
    <col min="19" max="19" width="7" style="7" customWidth="1"/>
    <col min="20" max="20" width="25.42578125" style="7" hidden="1" customWidth="1"/>
    <col min="21" max="21" width="14" style="7" hidden="1" customWidth="1"/>
    <col min="22" max="24" width="17.140625" style="7" hidden="1" customWidth="1"/>
    <col min="25" max="25" width="10.5703125" style="7" hidden="1" customWidth="1"/>
    <col min="26" max="26" width="14" style="7" hidden="1" customWidth="1"/>
    <col min="27" max="27" width="10.5703125" style="7" hidden="1" customWidth="1"/>
    <col min="28" max="28" width="12.85546875" style="7" hidden="1" customWidth="1"/>
    <col min="29" max="29" width="9.42578125" style="7" hidden="1" customWidth="1"/>
    <col min="30" max="30" width="12.85546875" style="7" hidden="1" customWidth="1"/>
    <col min="31" max="31" width="14" style="7" hidden="1" customWidth="1"/>
    <col min="32" max="43" width="9" style="119" customWidth="1"/>
    <col min="44" max="64" width="9" style="7" hidden="1" customWidth="1"/>
    <col min="65" max="256" width="9" style="119"/>
    <col min="257" max="257" width="7.140625" style="119" customWidth="1"/>
    <col min="258" max="258" width="1.42578125" style="119" customWidth="1"/>
    <col min="259" max="259" width="3.5703125" style="119" customWidth="1"/>
    <col min="260" max="260" width="3.7109375" style="119" customWidth="1"/>
    <col min="261" max="261" width="14.7109375" style="119" customWidth="1"/>
    <col min="262" max="263" width="9.5703125" style="119" customWidth="1"/>
    <col min="264" max="264" width="10.7109375" style="119" customWidth="1"/>
    <col min="265" max="265" width="6" style="119" customWidth="1"/>
    <col min="266" max="266" width="4.42578125" style="119" customWidth="1"/>
    <col min="267" max="267" width="9.85546875" style="119" customWidth="1"/>
    <col min="268" max="268" width="10.28515625" style="119" customWidth="1"/>
    <col min="269" max="270" width="5.140625" style="119" customWidth="1"/>
    <col min="271" max="271" width="1.7109375" style="119" customWidth="1"/>
    <col min="272" max="272" width="10.7109375" style="119" customWidth="1"/>
    <col min="273" max="273" width="3.5703125" style="119" customWidth="1"/>
    <col min="274" max="274" width="1.42578125" style="119" customWidth="1"/>
    <col min="275" max="275" width="7" style="119" customWidth="1"/>
    <col min="276" max="287" width="0" style="119" hidden="1" customWidth="1"/>
    <col min="288" max="299" width="9" style="119" customWidth="1"/>
    <col min="300" max="320" width="0" style="119" hidden="1" customWidth="1"/>
    <col min="321" max="512" width="9" style="119"/>
    <col min="513" max="513" width="7.140625" style="119" customWidth="1"/>
    <col min="514" max="514" width="1.42578125" style="119" customWidth="1"/>
    <col min="515" max="515" width="3.5703125" style="119" customWidth="1"/>
    <col min="516" max="516" width="3.7109375" style="119" customWidth="1"/>
    <col min="517" max="517" width="14.7109375" style="119" customWidth="1"/>
    <col min="518" max="519" width="9.5703125" style="119" customWidth="1"/>
    <col min="520" max="520" width="10.7109375" style="119" customWidth="1"/>
    <col min="521" max="521" width="6" style="119" customWidth="1"/>
    <col min="522" max="522" width="4.42578125" style="119" customWidth="1"/>
    <col min="523" max="523" width="9.85546875" style="119" customWidth="1"/>
    <col min="524" max="524" width="10.28515625" style="119" customWidth="1"/>
    <col min="525" max="526" width="5.140625" style="119" customWidth="1"/>
    <col min="527" max="527" width="1.7109375" style="119" customWidth="1"/>
    <col min="528" max="528" width="10.7109375" style="119" customWidth="1"/>
    <col min="529" max="529" width="3.5703125" style="119" customWidth="1"/>
    <col min="530" max="530" width="1.42578125" style="119" customWidth="1"/>
    <col min="531" max="531" width="7" style="119" customWidth="1"/>
    <col min="532" max="543" width="0" style="119" hidden="1" customWidth="1"/>
    <col min="544" max="555" width="9" style="119" customWidth="1"/>
    <col min="556" max="576" width="0" style="119" hidden="1" customWidth="1"/>
    <col min="577" max="768" width="9" style="119"/>
    <col min="769" max="769" width="7.140625" style="119" customWidth="1"/>
    <col min="770" max="770" width="1.42578125" style="119" customWidth="1"/>
    <col min="771" max="771" width="3.5703125" style="119" customWidth="1"/>
    <col min="772" max="772" width="3.7109375" style="119" customWidth="1"/>
    <col min="773" max="773" width="14.7109375" style="119" customWidth="1"/>
    <col min="774" max="775" width="9.5703125" style="119" customWidth="1"/>
    <col min="776" max="776" width="10.7109375" style="119" customWidth="1"/>
    <col min="777" max="777" width="6" style="119" customWidth="1"/>
    <col min="778" max="778" width="4.42578125" style="119" customWidth="1"/>
    <col min="779" max="779" width="9.85546875" style="119" customWidth="1"/>
    <col min="780" max="780" width="10.28515625" style="119" customWidth="1"/>
    <col min="781" max="782" width="5.140625" style="119" customWidth="1"/>
    <col min="783" max="783" width="1.7109375" style="119" customWidth="1"/>
    <col min="784" max="784" width="10.7109375" style="119" customWidth="1"/>
    <col min="785" max="785" width="3.5703125" style="119" customWidth="1"/>
    <col min="786" max="786" width="1.42578125" style="119" customWidth="1"/>
    <col min="787" max="787" width="7" style="119" customWidth="1"/>
    <col min="788" max="799" width="0" style="119" hidden="1" customWidth="1"/>
    <col min="800" max="811" width="9" style="119" customWidth="1"/>
    <col min="812" max="832" width="0" style="119" hidden="1" customWidth="1"/>
    <col min="833" max="1024" width="9" style="119"/>
    <col min="1025" max="1025" width="7.140625" style="119" customWidth="1"/>
    <col min="1026" max="1026" width="1.42578125" style="119" customWidth="1"/>
    <col min="1027" max="1027" width="3.5703125" style="119" customWidth="1"/>
    <col min="1028" max="1028" width="3.7109375" style="119" customWidth="1"/>
    <col min="1029" max="1029" width="14.7109375" style="119" customWidth="1"/>
    <col min="1030" max="1031" width="9.5703125" style="119" customWidth="1"/>
    <col min="1032" max="1032" width="10.7109375" style="119" customWidth="1"/>
    <col min="1033" max="1033" width="6" style="119" customWidth="1"/>
    <col min="1034" max="1034" width="4.42578125" style="119" customWidth="1"/>
    <col min="1035" max="1035" width="9.85546875" style="119" customWidth="1"/>
    <col min="1036" max="1036" width="10.28515625" style="119" customWidth="1"/>
    <col min="1037" max="1038" width="5.140625" style="119" customWidth="1"/>
    <col min="1039" max="1039" width="1.7109375" style="119" customWidth="1"/>
    <col min="1040" max="1040" width="10.7109375" style="119" customWidth="1"/>
    <col min="1041" max="1041" width="3.5703125" style="119" customWidth="1"/>
    <col min="1042" max="1042" width="1.42578125" style="119" customWidth="1"/>
    <col min="1043" max="1043" width="7" style="119" customWidth="1"/>
    <col min="1044" max="1055" width="0" style="119" hidden="1" customWidth="1"/>
    <col min="1056" max="1067" width="9" style="119" customWidth="1"/>
    <col min="1068" max="1088" width="0" style="119" hidden="1" customWidth="1"/>
    <col min="1089" max="1280" width="9" style="119"/>
    <col min="1281" max="1281" width="7.140625" style="119" customWidth="1"/>
    <col min="1282" max="1282" width="1.42578125" style="119" customWidth="1"/>
    <col min="1283" max="1283" width="3.5703125" style="119" customWidth="1"/>
    <col min="1284" max="1284" width="3.7109375" style="119" customWidth="1"/>
    <col min="1285" max="1285" width="14.7109375" style="119" customWidth="1"/>
    <col min="1286" max="1287" width="9.5703125" style="119" customWidth="1"/>
    <col min="1288" max="1288" width="10.7109375" style="119" customWidth="1"/>
    <col min="1289" max="1289" width="6" style="119" customWidth="1"/>
    <col min="1290" max="1290" width="4.42578125" style="119" customWidth="1"/>
    <col min="1291" max="1291" width="9.85546875" style="119" customWidth="1"/>
    <col min="1292" max="1292" width="10.28515625" style="119" customWidth="1"/>
    <col min="1293" max="1294" width="5.140625" style="119" customWidth="1"/>
    <col min="1295" max="1295" width="1.7109375" style="119" customWidth="1"/>
    <col min="1296" max="1296" width="10.7109375" style="119" customWidth="1"/>
    <col min="1297" max="1297" width="3.5703125" style="119" customWidth="1"/>
    <col min="1298" max="1298" width="1.42578125" style="119" customWidth="1"/>
    <col min="1299" max="1299" width="7" style="119" customWidth="1"/>
    <col min="1300" max="1311" width="0" style="119" hidden="1" customWidth="1"/>
    <col min="1312" max="1323" width="9" style="119" customWidth="1"/>
    <col min="1324" max="1344" width="0" style="119" hidden="1" customWidth="1"/>
    <col min="1345" max="1536" width="9" style="119"/>
    <col min="1537" max="1537" width="7.140625" style="119" customWidth="1"/>
    <col min="1538" max="1538" width="1.42578125" style="119" customWidth="1"/>
    <col min="1539" max="1539" width="3.5703125" style="119" customWidth="1"/>
    <col min="1540" max="1540" width="3.7109375" style="119" customWidth="1"/>
    <col min="1541" max="1541" width="14.7109375" style="119" customWidth="1"/>
    <col min="1542" max="1543" width="9.5703125" style="119" customWidth="1"/>
    <col min="1544" max="1544" width="10.7109375" style="119" customWidth="1"/>
    <col min="1545" max="1545" width="6" style="119" customWidth="1"/>
    <col min="1546" max="1546" width="4.42578125" style="119" customWidth="1"/>
    <col min="1547" max="1547" width="9.85546875" style="119" customWidth="1"/>
    <col min="1548" max="1548" width="10.28515625" style="119" customWidth="1"/>
    <col min="1549" max="1550" width="5.140625" style="119" customWidth="1"/>
    <col min="1551" max="1551" width="1.7109375" style="119" customWidth="1"/>
    <col min="1552" max="1552" width="10.7109375" style="119" customWidth="1"/>
    <col min="1553" max="1553" width="3.5703125" style="119" customWidth="1"/>
    <col min="1554" max="1554" width="1.42578125" style="119" customWidth="1"/>
    <col min="1555" max="1555" width="7" style="119" customWidth="1"/>
    <col min="1556" max="1567" width="0" style="119" hidden="1" customWidth="1"/>
    <col min="1568" max="1579" width="9" style="119" customWidth="1"/>
    <col min="1580" max="1600" width="0" style="119" hidden="1" customWidth="1"/>
    <col min="1601" max="1792" width="9" style="119"/>
    <col min="1793" max="1793" width="7.140625" style="119" customWidth="1"/>
    <col min="1794" max="1794" width="1.42578125" style="119" customWidth="1"/>
    <col min="1795" max="1795" width="3.5703125" style="119" customWidth="1"/>
    <col min="1796" max="1796" width="3.7109375" style="119" customWidth="1"/>
    <col min="1797" max="1797" width="14.7109375" style="119" customWidth="1"/>
    <col min="1798" max="1799" width="9.5703125" style="119" customWidth="1"/>
    <col min="1800" max="1800" width="10.7109375" style="119" customWidth="1"/>
    <col min="1801" max="1801" width="6" style="119" customWidth="1"/>
    <col min="1802" max="1802" width="4.42578125" style="119" customWidth="1"/>
    <col min="1803" max="1803" width="9.85546875" style="119" customWidth="1"/>
    <col min="1804" max="1804" width="10.28515625" style="119" customWidth="1"/>
    <col min="1805" max="1806" width="5.140625" style="119" customWidth="1"/>
    <col min="1807" max="1807" width="1.7109375" style="119" customWidth="1"/>
    <col min="1808" max="1808" width="10.7109375" style="119" customWidth="1"/>
    <col min="1809" max="1809" width="3.5703125" style="119" customWidth="1"/>
    <col min="1810" max="1810" width="1.42578125" style="119" customWidth="1"/>
    <col min="1811" max="1811" width="7" style="119" customWidth="1"/>
    <col min="1812" max="1823" width="0" style="119" hidden="1" customWidth="1"/>
    <col min="1824" max="1835" width="9" style="119" customWidth="1"/>
    <col min="1836" max="1856" width="0" style="119" hidden="1" customWidth="1"/>
    <col min="1857" max="2048" width="9" style="119"/>
    <col min="2049" max="2049" width="7.140625" style="119" customWidth="1"/>
    <col min="2050" max="2050" width="1.42578125" style="119" customWidth="1"/>
    <col min="2051" max="2051" width="3.5703125" style="119" customWidth="1"/>
    <col min="2052" max="2052" width="3.7109375" style="119" customWidth="1"/>
    <col min="2053" max="2053" width="14.7109375" style="119" customWidth="1"/>
    <col min="2054" max="2055" width="9.5703125" style="119" customWidth="1"/>
    <col min="2056" max="2056" width="10.7109375" style="119" customWidth="1"/>
    <col min="2057" max="2057" width="6" style="119" customWidth="1"/>
    <col min="2058" max="2058" width="4.42578125" style="119" customWidth="1"/>
    <col min="2059" max="2059" width="9.85546875" style="119" customWidth="1"/>
    <col min="2060" max="2060" width="10.28515625" style="119" customWidth="1"/>
    <col min="2061" max="2062" width="5.140625" style="119" customWidth="1"/>
    <col min="2063" max="2063" width="1.7109375" style="119" customWidth="1"/>
    <col min="2064" max="2064" width="10.7109375" style="119" customWidth="1"/>
    <col min="2065" max="2065" width="3.5703125" style="119" customWidth="1"/>
    <col min="2066" max="2066" width="1.42578125" style="119" customWidth="1"/>
    <col min="2067" max="2067" width="7" style="119" customWidth="1"/>
    <col min="2068" max="2079" width="0" style="119" hidden="1" customWidth="1"/>
    <col min="2080" max="2091" width="9" style="119" customWidth="1"/>
    <col min="2092" max="2112" width="0" style="119" hidden="1" customWidth="1"/>
    <col min="2113" max="2304" width="9" style="119"/>
    <col min="2305" max="2305" width="7.140625" style="119" customWidth="1"/>
    <col min="2306" max="2306" width="1.42578125" style="119" customWidth="1"/>
    <col min="2307" max="2307" width="3.5703125" style="119" customWidth="1"/>
    <col min="2308" max="2308" width="3.7109375" style="119" customWidth="1"/>
    <col min="2309" max="2309" width="14.7109375" style="119" customWidth="1"/>
    <col min="2310" max="2311" width="9.5703125" style="119" customWidth="1"/>
    <col min="2312" max="2312" width="10.7109375" style="119" customWidth="1"/>
    <col min="2313" max="2313" width="6" style="119" customWidth="1"/>
    <col min="2314" max="2314" width="4.42578125" style="119" customWidth="1"/>
    <col min="2315" max="2315" width="9.85546875" style="119" customWidth="1"/>
    <col min="2316" max="2316" width="10.28515625" style="119" customWidth="1"/>
    <col min="2317" max="2318" width="5.140625" style="119" customWidth="1"/>
    <col min="2319" max="2319" width="1.7109375" style="119" customWidth="1"/>
    <col min="2320" max="2320" width="10.7109375" style="119" customWidth="1"/>
    <col min="2321" max="2321" width="3.5703125" style="119" customWidth="1"/>
    <col min="2322" max="2322" width="1.42578125" style="119" customWidth="1"/>
    <col min="2323" max="2323" width="7" style="119" customWidth="1"/>
    <col min="2324" max="2335" width="0" style="119" hidden="1" customWidth="1"/>
    <col min="2336" max="2347" width="9" style="119" customWidth="1"/>
    <col min="2348" max="2368" width="0" style="119" hidden="1" customWidth="1"/>
    <col min="2369" max="2560" width="9" style="119"/>
    <col min="2561" max="2561" width="7.140625" style="119" customWidth="1"/>
    <col min="2562" max="2562" width="1.42578125" style="119" customWidth="1"/>
    <col min="2563" max="2563" width="3.5703125" style="119" customWidth="1"/>
    <col min="2564" max="2564" width="3.7109375" style="119" customWidth="1"/>
    <col min="2565" max="2565" width="14.7109375" style="119" customWidth="1"/>
    <col min="2566" max="2567" width="9.5703125" style="119" customWidth="1"/>
    <col min="2568" max="2568" width="10.7109375" style="119" customWidth="1"/>
    <col min="2569" max="2569" width="6" style="119" customWidth="1"/>
    <col min="2570" max="2570" width="4.42578125" style="119" customWidth="1"/>
    <col min="2571" max="2571" width="9.85546875" style="119" customWidth="1"/>
    <col min="2572" max="2572" width="10.28515625" style="119" customWidth="1"/>
    <col min="2573" max="2574" width="5.140625" style="119" customWidth="1"/>
    <col min="2575" max="2575" width="1.7109375" style="119" customWidth="1"/>
    <col min="2576" max="2576" width="10.7109375" style="119" customWidth="1"/>
    <col min="2577" max="2577" width="3.5703125" style="119" customWidth="1"/>
    <col min="2578" max="2578" width="1.42578125" style="119" customWidth="1"/>
    <col min="2579" max="2579" width="7" style="119" customWidth="1"/>
    <col min="2580" max="2591" width="0" style="119" hidden="1" customWidth="1"/>
    <col min="2592" max="2603" width="9" style="119" customWidth="1"/>
    <col min="2604" max="2624" width="0" style="119" hidden="1" customWidth="1"/>
    <col min="2625" max="2816" width="9" style="119"/>
    <col min="2817" max="2817" width="7.140625" style="119" customWidth="1"/>
    <col min="2818" max="2818" width="1.42578125" style="119" customWidth="1"/>
    <col min="2819" max="2819" width="3.5703125" style="119" customWidth="1"/>
    <col min="2820" max="2820" width="3.7109375" style="119" customWidth="1"/>
    <col min="2821" max="2821" width="14.7109375" style="119" customWidth="1"/>
    <col min="2822" max="2823" width="9.5703125" style="119" customWidth="1"/>
    <col min="2824" max="2824" width="10.7109375" style="119" customWidth="1"/>
    <col min="2825" max="2825" width="6" style="119" customWidth="1"/>
    <col min="2826" max="2826" width="4.42578125" style="119" customWidth="1"/>
    <col min="2827" max="2827" width="9.85546875" style="119" customWidth="1"/>
    <col min="2828" max="2828" width="10.28515625" style="119" customWidth="1"/>
    <col min="2829" max="2830" width="5.140625" style="119" customWidth="1"/>
    <col min="2831" max="2831" width="1.7109375" style="119" customWidth="1"/>
    <col min="2832" max="2832" width="10.7109375" style="119" customWidth="1"/>
    <col min="2833" max="2833" width="3.5703125" style="119" customWidth="1"/>
    <col min="2834" max="2834" width="1.42578125" style="119" customWidth="1"/>
    <col min="2835" max="2835" width="7" style="119" customWidth="1"/>
    <col min="2836" max="2847" width="0" style="119" hidden="1" customWidth="1"/>
    <col min="2848" max="2859" width="9" style="119" customWidth="1"/>
    <col min="2860" max="2880" width="0" style="119" hidden="1" customWidth="1"/>
    <col min="2881" max="3072" width="9" style="119"/>
    <col min="3073" max="3073" width="7.140625" style="119" customWidth="1"/>
    <col min="3074" max="3074" width="1.42578125" style="119" customWidth="1"/>
    <col min="3075" max="3075" width="3.5703125" style="119" customWidth="1"/>
    <col min="3076" max="3076" width="3.7109375" style="119" customWidth="1"/>
    <col min="3077" max="3077" width="14.7109375" style="119" customWidth="1"/>
    <col min="3078" max="3079" width="9.5703125" style="119" customWidth="1"/>
    <col min="3080" max="3080" width="10.7109375" style="119" customWidth="1"/>
    <col min="3081" max="3081" width="6" style="119" customWidth="1"/>
    <col min="3082" max="3082" width="4.42578125" style="119" customWidth="1"/>
    <col min="3083" max="3083" width="9.85546875" style="119" customWidth="1"/>
    <col min="3084" max="3084" width="10.28515625" style="119" customWidth="1"/>
    <col min="3085" max="3086" width="5.140625" style="119" customWidth="1"/>
    <col min="3087" max="3087" width="1.7109375" style="119" customWidth="1"/>
    <col min="3088" max="3088" width="10.7109375" style="119" customWidth="1"/>
    <col min="3089" max="3089" width="3.5703125" style="119" customWidth="1"/>
    <col min="3090" max="3090" width="1.42578125" style="119" customWidth="1"/>
    <col min="3091" max="3091" width="7" style="119" customWidth="1"/>
    <col min="3092" max="3103" width="0" style="119" hidden="1" customWidth="1"/>
    <col min="3104" max="3115" width="9" style="119" customWidth="1"/>
    <col min="3116" max="3136" width="0" style="119" hidden="1" customWidth="1"/>
    <col min="3137" max="3328" width="9" style="119"/>
    <col min="3329" max="3329" width="7.140625" style="119" customWidth="1"/>
    <col min="3330" max="3330" width="1.42578125" style="119" customWidth="1"/>
    <col min="3331" max="3331" width="3.5703125" style="119" customWidth="1"/>
    <col min="3332" max="3332" width="3.7109375" style="119" customWidth="1"/>
    <col min="3333" max="3333" width="14.7109375" style="119" customWidth="1"/>
    <col min="3334" max="3335" width="9.5703125" style="119" customWidth="1"/>
    <col min="3336" max="3336" width="10.7109375" style="119" customWidth="1"/>
    <col min="3337" max="3337" width="6" style="119" customWidth="1"/>
    <col min="3338" max="3338" width="4.42578125" style="119" customWidth="1"/>
    <col min="3339" max="3339" width="9.85546875" style="119" customWidth="1"/>
    <col min="3340" max="3340" width="10.28515625" style="119" customWidth="1"/>
    <col min="3341" max="3342" width="5.140625" style="119" customWidth="1"/>
    <col min="3343" max="3343" width="1.7109375" style="119" customWidth="1"/>
    <col min="3344" max="3344" width="10.7109375" style="119" customWidth="1"/>
    <col min="3345" max="3345" width="3.5703125" style="119" customWidth="1"/>
    <col min="3346" max="3346" width="1.42578125" style="119" customWidth="1"/>
    <col min="3347" max="3347" width="7" style="119" customWidth="1"/>
    <col min="3348" max="3359" width="0" style="119" hidden="1" customWidth="1"/>
    <col min="3360" max="3371" width="9" style="119" customWidth="1"/>
    <col min="3372" max="3392" width="0" style="119" hidden="1" customWidth="1"/>
    <col min="3393" max="3584" width="9" style="119"/>
    <col min="3585" max="3585" width="7.140625" style="119" customWidth="1"/>
    <col min="3586" max="3586" width="1.42578125" style="119" customWidth="1"/>
    <col min="3587" max="3587" width="3.5703125" style="119" customWidth="1"/>
    <col min="3588" max="3588" width="3.7109375" style="119" customWidth="1"/>
    <col min="3589" max="3589" width="14.7109375" style="119" customWidth="1"/>
    <col min="3590" max="3591" width="9.5703125" style="119" customWidth="1"/>
    <col min="3592" max="3592" width="10.7109375" style="119" customWidth="1"/>
    <col min="3593" max="3593" width="6" style="119" customWidth="1"/>
    <col min="3594" max="3594" width="4.42578125" style="119" customWidth="1"/>
    <col min="3595" max="3595" width="9.85546875" style="119" customWidth="1"/>
    <col min="3596" max="3596" width="10.28515625" style="119" customWidth="1"/>
    <col min="3597" max="3598" width="5.140625" style="119" customWidth="1"/>
    <col min="3599" max="3599" width="1.7109375" style="119" customWidth="1"/>
    <col min="3600" max="3600" width="10.7109375" style="119" customWidth="1"/>
    <col min="3601" max="3601" width="3.5703125" style="119" customWidth="1"/>
    <col min="3602" max="3602" width="1.42578125" style="119" customWidth="1"/>
    <col min="3603" max="3603" width="7" style="119" customWidth="1"/>
    <col min="3604" max="3615" width="0" style="119" hidden="1" customWidth="1"/>
    <col min="3616" max="3627" width="9" style="119" customWidth="1"/>
    <col min="3628" max="3648" width="0" style="119" hidden="1" customWidth="1"/>
    <col min="3649" max="3840" width="9" style="119"/>
    <col min="3841" max="3841" width="7.140625" style="119" customWidth="1"/>
    <col min="3842" max="3842" width="1.42578125" style="119" customWidth="1"/>
    <col min="3843" max="3843" width="3.5703125" style="119" customWidth="1"/>
    <col min="3844" max="3844" width="3.7109375" style="119" customWidth="1"/>
    <col min="3845" max="3845" width="14.7109375" style="119" customWidth="1"/>
    <col min="3846" max="3847" width="9.5703125" style="119" customWidth="1"/>
    <col min="3848" max="3848" width="10.7109375" style="119" customWidth="1"/>
    <col min="3849" max="3849" width="6" style="119" customWidth="1"/>
    <col min="3850" max="3850" width="4.42578125" style="119" customWidth="1"/>
    <col min="3851" max="3851" width="9.85546875" style="119" customWidth="1"/>
    <col min="3852" max="3852" width="10.28515625" style="119" customWidth="1"/>
    <col min="3853" max="3854" width="5.140625" style="119" customWidth="1"/>
    <col min="3855" max="3855" width="1.7109375" style="119" customWidth="1"/>
    <col min="3856" max="3856" width="10.7109375" style="119" customWidth="1"/>
    <col min="3857" max="3857" width="3.5703125" style="119" customWidth="1"/>
    <col min="3858" max="3858" width="1.42578125" style="119" customWidth="1"/>
    <col min="3859" max="3859" width="7" style="119" customWidth="1"/>
    <col min="3860" max="3871" width="0" style="119" hidden="1" customWidth="1"/>
    <col min="3872" max="3883" width="9" style="119" customWidth="1"/>
    <col min="3884" max="3904" width="0" style="119" hidden="1" customWidth="1"/>
    <col min="3905" max="4096" width="9" style="119"/>
    <col min="4097" max="4097" width="7.140625" style="119" customWidth="1"/>
    <col min="4098" max="4098" width="1.42578125" style="119" customWidth="1"/>
    <col min="4099" max="4099" width="3.5703125" style="119" customWidth="1"/>
    <col min="4100" max="4100" width="3.7109375" style="119" customWidth="1"/>
    <col min="4101" max="4101" width="14.7109375" style="119" customWidth="1"/>
    <col min="4102" max="4103" width="9.5703125" style="119" customWidth="1"/>
    <col min="4104" max="4104" width="10.7109375" style="119" customWidth="1"/>
    <col min="4105" max="4105" width="6" style="119" customWidth="1"/>
    <col min="4106" max="4106" width="4.42578125" style="119" customWidth="1"/>
    <col min="4107" max="4107" width="9.85546875" style="119" customWidth="1"/>
    <col min="4108" max="4108" width="10.28515625" style="119" customWidth="1"/>
    <col min="4109" max="4110" width="5.140625" style="119" customWidth="1"/>
    <col min="4111" max="4111" width="1.7109375" style="119" customWidth="1"/>
    <col min="4112" max="4112" width="10.7109375" style="119" customWidth="1"/>
    <col min="4113" max="4113" width="3.5703125" style="119" customWidth="1"/>
    <col min="4114" max="4114" width="1.42578125" style="119" customWidth="1"/>
    <col min="4115" max="4115" width="7" style="119" customWidth="1"/>
    <col min="4116" max="4127" width="0" style="119" hidden="1" customWidth="1"/>
    <col min="4128" max="4139" width="9" style="119" customWidth="1"/>
    <col min="4140" max="4160" width="0" style="119" hidden="1" customWidth="1"/>
    <col min="4161" max="4352" width="9" style="119"/>
    <col min="4353" max="4353" width="7.140625" style="119" customWidth="1"/>
    <col min="4354" max="4354" width="1.42578125" style="119" customWidth="1"/>
    <col min="4355" max="4355" width="3.5703125" style="119" customWidth="1"/>
    <col min="4356" max="4356" width="3.7109375" style="119" customWidth="1"/>
    <col min="4357" max="4357" width="14.7109375" style="119" customWidth="1"/>
    <col min="4358" max="4359" width="9.5703125" style="119" customWidth="1"/>
    <col min="4360" max="4360" width="10.7109375" style="119" customWidth="1"/>
    <col min="4361" max="4361" width="6" style="119" customWidth="1"/>
    <col min="4362" max="4362" width="4.42578125" style="119" customWidth="1"/>
    <col min="4363" max="4363" width="9.85546875" style="119" customWidth="1"/>
    <col min="4364" max="4364" width="10.28515625" style="119" customWidth="1"/>
    <col min="4365" max="4366" width="5.140625" style="119" customWidth="1"/>
    <col min="4367" max="4367" width="1.7109375" style="119" customWidth="1"/>
    <col min="4368" max="4368" width="10.7109375" style="119" customWidth="1"/>
    <col min="4369" max="4369" width="3.5703125" style="119" customWidth="1"/>
    <col min="4370" max="4370" width="1.42578125" style="119" customWidth="1"/>
    <col min="4371" max="4371" width="7" style="119" customWidth="1"/>
    <col min="4372" max="4383" width="0" style="119" hidden="1" customWidth="1"/>
    <col min="4384" max="4395" width="9" style="119" customWidth="1"/>
    <col min="4396" max="4416" width="0" style="119" hidden="1" customWidth="1"/>
    <col min="4417" max="4608" width="9" style="119"/>
    <col min="4609" max="4609" width="7.140625" style="119" customWidth="1"/>
    <col min="4610" max="4610" width="1.42578125" style="119" customWidth="1"/>
    <col min="4611" max="4611" width="3.5703125" style="119" customWidth="1"/>
    <col min="4612" max="4612" width="3.7109375" style="119" customWidth="1"/>
    <col min="4613" max="4613" width="14.7109375" style="119" customWidth="1"/>
    <col min="4614" max="4615" width="9.5703125" style="119" customWidth="1"/>
    <col min="4616" max="4616" width="10.7109375" style="119" customWidth="1"/>
    <col min="4617" max="4617" width="6" style="119" customWidth="1"/>
    <col min="4618" max="4618" width="4.42578125" style="119" customWidth="1"/>
    <col min="4619" max="4619" width="9.85546875" style="119" customWidth="1"/>
    <col min="4620" max="4620" width="10.28515625" style="119" customWidth="1"/>
    <col min="4621" max="4622" width="5.140625" style="119" customWidth="1"/>
    <col min="4623" max="4623" width="1.7109375" style="119" customWidth="1"/>
    <col min="4624" max="4624" width="10.7109375" style="119" customWidth="1"/>
    <col min="4625" max="4625" width="3.5703125" style="119" customWidth="1"/>
    <col min="4626" max="4626" width="1.42578125" style="119" customWidth="1"/>
    <col min="4627" max="4627" width="7" style="119" customWidth="1"/>
    <col min="4628" max="4639" width="0" style="119" hidden="1" customWidth="1"/>
    <col min="4640" max="4651" width="9" style="119" customWidth="1"/>
    <col min="4652" max="4672" width="0" style="119" hidden="1" customWidth="1"/>
    <col min="4673" max="4864" width="9" style="119"/>
    <col min="4865" max="4865" width="7.140625" style="119" customWidth="1"/>
    <col min="4866" max="4866" width="1.42578125" style="119" customWidth="1"/>
    <col min="4867" max="4867" width="3.5703125" style="119" customWidth="1"/>
    <col min="4868" max="4868" width="3.7109375" style="119" customWidth="1"/>
    <col min="4869" max="4869" width="14.7109375" style="119" customWidth="1"/>
    <col min="4870" max="4871" width="9.5703125" style="119" customWidth="1"/>
    <col min="4872" max="4872" width="10.7109375" style="119" customWidth="1"/>
    <col min="4873" max="4873" width="6" style="119" customWidth="1"/>
    <col min="4874" max="4874" width="4.42578125" style="119" customWidth="1"/>
    <col min="4875" max="4875" width="9.85546875" style="119" customWidth="1"/>
    <col min="4876" max="4876" width="10.28515625" style="119" customWidth="1"/>
    <col min="4877" max="4878" width="5.140625" style="119" customWidth="1"/>
    <col min="4879" max="4879" width="1.7109375" style="119" customWidth="1"/>
    <col min="4880" max="4880" width="10.7109375" style="119" customWidth="1"/>
    <col min="4881" max="4881" width="3.5703125" style="119" customWidth="1"/>
    <col min="4882" max="4882" width="1.42578125" style="119" customWidth="1"/>
    <col min="4883" max="4883" width="7" style="119" customWidth="1"/>
    <col min="4884" max="4895" width="0" style="119" hidden="1" customWidth="1"/>
    <col min="4896" max="4907" width="9" style="119" customWidth="1"/>
    <col min="4908" max="4928" width="0" style="119" hidden="1" customWidth="1"/>
    <col min="4929" max="5120" width="9" style="119"/>
    <col min="5121" max="5121" width="7.140625" style="119" customWidth="1"/>
    <col min="5122" max="5122" width="1.42578125" style="119" customWidth="1"/>
    <col min="5123" max="5123" width="3.5703125" style="119" customWidth="1"/>
    <col min="5124" max="5124" width="3.7109375" style="119" customWidth="1"/>
    <col min="5125" max="5125" width="14.7109375" style="119" customWidth="1"/>
    <col min="5126" max="5127" width="9.5703125" style="119" customWidth="1"/>
    <col min="5128" max="5128" width="10.7109375" style="119" customWidth="1"/>
    <col min="5129" max="5129" width="6" style="119" customWidth="1"/>
    <col min="5130" max="5130" width="4.42578125" style="119" customWidth="1"/>
    <col min="5131" max="5131" width="9.85546875" style="119" customWidth="1"/>
    <col min="5132" max="5132" width="10.28515625" style="119" customWidth="1"/>
    <col min="5133" max="5134" width="5.140625" style="119" customWidth="1"/>
    <col min="5135" max="5135" width="1.7109375" style="119" customWidth="1"/>
    <col min="5136" max="5136" width="10.7109375" style="119" customWidth="1"/>
    <col min="5137" max="5137" width="3.5703125" style="119" customWidth="1"/>
    <col min="5138" max="5138" width="1.42578125" style="119" customWidth="1"/>
    <col min="5139" max="5139" width="7" style="119" customWidth="1"/>
    <col min="5140" max="5151" width="0" style="119" hidden="1" customWidth="1"/>
    <col min="5152" max="5163" width="9" style="119" customWidth="1"/>
    <col min="5164" max="5184" width="0" style="119" hidden="1" customWidth="1"/>
    <col min="5185" max="5376" width="9" style="119"/>
    <col min="5377" max="5377" width="7.140625" style="119" customWidth="1"/>
    <col min="5378" max="5378" width="1.42578125" style="119" customWidth="1"/>
    <col min="5379" max="5379" width="3.5703125" style="119" customWidth="1"/>
    <col min="5380" max="5380" width="3.7109375" style="119" customWidth="1"/>
    <col min="5381" max="5381" width="14.7109375" style="119" customWidth="1"/>
    <col min="5382" max="5383" width="9.5703125" style="119" customWidth="1"/>
    <col min="5384" max="5384" width="10.7109375" style="119" customWidth="1"/>
    <col min="5385" max="5385" width="6" style="119" customWidth="1"/>
    <col min="5386" max="5386" width="4.42578125" style="119" customWidth="1"/>
    <col min="5387" max="5387" width="9.85546875" style="119" customWidth="1"/>
    <col min="5388" max="5388" width="10.28515625" style="119" customWidth="1"/>
    <col min="5389" max="5390" width="5.140625" style="119" customWidth="1"/>
    <col min="5391" max="5391" width="1.7109375" style="119" customWidth="1"/>
    <col min="5392" max="5392" width="10.7109375" style="119" customWidth="1"/>
    <col min="5393" max="5393" width="3.5703125" style="119" customWidth="1"/>
    <col min="5394" max="5394" width="1.42578125" style="119" customWidth="1"/>
    <col min="5395" max="5395" width="7" style="119" customWidth="1"/>
    <col min="5396" max="5407" width="0" style="119" hidden="1" customWidth="1"/>
    <col min="5408" max="5419" width="9" style="119" customWidth="1"/>
    <col min="5420" max="5440" width="0" style="119" hidden="1" customWidth="1"/>
    <col min="5441" max="5632" width="9" style="119"/>
    <col min="5633" max="5633" width="7.140625" style="119" customWidth="1"/>
    <col min="5634" max="5634" width="1.42578125" style="119" customWidth="1"/>
    <col min="5635" max="5635" width="3.5703125" style="119" customWidth="1"/>
    <col min="5636" max="5636" width="3.7109375" style="119" customWidth="1"/>
    <col min="5637" max="5637" width="14.7109375" style="119" customWidth="1"/>
    <col min="5638" max="5639" width="9.5703125" style="119" customWidth="1"/>
    <col min="5640" max="5640" width="10.7109375" style="119" customWidth="1"/>
    <col min="5641" max="5641" width="6" style="119" customWidth="1"/>
    <col min="5642" max="5642" width="4.42578125" style="119" customWidth="1"/>
    <col min="5643" max="5643" width="9.85546875" style="119" customWidth="1"/>
    <col min="5644" max="5644" width="10.28515625" style="119" customWidth="1"/>
    <col min="5645" max="5646" width="5.140625" style="119" customWidth="1"/>
    <col min="5647" max="5647" width="1.7109375" style="119" customWidth="1"/>
    <col min="5648" max="5648" width="10.7109375" style="119" customWidth="1"/>
    <col min="5649" max="5649" width="3.5703125" style="119" customWidth="1"/>
    <col min="5650" max="5650" width="1.42578125" style="119" customWidth="1"/>
    <col min="5651" max="5651" width="7" style="119" customWidth="1"/>
    <col min="5652" max="5663" width="0" style="119" hidden="1" customWidth="1"/>
    <col min="5664" max="5675" width="9" style="119" customWidth="1"/>
    <col min="5676" max="5696" width="0" style="119" hidden="1" customWidth="1"/>
    <col min="5697" max="5888" width="9" style="119"/>
    <col min="5889" max="5889" width="7.140625" style="119" customWidth="1"/>
    <col min="5890" max="5890" width="1.42578125" style="119" customWidth="1"/>
    <col min="5891" max="5891" width="3.5703125" style="119" customWidth="1"/>
    <col min="5892" max="5892" width="3.7109375" style="119" customWidth="1"/>
    <col min="5893" max="5893" width="14.7109375" style="119" customWidth="1"/>
    <col min="5894" max="5895" width="9.5703125" style="119" customWidth="1"/>
    <col min="5896" max="5896" width="10.7109375" style="119" customWidth="1"/>
    <col min="5897" max="5897" width="6" style="119" customWidth="1"/>
    <col min="5898" max="5898" width="4.42578125" style="119" customWidth="1"/>
    <col min="5899" max="5899" width="9.85546875" style="119" customWidth="1"/>
    <col min="5900" max="5900" width="10.28515625" style="119" customWidth="1"/>
    <col min="5901" max="5902" width="5.140625" style="119" customWidth="1"/>
    <col min="5903" max="5903" width="1.7109375" style="119" customWidth="1"/>
    <col min="5904" max="5904" width="10.7109375" style="119" customWidth="1"/>
    <col min="5905" max="5905" width="3.5703125" style="119" customWidth="1"/>
    <col min="5906" max="5906" width="1.42578125" style="119" customWidth="1"/>
    <col min="5907" max="5907" width="7" style="119" customWidth="1"/>
    <col min="5908" max="5919" width="0" style="119" hidden="1" customWidth="1"/>
    <col min="5920" max="5931" width="9" style="119" customWidth="1"/>
    <col min="5932" max="5952" width="0" style="119" hidden="1" customWidth="1"/>
    <col min="5953" max="6144" width="9" style="119"/>
    <col min="6145" max="6145" width="7.140625" style="119" customWidth="1"/>
    <col min="6146" max="6146" width="1.42578125" style="119" customWidth="1"/>
    <col min="6147" max="6147" width="3.5703125" style="119" customWidth="1"/>
    <col min="6148" max="6148" width="3.7109375" style="119" customWidth="1"/>
    <col min="6149" max="6149" width="14.7109375" style="119" customWidth="1"/>
    <col min="6150" max="6151" width="9.5703125" style="119" customWidth="1"/>
    <col min="6152" max="6152" width="10.7109375" style="119" customWidth="1"/>
    <col min="6153" max="6153" width="6" style="119" customWidth="1"/>
    <col min="6154" max="6154" width="4.42578125" style="119" customWidth="1"/>
    <col min="6155" max="6155" width="9.85546875" style="119" customWidth="1"/>
    <col min="6156" max="6156" width="10.28515625" style="119" customWidth="1"/>
    <col min="6157" max="6158" width="5.140625" style="119" customWidth="1"/>
    <col min="6159" max="6159" width="1.7109375" style="119" customWidth="1"/>
    <col min="6160" max="6160" width="10.7109375" style="119" customWidth="1"/>
    <col min="6161" max="6161" width="3.5703125" style="119" customWidth="1"/>
    <col min="6162" max="6162" width="1.42578125" style="119" customWidth="1"/>
    <col min="6163" max="6163" width="7" style="119" customWidth="1"/>
    <col min="6164" max="6175" width="0" style="119" hidden="1" customWidth="1"/>
    <col min="6176" max="6187" width="9" style="119" customWidth="1"/>
    <col min="6188" max="6208" width="0" style="119" hidden="1" customWidth="1"/>
    <col min="6209" max="6400" width="9" style="119"/>
    <col min="6401" max="6401" width="7.140625" style="119" customWidth="1"/>
    <col min="6402" max="6402" width="1.42578125" style="119" customWidth="1"/>
    <col min="6403" max="6403" width="3.5703125" style="119" customWidth="1"/>
    <col min="6404" max="6404" width="3.7109375" style="119" customWidth="1"/>
    <col min="6405" max="6405" width="14.7109375" style="119" customWidth="1"/>
    <col min="6406" max="6407" width="9.5703125" style="119" customWidth="1"/>
    <col min="6408" max="6408" width="10.7109375" style="119" customWidth="1"/>
    <col min="6409" max="6409" width="6" style="119" customWidth="1"/>
    <col min="6410" max="6410" width="4.42578125" style="119" customWidth="1"/>
    <col min="6411" max="6411" width="9.85546875" style="119" customWidth="1"/>
    <col min="6412" max="6412" width="10.28515625" style="119" customWidth="1"/>
    <col min="6413" max="6414" width="5.140625" style="119" customWidth="1"/>
    <col min="6415" max="6415" width="1.7109375" style="119" customWidth="1"/>
    <col min="6416" max="6416" width="10.7109375" style="119" customWidth="1"/>
    <col min="6417" max="6417" width="3.5703125" style="119" customWidth="1"/>
    <col min="6418" max="6418" width="1.42578125" style="119" customWidth="1"/>
    <col min="6419" max="6419" width="7" style="119" customWidth="1"/>
    <col min="6420" max="6431" width="0" style="119" hidden="1" customWidth="1"/>
    <col min="6432" max="6443" width="9" style="119" customWidth="1"/>
    <col min="6444" max="6464" width="0" style="119" hidden="1" customWidth="1"/>
    <col min="6465" max="6656" width="9" style="119"/>
    <col min="6657" max="6657" width="7.140625" style="119" customWidth="1"/>
    <col min="6658" max="6658" width="1.42578125" style="119" customWidth="1"/>
    <col min="6659" max="6659" width="3.5703125" style="119" customWidth="1"/>
    <col min="6660" max="6660" width="3.7109375" style="119" customWidth="1"/>
    <col min="6661" max="6661" width="14.7109375" style="119" customWidth="1"/>
    <col min="6662" max="6663" width="9.5703125" style="119" customWidth="1"/>
    <col min="6664" max="6664" width="10.7109375" style="119" customWidth="1"/>
    <col min="6665" max="6665" width="6" style="119" customWidth="1"/>
    <col min="6666" max="6666" width="4.42578125" style="119" customWidth="1"/>
    <col min="6667" max="6667" width="9.85546875" style="119" customWidth="1"/>
    <col min="6668" max="6668" width="10.28515625" style="119" customWidth="1"/>
    <col min="6669" max="6670" width="5.140625" style="119" customWidth="1"/>
    <col min="6671" max="6671" width="1.7109375" style="119" customWidth="1"/>
    <col min="6672" max="6672" width="10.7109375" style="119" customWidth="1"/>
    <col min="6673" max="6673" width="3.5703125" style="119" customWidth="1"/>
    <col min="6674" max="6674" width="1.42578125" style="119" customWidth="1"/>
    <col min="6675" max="6675" width="7" style="119" customWidth="1"/>
    <col min="6676" max="6687" width="0" style="119" hidden="1" customWidth="1"/>
    <col min="6688" max="6699" width="9" style="119" customWidth="1"/>
    <col min="6700" max="6720" width="0" style="119" hidden="1" customWidth="1"/>
    <col min="6721" max="6912" width="9" style="119"/>
    <col min="6913" max="6913" width="7.140625" style="119" customWidth="1"/>
    <col min="6914" max="6914" width="1.42578125" style="119" customWidth="1"/>
    <col min="6915" max="6915" width="3.5703125" style="119" customWidth="1"/>
    <col min="6916" max="6916" width="3.7109375" style="119" customWidth="1"/>
    <col min="6917" max="6917" width="14.7109375" style="119" customWidth="1"/>
    <col min="6918" max="6919" width="9.5703125" style="119" customWidth="1"/>
    <col min="6920" max="6920" width="10.7109375" style="119" customWidth="1"/>
    <col min="6921" max="6921" width="6" style="119" customWidth="1"/>
    <col min="6922" max="6922" width="4.42578125" style="119" customWidth="1"/>
    <col min="6923" max="6923" width="9.85546875" style="119" customWidth="1"/>
    <col min="6924" max="6924" width="10.28515625" style="119" customWidth="1"/>
    <col min="6925" max="6926" width="5.140625" style="119" customWidth="1"/>
    <col min="6927" max="6927" width="1.7109375" style="119" customWidth="1"/>
    <col min="6928" max="6928" width="10.7109375" style="119" customWidth="1"/>
    <col min="6929" max="6929" width="3.5703125" style="119" customWidth="1"/>
    <col min="6930" max="6930" width="1.42578125" style="119" customWidth="1"/>
    <col min="6931" max="6931" width="7" style="119" customWidth="1"/>
    <col min="6932" max="6943" width="0" style="119" hidden="1" customWidth="1"/>
    <col min="6944" max="6955" width="9" style="119" customWidth="1"/>
    <col min="6956" max="6976" width="0" style="119" hidden="1" customWidth="1"/>
    <col min="6977" max="7168" width="9" style="119"/>
    <col min="7169" max="7169" width="7.140625" style="119" customWidth="1"/>
    <col min="7170" max="7170" width="1.42578125" style="119" customWidth="1"/>
    <col min="7171" max="7171" width="3.5703125" style="119" customWidth="1"/>
    <col min="7172" max="7172" width="3.7109375" style="119" customWidth="1"/>
    <col min="7173" max="7173" width="14.7109375" style="119" customWidth="1"/>
    <col min="7174" max="7175" width="9.5703125" style="119" customWidth="1"/>
    <col min="7176" max="7176" width="10.7109375" style="119" customWidth="1"/>
    <col min="7177" max="7177" width="6" style="119" customWidth="1"/>
    <col min="7178" max="7178" width="4.42578125" style="119" customWidth="1"/>
    <col min="7179" max="7179" width="9.85546875" style="119" customWidth="1"/>
    <col min="7180" max="7180" width="10.28515625" style="119" customWidth="1"/>
    <col min="7181" max="7182" width="5.140625" style="119" customWidth="1"/>
    <col min="7183" max="7183" width="1.7109375" style="119" customWidth="1"/>
    <col min="7184" max="7184" width="10.7109375" style="119" customWidth="1"/>
    <col min="7185" max="7185" width="3.5703125" style="119" customWidth="1"/>
    <col min="7186" max="7186" width="1.42578125" style="119" customWidth="1"/>
    <col min="7187" max="7187" width="7" style="119" customWidth="1"/>
    <col min="7188" max="7199" width="0" style="119" hidden="1" customWidth="1"/>
    <col min="7200" max="7211" width="9" style="119" customWidth="1"/>
    <col min="7212" max="7232" width="0" style="119" hidden="1" customWidth="1"/>
    <col min="7233" max="7424" width="9" style="119"/>
    <col min="7425" max="7425" width="7.140625" style="119" customWidth="1"/>
    <col min="7426" max="7426" width="1.42578125" style="119" customWidth="1"/>
    <col min="7427" max="7427" width="3.5703125" style="119" customWidth="1"/>
    <col min="7428" max="7428" width="3.7109375" style="119" customWidth="1"/>
    <col min="7429" max="7429" width="14.7109375" style="119" customWidth="1"/>
    <col min="7430" max="7431" width="9.5703125" style="119" customWidth="1"/>
    <col min="7432" max="7432" width="10.7109375" style="119" customWidth="1"/>
    <col min="7433" max="7433" width="6" style="119" customWidth="1"/>
    <col min="7434" max="7434" width="4.42578125" style="119" customWidth="1"/>
    <col min="7435" max="7435" width="9.85546875" style="119" customWidth="1"/>
    <col min="7436" max="7436" width="10.28515625" style="119" customWidth="1"/>
    <col min="7437" max="7438" width="5.140625" style="119" customWidth="1"/>
    <col min="7439" max="7439" width="1.7109375" style="119" customWidth="1"/>
    <col min="7440" max="7440" width="10.7109375" style="119" customWidth="1"/>
    <col min="7441" max="7441" width="3.5703125" style="119" customWidth="1"/>
    <col min="7442" max="7442" width="1.42578125" style="119" customWidth="1"/>
    <col min="7443" max="7443" width="7" style="119" customWidth="1"/>
    <col min="7444" max="7455" width="0" style="119" hidden="1" customWidth="1"/>
    <col min="7456" max="7467" width="9" style="119" customWidth="1"/>
    <col min="7468" max="7488" width="0" style="119" hidden="1" customWidth="1"/>
    <col min="7489" max="7680" width="9" style="119"/>
    <col min="7681" max="7681" width="7.140625" style="119" customWidth="1"/>
    <col min="7682" max="7682" width="1.42578125" style="119" customWidth="1"/>
    <col min="7683" max="7683" width="3.5703125" style="119" customWidth="1"/>
    <col min="7684" max="7684" width="3.7109375" style="119" customWidth="1"/>
    <col min="7685" max="7685" width="14.7109375" style="119" customWidth="1"/>
    <col min="7686" max="7687" width="9.5703125" style="119" customWidth="1"/>
    <col min="7688" max="7688" width="10.7109375" style="119" customWidth="1"/>
    <col min="7689" max="7689" width="6" style="119" customWidth="1"/>
    <col min="7690" max="7690" width="4.42578125" style="119" customWidth="1"/>
    <col min="7691" max="7691" width="9.85546875" style="119" customWidth="1"/>
    <col min="7692" max="7692" width="10.28515625" style="119" customWidth="1"/>
    <col min="7693" max="7694" width="5.140625" style="119" customWidth="1"/>
    <col min="7695" max="7695" width="1.7109375" style="119" customWidth="1"/>
    <col min="7696" max="7696" width="10.7109375" style="119" customWidth="1"/>
    <col min="7697" max="7697" width="3.5703125" style="119" customWidth="1"/>
    <col min="7698" max="7698" width="1.42578125" style="119" customWidth="1"/>
    <col min="7699" max="7699" width="7" style="119" customWidth="1"/>
    <col min="7700" max="7711" width="0" style="119" hidden="1" customWidth="1"/>
    <col min="7712" max="7723" width="9" style="119" customWidth="1"/>
    <col min="7724" max="7744" width="0" style="119" hidden="1" customWidth="1"/>
    <col min="7745" max="7936" width="9" style="119"/>
    <col min="7937" max="7937" width="7.140625" style="119" customWidth="1"/>
    <col min="7938" max="7938" width="1.42578125" style="119" customWidth="1"/>
    <col min="7939" max="7939" width="3.5703125" style="119" customWidth="1"/>
    <col min="7940" max="7940" width="3.7109375" style="119" customWidth="1"/>
    <col min="7941" max="7941" width="14.7109375" style="119" customWidth="1"/>
    <col min="7942" max="7943" width="9.5703125" style="119" customWidth="1"/>
    <col min="7944" max="7944" width="10.7109375" style="119" customWidth="1"/>
    <col min="7945" max="7945" width="6" style="119" customWidth="1"/>
    <col min="7946" max="7946" width="4.42578125" style="119" customWidth="1"/>
    <col min="7947" max="7947" width="9.85546875" style="119" customWidth="1"/>
    <col min="7948" max="7948" width="10.28515625" style="119" customWidth="1"/>
    <col min="7949" max="7950" width="5.140625" style="119" customWidth="1"/>
    <col min="7951" max="7951" width="1.7109375" style="119" customWidth="1"/>
    <col min="7952" max="7952" width="10.7109375" style="119" customWidth="1"/>
    <col min="7953" max="7953" width="3.5703125" style="119" customWidth="1"/>
    <col min="7954" max="7954" width="1.42578125" style="119" customWidth="1"/>
    <col min="7955" max="7955" width="7" style="119" customWidth="1"/>
    <col min="7956" max="7967" width="0" style="119" hidden="1" customWidth="1"/>
    <col min="7968" max="7979" width="9" style="119" customWidth="1"/>
    <col min="7980" max="8000" width="0" style="119" hidden="1" customWidth="1"/>
    <col min="8001" max="8192" width="9" style="119"/>
    <col min="8193" max="8193" width="7.140625" style="119" customWidth="1"/>
    <col min="8194" max="8194" width="1.42578125" style="119" customWidth="1"/>
    <col min="8195" max="8195" width="3.5703125" style="119" customWidth="1"/>
    <col min="8196" max="8196" width="3.7109375" style="119" customWidth="1"/>
    <col min="8197" max="8197" width="14.7109375" style="119" customWidth="1"/>
    <col min="8198" max="8199" width="9.5703125" style="119" customWidth="1"/>
    <col min="8200" max="8200" width="10.7109375" style="119" customWidth="1"/>
    <col min="8201" max="8201" width="6" style="119" customWidth="1"/>
    <col min="8202" max="8202" width="4.42578125" style="119" customWidth="1"/>
    <col min="8203" max="8203" width="9.85546875" style="119" customWidth="1"/>
    <col min="8204" max="8204" width="10.28515625" style="119" customWidth="1"/>
    <col min="8205" max="8206" width="5.140625" style="119" customWidth="1"/>
    <col min="8207" max="8207" width="1.7109375" style="119" customWidth="1"/>
    <col min="8208" max="8208" width="10.7109375" style="119" customWidth="1"/>
    <col min="8209" max="8209" width="3.5703125" style="119" customWidth="1"/>
    <col min="8210" max="8210" width="1.42578125" style="119" customWidth="1"/>
    <col min="8211" max="8211" width="7" style="119" customWidth="1"/>
    <col min="8212" max="8223" width="0" style="119" hidden="1" customWidth="1"/>
    <col min="8224" max="8235" width="9" style="119" customWidth="1"/>
    <col min="8236" max="8256" width="0" style="119" hidden="1" customWidth="1"/>
    <col min="8257" max="8448" width="9" style="119"/>
    <col min="8449" max="8449" width="7.140625" style="119" customWidth="1"/>
    <col min="8450" max="8450" width="1.42578125" style="119" customWidth="1"/>
    <col min="8451" max="8451" width="3.5703125" style="119" customWidth="1"/>
    <col min="8452" max="8452" width="3.7109375" style="119" customWidth="1"/>
    <col min="8453" max="8453" width="14.7109375" style="119" customWidth="1"/>
    <col min="8454" max="8455" width="9.5703125" style="119" customWidth="1"/>
    <col min="8456" max="8456" width="10.7109375" style="119" customWidth="1"/>
    <col min="8457" max="8457" width="6" style="119" customWidth="1"/>
    <col min="8458" max="8458" width="4.42578125" style="119" customWidth="1"/>
    <col min="8459" max="8459" width="9.85546875" style="119" customWidth="1"/>
    <col min="8460" max="8460" width="10.28515625" style="119" customWidth="1"/>
    <col min="8461" max="8462" width="5.140625" style="119" customWidth="1"/>
    <col min="8463" max="8463" width="1.7109375" style="119" customWidth="1"/>
    <col min="8464" max="8464" width="10.7109375" style="119" customWidth="1"/>
    <col min="8465" max="8465" width="3.5703125" style="119" customWidth="1"/>
    <col min="8466" max="8466" width="1.42578125" style="119" customWidth="1"/>
    <col min="8467" max="8467" width="7" style="119" customWidth="1"/>
    <col min="8468" max="8479" width="0" style="119" hidden="1" customWidth="1"/>
    <col min="8480" max="8491" width="9" style="119" customWidth="1"/>
    <col min="8492" max="8512" width="0" style="119" hidden="1" customWidth="1"/>
    <col min="8513" max="8704" width="9" style="119"/>
    <col min="8705" max="8705" width="7.140625" style="119" customWidth="1"/>
    <col min="8706" max="8706" width="1.42578125" style="119" customWidth="1"/>
    <col min="8707" max="8707" width="3.5703125" style="119" customWidth="1"/>
    <col min="8708" max="8708" width="3.7109375" style="119" customWidth="1"/>
    <col min="8709" max="8709" width="14.7109375" style="119" customWidth="1"/>
    <col min="8710" max="8711" width="9.5703125" style="119" customWidth="1"/>
    <col min="8712" max="8712" width="10.7109375" style="119" customWidth="1"/>
    <col min="8713" max="8713" width="6" style="119" customWidth="1"/>
    <col min="8714" max="8714" width="4.42578125" style="119" customWidth="1"/>
    <col min="8715" max="8715" width="9.85546875" style="119" customWidth="1"/>
    <col min="8716" max="8716" width="10.28515625" style="119" customWidth="1"/>
    <col min="8717" max="8718" width="5.140625" style="119" customWidth="1"/>
    <col min="8719" max="8719" width="1.7109375" style="119" customWidth="1"/>
    <col min="8720" max="8720" width="10.7109375" style="119" customWidth="1"/>
    <col min="8721" max="8721" width="3.5703125" style="119" customWidth="1"/>
    <col min="8722" max="8722" width="1.42578125" style="119" customWidth="1"/>
    <col min="8723" max="8723" width="7" style="119" customWidth="1"/>
    <col min="8724" max="8735" width="0" style="119" hidden="1" customWidth="1"/>
    <col min="8736" max="8747" width="9" style="119" customWidth="1"/>
    <col min="8748" max="8768" width="0" style="119" hidden="1" customWidth="1"/>
    <col min="8769" max="8960" width="9" style="119"/>
    <col min="8961" max="8961" width="7.140625" style="119" customWidth="1"/>
    <col min="8962" max="8962" width="1.42578125" style="119" customWidth="1"/>
    <col min="8963" max="8963" width="3.5703125" style="119" customWidth="1"/>
    <col min="8964" max="8964" width="3.7109375" style="119" customWidth="1"/>
    <col min="8965" max="8965" width="14.7109375" style="119" customWidth="1"/>
    <col min="8966" max="8967" width="9.5703125" style="119" customWidth="1"/>
    <col min="8968" max="8968" width="10.7109375" style="119" customWidth="1"/>
    <col min="8969" max="8969" width="6" style="119" customWidth="1"/>
    <col min="8970" max="8970" width="4.42578125" style="119" customWidth="1"/>
    <col min="8971" max="8971" width="9.85546875" style="119" customWidth="1"/>
    <col min="8972" max="8972" width="10.28515625" style="119" customWidth="1"/>
    <col min="8973" max="8974" width="5.140625" style="119" customWidth="1"/>
    <col min="8975" max="8975" width="1.7109375" style="119" customWidth="1"/>
    <col min="8976" max="8976" width="10.7109375" style="119" customWidth="1"/>
    <col min="8977" max="8977" width="3.5703125" style="119" customWidth="1"/>
    <col min="8978" max="8978" width="1.42578125" style="119" customWidth="1"/>
    <col min="8979" max="8979" width="7" style="119" customWidth="1"/>
    <col min="8980" max="8991" width="0" style="119" hidden="1" customWidth="1"/>
    <col min="8992" max="9003" width="9" style="119" customWidth="1"/>
    <col min="9004" max="9024" width="0" style="119" hidden="1" customWidth="1"/>
    <col min="9025" max="9216" width="9" style="119"/>
    <col min="9217" max="9217" width="7.140625" style="119" customWidth="1"/>
    <col min="9218" max="9218" width="1.42578125" style="119" customWidth="1"/>
    <col min="9219" max="9219" width="3.5703125" style="119" customWidth="1"/>
    <col min="9220" max="9220" width="3.7109375" style="119" customWidth="1"/>
    <col min="9221" max="9221" width="14.7109375" style="119" customWidth="1"/>
    <col min="9222" max="9223" width="9.5703125" style="119" customWidth="1"/>
    <col min="9224" max="9224" width="10.7109375" style="119" customWidth="1"/>
    <col min="9225" max="9225" width="6" style="119" customWidth="1"/>
    <col min="9226" max="9226" width="4.42578125" style="119" customWidth="1"/>
    <col min="9227" max="9227" width="9.85546875" style="119" customWidth="1"/>
    <col min="9228" max="9228" width="10.28515625" style="119" customWidth="1"/>
    <col min="9229" max="9230" width="5.140625" style="119" customWidth="1"/>
    <col min="9231" max="9231" width="1.7109375" style="119" customWidth="1"/>
    <col min="9232" max="9232" width="10.7109375" style="119" customWidth="1"/>
    <col min="9233" max="9233" width="3.5703125" style="119" customWidth="1"/>
    <col min="9234" max="9234" width="1.42578125" style="119" customWidth="1"/>
    <col min="9235" max="9235" width="7" style="119" customWidth="1"/>
    <col min="9236" max="9247" width="0" style="119" hidden="1" customWidth="1"/>
    <col min="9248" max="9259" width="9" style="119" customWidth="1"/>
    <col min="9260" max="9280" width="0" style="119" hidden="1" customWidth="1"/>
    <col min="9281" max="9472" width="9" style="119"/>
    <col min="9473" max="9473" width="7.140625" style="119" customWidth="1"/>
    <col min="9474" max="9474" width="1.42578125" style="119" customWidth="1"/>
    <col min="9475" max="9475" width="3.5703125" style="119" customWidth="1"/>
    <col min="9476" max="9476" width="3.7109375" style="119" customWidth="1"/>
    <col min="9477" max="9477" width="14.7109375" style="119" customWidth="1"/>
    <col min="9478" max="9479" width="9.5703125" style="119" customWidth="1"/>
    <col min="9480" max="9480" width="10.7109375" style="119" customWidth="1"/>
    <col min="9481" max="9481" width="6" style="119" customWidth="1"/>
    <col min="9482" max="9482" width="4.42578125" style="119" customWidth="1"/>
    <col min="9483" max="9483" width="9.85546875" style="119" customWidth="1"/>
    <col min="9484" max="9484" width="10.28515625" style="119" customWidth="1"/>
    <col min="9485" max="9486" width="5.140625" style="119" customWidth="1"/>
    <col min="9487" max="9487" width="1.7109375" style="119" customWidth="1"/>
    <col min="9488" max="9488" width="10.7109375" style="119" customWidth="1"/>
    <col min="9489" max="9489" width="3.5703125" style="119" customWidth="1"/>
    <col min="9490" max="9490" width="1.42578125" style="119" customWidth="1"/>
    <col min="9491" max="9491" width="7" style="119" customWidth="1"/>
    <col min="9492" max="9503" width="0" style="119" hidden="1" customWidth="1"/>
    <col min="9504" max="9515" width="9" style="119" customWidth="1"/>
    <col min="9516" max="9536" width="0" style="119" hidden="1" customWidth="1"/>
    <col min="9537" max="9728" width="9" style="119"/>
    <col min="9729" max="9729" width="7.140625" style="119" customWidth="1"/>
    <col min="9730" max="9730" width="1.42578125" style="119" customWidth="1"/>
    <col min="9731" max="9731" width="3.5703125" style="119" customWidth="1"/>
    <col min="9732" max="9732" width="3.7109375" style="119" customWidth="1"/>
    <col min="9733" max="9733" width="14.7109375" style="119" customWidth="1"/>
    <col min="9734" max="9735" width="9.5703125" style="119" customWidth="1"/>
    <col min="9736" max="9736" width="10.7109375" style="119" customWidth="1"/>
    <col min="9737" max="9737" width="6" style="119" customWidth="1"/>
    <col min="9738" max="9738" width="4.42578125" style="119" customWidth="1"/>
    <col min="9739" max="9739" width="9.85546875" style="119" customWidth="1"/>
    <col min="9740" max="9740" width="10.28515625" style="119" customWidth="1"/>
    <col min="9741" max="9742" width="5.140625" style="119" customWidth="1"/>
    <col min="9743" max="9743" width="1.7109375" style="119" customWidth="1"/>
    <col min="9744" max="9744" width="10.7109375" style="119" customWidth="1"/>
    <col min="9745" max="9745" width="3.5703125" style="119" customWidth="1"/>
    <col min="9746" max="9746" width="1.42578125" style="119" customWidth="1"/>
    <col min="9747" max="9747" width="7" style="119" customWidth="1"/>
    <col min="9748" max="9759" width="0" style="119" hidden="1" customWidth="1"/>
    <col min="9760" max="9771" width="9" style="119" customWidth="1"/>
    <col min="9772" max="9792" width="0" style="119" hidden="1" customWidth="1"/>
    <col min="9793" max="9984" width="9" style="119"/>
    <col min="9985" max="9985" width="7.140625" style="119" customWidth="1"/>
    <col min="9986" max="9986" width="1.42578125" style="119" customWidth="1"/>
    <col min="9987" max="9987" width="3.5703125" style="119" customWidth="1"/>
    <col min="9988" max="9988" width="3.7109375" style="119" customWidth="1"/>
    <col min="9989" max="9989" width="14.7109375" style="119" customWidth="1"/>
    <col min="9990" max="9991" width="9.5703125" style="119" customWidth="1"/>
    <col min="9992" max="9992" width="10.7109375" style="119" customWidth="1"/>
    <col min="9993" max="9993" width="6" style="119" customWidth="1"/>
    <col min="9994" max="9994" width="4.42578125" style="119" customWidth="1"/>
    <col min="9995" max="9995" width="9.85546875" style="119" customWidth="1"/>
    <col min="9996" max="9996" width="10.28515625" style="119" customWidth="1"/>
    <col min="9997" max="9998" width="5.140625" style="119" customWidth="1"/>
    <col min="9999" max="9999" width="1.7109375" style="119" customWidth="1"/>
    <col min="10000" max="10000" width="10.7109375" style="119" customWidth="1"/>
    <col min="10001" max="10001" width="3.5703125" style="119" customWidth="1"/>
    <col min="10002" max="10002" width="1.42578125" style="119" customWidth="1"/>
    <col min="10003" max="10003" width="7" style="119" customWidth="1"/>
    <col min="10004" max="10015" width="0" style="119" hidden="1" customWidth="1"/>
    <col min="10016" max="10027" width="9" style="119" customWidth="1"/>
    <col min="10028" max="10048" width="0" style="119" hidden="1" customWidth="1"/>
    <col min="10049" max="10240" width="9" style="119"/>
    <col min="10241" max="10241" width="7.140625" style="119" customWidth="1"/>
    <col min="10242" max="10242" width="1.42578125" style="119" customWidth="1"/>
    <col min="10243" max="10243" width="3.5703125" style="119" customWidth="1"/>
    <col min="10244" max="10244" width="3.7109375" style="119" customWidth="1"/>
    <col min="10245" max="10245" width="14.7109375" style="119" customWidth="1"/>
    <col min="10246" max="10247" width="9.5703125" style="119" customWidth="1"/>
    <col min="10248" max="10248" width="10.7109375" style="119" customWidth="1"/>
    <col min="10249" max="10249" width="6" style="119" customWidth="1"/>
    <col min="10250" max="10250" width="4.42578125" style="119" customWidth="1"/>
    <col min="10251" max="10251" width="9.85546875" style="119" customWidth="1"/>
    <col min="10252" max="10252" width="10.28515625" style="119" customWidth="1"/>
    <col min="10253" max="10254" width="5.140625" style="119" customWidth="1"/>
    <col min="10255" max="10255" width="1.7109375" style="119" customWidth="1"/>
    <col min="10256" max="10256" width="10.7109375" style="119" customWidth="1"/>
    <col min="10257" max="10257" width="3.5703125" style="119" customWidth="1"/>
    <col min="10258" max="10258" width="1.42578125" style="119" customWidth="1"/>
    <col min="10259" max="10259" width="7" style="119" customWidth="1"/>
    <col min="10260" max="10271" width="0" style="119" hidden="1" customWidth="1"/>
    <col min="10272" max="10283" width="9" style="119" customWidth="1"/>
    <col min="10284" max="10304" width="0" style="119" hidden="1" customWidth="1"/>
    <col min="10305" max="10496" width="9" style="119"/>
    <col min="10497" max="10497" width="7.140625" style="119" customWidth="1"/>
    <col min="10498" max="10498" width="1.42578125" style="119" customWidth="1"/>
    <col min="10499" max="10499" width="3.5703125" style="119" customWidth="1"/>
    <col min="10500" max="10500" width="3.7109375" style="119" customWidth="1"/>
    <col min="10501" max="10501" width="14.7109375" style="119" customWidth="1"/>
    <col min="10502" max="10503" width="9.5703125" style="119" customWidth="1"/>
    <col min="10504" max="10504" width="10.7109375" style="119" customWidth="1"/>
    <col min="10505" max="10505" width="6" style="119" customWidth="1"/>
    <col min="10506" max="10506" width="4.42578125" style="119" customWidth="1"/>
    <col min="10507" max="10507" width="9.85546875" style="119" customWidth="1"/>
    <col min="10508" max="10508" width="10.28515625" style="119" customWidth="1"/>
    <col min="10509" max="10510" width="5.140625" style="119" customWidth="1"/>
    <col min="10511" max="10511" width="1.7109375" style="119" customWidth="1"/>
    <col min="10512" max="10512" width="10.7109375" style="119" customWidth="1"/>
    <col min="10513" max="10513" width="3.5703125" style="119" customWidth="1"/>
    <col min="10514" max="10514" width="1.42578125" style="119" customWidth="1"/>
    <col min="10515" max="10515" width="7" style="119" customWidth="1"/>
    <col min="10516" max="10527" width="0" style="119" hidden="1" customWidth="1"/>
    <col min="10528" max="10539" width="9" style="119" customWidth="1"/>
    <col min="10540" max="10560" width="0" style="119" hidden="1" customWidth="1"/>
    <col min="10561" max="10752" width="9" style="119"/>
    <col min="10753" max="10753" width="7.140625" style="119" customWidth="1"/>
    <col min="10754" max="10754" width="1.42578125" style="119" customWidth="1"/>
    <col min="10755" max="10755" width="3.5703125" style="119" customWidth="1"/>
    <col min="10756" max="10756" width="3.7109375" style="119" customWidth="1"/>
    <col min="10757" max="10757" width="14.7109375" style="119" customWidth="1"/>
    <col min="10758" max="10759" width="9.5703125" style="119" customWidth="1"/>
    <col min="10760" max="10760" width="10.7109375" style="119" customWidth="1"/>
    <col min="10761" max="10761" width="6" style="119" customWidth="1"/>
    <col min="10762" max="10762" width="4.42578125" style="119" customWidth="1"/>
    <col min="10763" max="10763" width="9.85546875" style="119" customWidth="1"/>
    <col min="10764" max="10764" width="10.28515625" style="119" customWidth="1"/>
    <col min="10765" max="10766" width="5.140625" style="119" customWidth="1"/>
    <col min="10767" max="10767" width="1.7109375" style="119" customWidth="1"/>
    <col min="10768" max="10768" width="10.7109375" style="119" customWidth="1"/>
    <col min="10769" max="10769" width="3.5703125" style="119" customWidth="1"/>
    <col min="10770" max="10770" width="1.42578125" style="119" customWidth="1"/>
    <col min="10771" max="10771" width="7" style="119" customWidth="1"/>
    <col min="10772" max="10783" width="0" style="119" hidden="1" customWidth="1"/>
    <col min="10784" max="10795" width="9" style="119" customWidth="1"/>
    <col min="10796" max="10816" width="0" style="119" hidden="1" customWidth="1"/>
    <col min="10817" max="11008" width="9" style="119"/>
    <col min="11009" max="11009" width="7.140625" style="119" customWidth="1"/>
    <col min="11010" max="11010" width="1.42578125" style="119" customWidth="1"/>
    <col min="11011" max="11011" width="3.5703125" style="119" customWidth="1"/>
    <col min="11012" max="11012" width="3.7109375" style="119" customWidth="1"/>
    <col min="11013" max="11013" width="14.7109375" style="119" customWidth="1"/>
    <col min="11014" max="11015" width="9.5703125" style="119" customWidth="1"/>
    <col min="11016" max="11016" width="10.7109375" style="119" customWidth="1"/>
    <col min="11017" max="11017" width="6" style="119" customWidth="1"/>
    <col min="11018" max="11018" width="4.42578125" style="119" customWidth="1"/>
    <col min="11019" max="11019" width="9.85546875" style="119" customWidth="1"/>
    <col min="11020" max="11020" width="10.28515625" style="119" customWidth="1"/>
    <col min="11021" max="11022" width="5.140625" style="119" customWidth="1"/>
    <col min="11023" max="11023" width="1.7109375" style="119" customWidth="1"/>
    <col min="11024" max="11024" width="10.7109375" style="119" customWidth="1"/>
    <col min="11025" max="11025" width="3.5703125" style="119" customWidth="1"/>
    <col min="11026" max="11026" width="1.42578125" style="119" customWidth="1"/>
    <col min="11027" max="11027" width="7" style="119" customWidth="1"/>
    <col min="11028" max="11039" width="0" style="119" hidden="1" customWidth="1"/>
    <col min="11040" max="11051" width="9" style="119" customWidth="1"/>
    <col min="11052" max="11072" width="0" style="119" hidden="1" customWidth="1"/>
    <col min="11073" max="11264" width="9" style="119"/>
    <col min="11265" max="11265" width="7.140625" style="119" customWidth="1"/>
    <col min="11266" max="11266" width="1.42578125" style="119" customWidth="1"/>
    <col min="11267" max="11267" width="3.5703125" style="119" customWidth="1"/>
    <col min="11268" max="11268" width="3.7109375" style="119" customWidth="1"/>
    <col min="11269" max="11269" width="14.7109375" style="119" customWidth="1"/>
    <col min="11270" max="11271" width="9.5703125" style="119" customWidth="1"/>
    <col min="11272" max="11272" width="10.7109375" style="119" customWidth="1"/>
    <col min="11273" max="11273" width="6" style="119" customWidth="1"/>
    <col min="11274" max="11274" width="4.42578125" style="119" customWidth="1"/>
    <col min="11275" max="11275" width="9.85546875" style="119" customWidth="1"/>
    <col min="11276" max="11276" width="10.28515625" style="119" customWidth="1"/>
    <col min="11277" max="11278" width="5.140625" style="119" customWidth="1"/>
    <col min="11279" max="11279" width="1.7109375" style="119" customWidth="1"/>
    <col min="11280" max="11280" width="10.7109375" style="119" customWidth="1"/>
    <col min="11281" max="11281" width="3.5703125" style="119" customWidth="1"/>
    <col min="11282" max="11282" width="1.42578125" style="119" customWidth="1"/>
    <col min="11283" max="11283" width="7" style="119" customWidth="1"/>
    <col min="11284" max="11295" width="0" style="119" hidden="1" customWidth="1"/>
    <col min="11296" max="11307" width="9" style="119" customWidth="1"/>
    <col min="11308" max="11328" width="0" style="119" hidden="1" customWidth="1"/>
    <col min="11329" max="11520" width="9" style="119"/>
    <col min="11521" max="11521" width="7.140625" style="119" customWidth="1"/>
    <col min="11522" max="11522" width="1.42578125" style="119" customWidth="1"/>
    <col min="11523" max="11523" width="3.5703125" style="119" customWidth="1"/>
    <col min="11524" max="11524" width="3.7109375" style="119" customWidth="1"/>
    <col min="11525" max="11525" width="14.7109375" style="119" customWidth="1"/>
    <col min="11526" max="11527" width="9.5703125" style="119" customWidth="1"/>
    <col min="11528" max="11528" width="10.7109375" style="119" customWidth="1"/>
    <col min="11529" max="11529" width="6" style="119" customWidth="1"/>
    <col min="11530" max="11530" width="4.42578125" style="119" customWidth="1"/>
    <col min="11531" max="11531" width="9.85546875" style="119" customWidth="1"/>
    <col min="11532" max="11532" width="10.28515625" style="119" customWidth="1"/>
    <col min="11533" max="11534" width="5.140625" style="119" customWidth="1"/>
    <col min="11535" max="11535" width="1.7109375" style="119" customWidth="1"/>
    <col min="11536" max="11536" width="10.7109375" style="119" customWidth="1"/>
    <col min="11537" max="11537" width="3.5703125" style="119" customWidth="1"/>
    <col min="11538" max="11538" width="1.42578125" style="119" customWidth="1"/>
    <col min="11539" max="11539" width="7" style="119" customWidth="1"/>
    <col min="11540" max="11551" width="0" style="119" hidden="1" customWidth="1"/>
    <col min="11552" max="11563" width="9" style="119" customWidth="1"/>
    <col min="11564" max="11584" width="0" style="119" hidden="1" customWidth="1"/>
    <col min="11585" max="11776" width="9" style="119"/>
    <col min="11777" max="11777" width="7.140625" style="119" customWidth="1"/>
    <col min="11778" max="11778" width="1.42578125" style="119" customWidth="1"/>
    <col min="11779" max="11779" width="3.5703125" style="119" customWidth="1"/>
    <col min="11780" max="11780" width="3.7109375" style="119" customWidth="1"/>
    <col min="11781" max="11781" width="14.7109375" style="119" customWidth="1"/>
    <col min="11782" max="11783" width="9.5703125" style="119" customWidth="1"/>
    <col min="11784" max="11784" width="10.7109375" style="119" customWidth="1"/>
    <col min="11785" max="11785" width="6" style="119" customWidth="1"/>
    <col min="11786" max="11786" width="4.42578125" style="119" customWidth="1"/>
    <col min="11787" max="11787" width="9.85546875" style="119" customWidth="1"/>
    <col min="11788" max="11788" width="10.28515625" style="119" customWidth="1"/>
    <col min="11789" max="11790" width="5.140625" style="119" customWidth="1"/>
    <col min="11791" max="11791" width="1.7109375" style="119" customWidth="1"/>
    <col min="11792" max="11792" width="10.7109375" style="119" customWidth="1"/>
    <col min="11793" max="11793" width="3.5703125" style="119" customWidth="1"/>
    <col min="11794" max="11794" width="1.42578125" style="119" customWidth="1"/>
    <col min="11795" max="11795" width="7" style="119" customWidth="1"/>
    <col min="11796" max="11807" width="0" style="119" hidden="1" customWidth="1"/>
    <col min="11808" max="11819" width="9" style="119" customWidth="1"/>
    <col min="11820" max="11840" width="0" style="119" hidden="1" customWidth="1"/>
    <col min="11841" max="12032" width="9" style="119"/>
    <col min="12033" max="12033" width="7.140625" style="119" customWidth="1"/>
    <col min="12034" max="12034" width="1.42578125" style="119" customWidth="1"/>
    <col min="12035" max="12035" width="3.5703125" style="119" customWidth="1"/>
    <col min="12036" max="12036" width="3.7109375" style="119" customWidth="1"/>
    <col min="12037" max="12037" width="14.7109375" style="119" customWidth="1"/>
    <col min="12038" max="12039" width="9.5703125" style="119" customWidth="1"/>
    <col min="12040" max="12040" width="10.7109375" style="119" customWidth="1"/>
    <col min="12041" max="12041" width="6" style="119" customWidth="1"/>
    <col min="12042" max="12042" width="4.42578125" style="119" customWidth="1"/>
    <col min="12043" max="12043" width="9.85546875" style="119" customWidth="1"/>
    <col min="12044" max="12044" width="10.28515625" style="119" customWidth="1"/>
    <col min="12045" max="12046" width="5.140625" style="119" customWidth="1"/>
    <col min="12047" max="12047" width="1.7109375" style="119" customWidth="1"/>
    <col min="12048" max="12048" width="10.7109375" style="119" customWidth="1"/>
    <col min="12049" max="12049" width="3.5703125" style="119" customWidth="1"/>
    <col min="12050" max="12050" width="1.42578125" style="119" customWidth="1"/>
    <col min="12051" max="12051" width="7" style="119" customWidth="1"/>
    <col min="12052" max="12063" width="0" style="119" hidden="1" customWidth="1"/>
    <col min="12064" max="12075" width="9" style="119" customWidth="1"/>
    <col min="12076" max="12096" width="0" style="119" hidden="1" customWidth="1"/>
    <col min="12097" max="12288" width="9" style="119"/>
    <col min="12289" max="12289" width="7.140625" style="119" customWidth="1"/>
    <col min="12290" max="12290" width="1.42578125" style="119" customWidth="1"/>
    <col min="12291" max="12291" width="3.5703125" style="119" customWidth="1"/>
    <col min="12292" max="12292" width="3.7109375" style="119" customWidth="1"/>
    <col min="12293" max="12293" width="14.7109375" style="119" customWidth="1"/>
    <col min="12294" max="12295" width="9.5703125" style="119" customWidth="1"/>
    <col min="12296" max="12296" width="10.7109375" style="119" customWidth="1"/>
    <col min="12297" max="12297" width="6" style="119" customWidth="1"/>
    <col min="12298" max="12298" width="4.42578125" style="119" customWidth="1"/>
    <col min="12299" max="12299" width="9.85546875" style="119" customWidth="1"/>
    <col min="12300" max="12300" width="10.28515625" style="119" customWidth="1"/>
    <col min="12301" max="12302" width="5.140625" style="119" customWidth="1"/>
    <col min="12303" max="12303" width="1.7109375" style="119" customWidth="1"/>
    <col min="12304" max="12304" width="10.7109375" style="119" customWidth="1"/>
    <col min="12305" max="12305" width="3.5703125" style="119" customWidth="1"/>
    <col min="12306" max="12306" width="1.42578125" style="119" customWidth="1"/>
    <col min="12307" max="12307" width="7" style="119" customWidth="1"/>
    <col min="12308" max="12319" width="0" style="119" hidden="1" customWidth="1"/>
    <col min="12320" max="12331" width="9" style="119" customWidth="1"/>
    <col min="12332" max="12352" width="0" style="119" hidden="1" customWidth="1"/>
    <col min="12353" max="12544" width="9" style="119"/>
    <col min="12545" max="12545" width="7.140625" style="119" customWidth="1"/>
    <col min="12546" max="12546" width="1.42578125" style="119" customWidth="1"/>
    <col min="12547" max="12547" width="3.5703125" style="119" customWidth="1"/>
    <col min="12548" max="12548" width="3.7109375" style="119" customWidth="1"/>
    <col min="12549" max="12549" width="14.7109375" style="119" customWidth="1"/>
    <col min="12550" max="12551" width="9.5703125" style="119" customWidth="1"/>
    <col min="12552" max="12552" width="10.7109375" style="119" customWidth="1"/>
    <col min="12553" max="12553" width="6" style="119" customWidth="1"/>
    <col min="12554" max="12554" width="4.42578125" style="119" customWidth="1"/>
    <col min="12555" max="12555" width="9.85546875" style="119" customWidth="1"/>
    <col min="12556" max="12556" width="10.28515625" style="119" customWidth="1"/>
    <col min="12557" max="12558" width="5.140625" style="119" customWidth="1"/>
    <col min="12559" max="12559" width="1.7109375" style="119" customWidth="1"/>
    <col min="12560" max="12560" width="10.7109375" style="119" customWidth="1"/>
    <col min="12561" max="12561" width="3.5703125" style="119" customWidth="1"/>
    <col min="12562" max="12562" width="1.42578125" style="119" customWidth="1"/>
    <col min="12563" max="12563" width="7" style="119" customWidth="1"/>
    <col min="12564" max="12575" width="0" style="119" hidden="1" customWidth="1"/>
    <col min="12576" max="12587" width="9" style="119" customWidth="1"/>
    <col min="12588" max="12608" width="0" style="119" hidden="1" customWidth="1"/>
    <col min="12609" max="12800" width="9" style="119"/>
    <col min="12801" max="12801" width="7.140625" style="119" customWidth="1"/>
    <col min="12802" max="12802" width="1.42578125" style="119" customWidth="1"/>
    <col min="12803" max="12803" width="3.5703125" style="119" customWidth="1"/>
    <col min="12804" max="12804" width="3.7109375" style="119" customWidth="1"/>
    <col min="12805" max="12805" width="14.7109375" style="119" customWidth="1"/>
    <col min="12806" max="12807" width="9.5703125" style="119" customWidth="1"/>
    <col min="12808" max="12808" width="10.7109375" style="119" customWidth="1"/>
    <col min="12809" max="12809" width="6" style="119" customWidth="1"/>
    <col min="12810" max="12810" width="4.42578125" style="119" customWidth="1"/>
    <col min="12811" max="12811" width="9.85546875" style="119" customWidth="1"/>
    <col min="12812" max="12812" width="10.28515625" style="119" customWidth="1"/>
    <col min="12813" max="12814" width="5.140625" style="119" customWidth="1"/>
    <col min="12815" max="12815" width="1.7109375" style="119" customWidth="1"/>
    <col min="12816" max="12816" width="10.7109375" style="119" customWidth="1"/>
    <col min="12817" max="12817" width="3.5703125" style="119" customWidth="1"/>
    <col min="12818" max="12818" width="1.42578125" style="119" customWidth="1"/>
    <col min="12819" max="12819" width="7" style="119" customWidth="1"/>
    <col min="12820" max="12831" width="0" style="119" hidden="1" customWidth="1"/>
    <col min="12832" max="12843" width="9" style="119" customWidth="1"/>
    <col min="12844" max="12864" width="0" style="119" hidden="1" customWidth="1"/>
    <col min="12865" max="13056" width="9" style="119"/>
    <col min="13057" max="13057" width="7.140625" style="119" customWidth="1"/>
    <col min="13058" max="13058" width="1.42578125" style="119" customWidth="1"/>
    <col min="13059" max="13059" width="3.5703125" style="119" customWidth="1"/>
    <col min="13060" max="13060" width="3.7109375" style="119" customWidth="1"/>
    <col min="13061" max="13061" width="14.7109375" style="119" customWidth="1"/>
    <col min="13062" max="13063" width="9.5703125" style="119" customWidth="1"/>
    <col min="13064" max="13064" width="10.7109375" style="119" customWidth="1"/>
    <col min="13065" max="13065" width="6" style="119" customWidth="1"/>
    <col min="13066" max="13066" width="4.42578125" style="119" customWidth="1"/>
    <col min="13067" max="13067" width="9.85546875" style="119" customWidth="1"/>
    <col min="13068" max="13068" width="10.28515625" style="119" customWidth="1"/>
    <col min="13069" max="13070" width="5.140625" style="119" customWidth="1"/>
    <col min="13071" max="13071" width="1.7109375" style="119" customWidth="1"/>
    <col min="13072" max="13072" width="10.7109375" style="119" customWidth="1"/>
    <col min="13073" max="13073" width="3.5703125" style="119" customWidth="1"/>
    <col min="13074" max="13074" width="1.42578125" style="119" customWidth="1"/>
    <col min="13075" max="13075" width="7" style="119" customWidth="1"/>
    <col min="13076" max="13087" width="0" style="119" hidden="1" customWidth="1"/>
    <col min="13088" max="13099" width="9" style="119" customWidth="1"/>
    <col min="13100" max="13120" width="0" style="119" hidden="1" customWidth="1"/>
    <col min="13121" max="13312" width="9" style="119"/>
    <col min="13313" max="13313" width="7.140625" style="119" customWidth="1"/>
    <col min="13314" max="13314" width="1.42578125" style="119" customWidth="1"/>
    <col min="13315" max="13315" width="3.5703125" style="119" customWidth="1"/>
    <col min="13316" max="13316" width="3.7109375" style="119" customWidth="1"/>
    <col min="13317" max="13317" width="14.7109375" style="119" customWidth="1"/>
    <col min="13318" max="13319" width="9.5703125" style="119" customWidth="1"/>
    <col min="13320" max="13320" width="10.7109375" style="119" customWidth="1"/>
    <col min="13321" max="13321" width="6" style="119" customWidth="1"/>
    <col min="13322" max="13322" width="4.42578125" style="119" customWidth="1"/>
    <col min="13323" max="13323" width="9.85546875" style="119" customWidth="1"/>
    <col min="13324" max="13324" width="10.28515625" style="119" customWidth="1"/>
    <col min="13325" max="13326" width="5.140625" style="119" customWidth="1"/>
    <col min="13327" max="13327" width="1.7109375" style="119" customWidth="1"/>
    <col min="13328" max="13328" width="10.7109375" style="119" customWidth="1"/>
    <col min="13329" max="13329" width="3.5703125" style="119" customWidth="1"/>
    <col min="13330" max="13330" width="1.42578125" style="119" customWidth="1"/>
    <col min="13331" max="13331" width="7" style="119" customWidth="1"/>
    <col min="13332" max="13343" width="0" style="119" hidden="1" customWidth="1"/>
    <col min="13344" max="13355" width="9" style="119" customWidth="1"/>
    <col min="13356" max="13376" width="0" style="119" hidden="1" customWidth="1"/>
    <col min="13377" max="13568" width="9" style="119"/>
    <col min="13569" max="13569" width="7.140625" style="119" customWidth="1"/>
    <col min="13570" max="13570" width="1.42578125" style="119" customWidth="1"/>
    <col min="13571" max="13571" width="3.5703125" style="119" customWidth="1"/>
    <col min="13572" max="13572" width="3.7109375" style="119" customWidth="1"/>
    <col min="13573" max="13573" width="14.7109375" style="119" customWidth="1"/>
    <col min="13574" max="13575" width="9.5703125" style="119" customWidth="1"/>
    <col min="13576" max="13576" width="10.7109375" style="119" customWidth="1"/>
    <col min="13577" max="13577" width="6" style="119" customWidth="1"/>
    <col min="13578" max="13578" width="4.42578125" style="119" customWidth="1"/>
    <col min="13579" max="13579" width="9.85546875" style="119" customWidth="1"/>
    <col min="13580" max="13580" width="10.28515625" style="119" customWidth="1"/>
    <col min="13581" max="13582" width="5.140625" style="119" customWidth="1"/>
    <col min="13583" max="13583" width="1.7109375" style="119" customWidth="1"/>
    <col min="13584" max="13584" width="10.7109375" style="119" customWidth="1"/>
    <col min="13585" max="13585" width="3.5703125" style="119" customWidth="1"/>
    <col min="13586" max="13586" width="1.42578125" style="119" customWidth="1"/>
    <col min="13587" max="13587" width="7" style="119" customWidth="1"/>
    <col min="13588" max="13599" width="0" style="119" hidden="1" customWidth="1"/>
    <col min="13600" max="13611" width="9" style="119" customWidth="1"/>
    <col min="13612" max="13632" width="0" style="119" hidden="1" customWidth="1"/>
    <col min="13633" max="13824" width="9" style="119"/>
    <col min="13825" max="13825" width="7.140625" style="119" customWidth="1"/>
    <col min="13826" max="13826" width="1.42578125" style="119" customWidth="1"/>
    <col min="13827" max="13827" width="3.5703125" style="119" customWidth="1"/>
    <col min="13828" max="13828" width="3.7109375" style="119" customWidth="1"/>
    <col min="13829" max="13829" width="14.7109375" style="119" customWidth="1"/>
    <col min="13830" max="13831" width="9.5703125" style="119" customWidth="1"/>
    <col min="13832" max="13832" width="10.7109375" style="119" customWidth="1"/>
    <col min="13833" max="13833" width="6" style="119" customWidth="1"/>
    <col min="13834" max="13834" width="4.42578125" style="119" customWidth="1"/>
    <col min="13835" max="13835" width="9.85546875" style="119" customWidth="1"/>
    <col min="13836" max="13836" width="10.28515625" style="119" customWidth="1"/>
    <col min="13837" max="13838" width="5.140625" style="119" customWidth="1"/>
    <col min="13839" max="13839" width="1.7109375" style="119" customWidth="1"/>
    <col min="13840" max="13840" width="10.7109375" style="119" customWidth="1"/>
    <col min="13841" max="13841" width="3.5703125" style="119" customWidth="1"/>
    <col min="13842" max="13842" width="1.42578125" style="119" customWidth="1"/>
    <col min="13843" max="13843" width="7" style="119" customWidth="1"/>
    <col min="13844" max="13855" width="0" style="119" hidden="1" customWidth="1"/>
    <col min="13856" max="13867" width="9" style="119" customWidth="1"/>
    <col min="13868" max="13888" width="0" style="119" hidden="1" customWidth="1"/>
    <col min="13889" max="14080" width="9" style="119"/>
    <col min="14081" max="14081" width="7.140625" style="119" customWidth="1"/>
    <col min="14082" max="14082" width="1.42578125" style="119" customWidth="1"/>
    <col min="14083" max="14083" width="3.5703125" style="119" customWidth="1"/>
    <col min="14084" max="14084" width="3.7109375" style="119" customWidth="1"/>
    <col min="14085" max="14085" width="14.7109375" style="119" customWidth="1"/>
    <col min="14086" max="14087" width="9.5703125" style="119" customWidth="1"/>
    <col min="14088" max="14088" width="10.7109375" style="119" customWidth="1"/>
    <col min="14089" max="14089" width="6" style="119" customWidth="1"/>
    <col min="14090" max="14090" width="4.42578125" style="119" customWidth="1"/>
    <col min="14091" max="14091" width="9.85546875" style="119" customWidth="1"/>
    <col min="14092" max="14092" width="10.28515625" style="119" customWidth="1"/>
    <col min="14093" max="14094" width="5.140625" style="119" customWidth="1"/>
    <col min="14095" max="14095" width="1.7109375" style="119" customWidth="1"/>
    <col min="14096" max="14096" width="10.7109375" style="119" customWidth="1"/>
    <col min="14097" max="14097" width="3.5703125" style="119" customWidth="1"/>
    <col min="14098" max="14098" width="1.42578125" style="119" customWidth="1"/>
    <col min="14099" max="14099" width="7" style="119" customWidth="1"/>
    <col min="14100" max="14111" width="0" style="119" hidden="1" customWidth="1"/>
    <col min="14112" max="14123" width="9" style="119" customWidth="1"/>
    <col min="14124" max="14144" width="0" style="119" hidden="1" customWidth="1"/>
    <col min="14145" max="14336" width="9" style="119"/>
    <col min="14337" max="14337" width="7.140625" style="119" customWidth="1"/>
    <col min="14338" max="14338" width="1.42578125" style="119" customWidth="1"/>
    <col min="14339" max="14339" width="3.5703125" style="119" customWidth="1"/>
    <col min="14340" max="14340" width="3.7109375" style="119" customWidth="1"/>
    <col min="14341" max="14341" width="14.7109375" style="119" customWidth="1"/>
    <col min="14342" max="14343" width="9.5703125" style="119" customWidth="1"/>
    <col min="14344" max="14344" width="10.7109375" style="119" customWidth="1"/>
    <col min="14345" max="14345" width="6" style="119" customWidth="1"/>
    <col min="14346" max="14346" width="4.42578125" style="119" customWidth="1"/>
    <col min="14347" max="14347" width="9.85546875" style="119" customWidth="1"/>
    <col min="14348" max="14348" width="10.28515625" style="119" customWidth="1"/>
    <col min="14349" max="14350" width="5.140625" style="119" customWidth="1"/>
    <col min="14351" max="14351" width="1.7109375" style="119" customWidth="1"/>
    <col min="14352" max="14352" width="10.7109375" style="119" customWidth="1"/>
    <col min="14353" max="14353" width="3.5703125" style="119" customWidth="1"/>
    <col min="14354" max="14354" width="1.42578125" style="119" customWidth="1"/>
    <col min="14355" max="14355" width="7" style="119" customWidth="1"/>
    <col min="14356" max="14367" width="0" style="119" hidden="1" customWidth="1"/>
    <col min="14368" max="14379" width="9" style="119" customWidth="1"/>
    <col min="14380" max="14400" width="0" style="119" hidden="1" customWidth="1"/>
    <col min="14401" max="14592" width="9" style="119"/>
    <col min="14593" max="14593" width="7.140625" style="119" customWidth="1"/>
    <col min="14594" max="14594" width="1.42578125" style="119" customWidth="1"/>
    <col min="14595" max="14595" width="3.5703125" style="119" customWidth="1"/>
    <col min="14596" max="14596" width="3.7109375" style="119" customWidth="1"/>
    <col min="14597" max="14597" width="14.7109375" style="119" customWidth="1"/>
    <col min="14598" max="14599" width="9.5703125" style="119" customWidth="1"/>
    <col min="14600" max="14600" width="10.7109375" style="119" customWidth="1"/>
    <col min="14601" max="14601" width="6" style="119" customWidth="1"/>
    <col min="14602" max="14602" width="4.42578125" style="119" customWidth="1"/>
    <col min="14603" max="14603" width="9.85546875" style="119" customWidth="1"/>
    <col min="14604" max="14604" width="10.28515625" style="119" customWidth="1"/>
    <col min="14605" max="14606" width="5.140625" style="119" customWidth="1"/>
    <col min="14607" max="14607" width="1.7109375" style="119" customWidth="1"/>
    <col min="14608" max="14608" width="10.7109375" style="119" customWidth="1"/>
    <col min="14609" max="14609" width="3.5703125" style="119" customWidth="1"/>
    <col min="14610" max="14610" width="1.42578125" style="119" customWidth="1"/>
    <col min="14611" max="14611" width="7" style="119" customWidth="1"/>
    <col min="14612" max="14623" width="0" style="119" hidden="1" customWidth="1"/>
    <col min="14624" max="14635" width="9" style="119" customWidth="1"/>
    <col min="14636" max="14656" width="0" style="119" hidden="1" customWidth="1"/>
    <col min="14657" max="14848" width="9" style="119"/>
    <col min="14849" max="14849" width="7.140625" style="119" customWidth="1"/>
    <col min="14850" max="14850" width="1.42578125" style="119" customWidth="1"/>
    <col min="14851" max="14851" width="3.5703125" style="119" customWidth="1"/>
    <col min="14852" max="14852" width="3.7109375" style="119" customWidth="1"/>
    <col min="14853" max="14853" width="14.7109375" style="119" customWidth="1"/>
    <col min="14854" max="14855" width="9.5703125" style="119" customWidth="1"/>
    <col min="14856" max="14856" width="10.7109375" style="119" customWidth="1"/>
    <col min="14857" max="14857" width="6" style="119" customWidth="1"/>
    <col min="14858" max="14858" width="4.42578125" style="119" customWidth="1"/>
    <col min="14859" max="14859" width="9.85546875" style="119" customWidth="1"/>
    <col min="14860" max="14860" width="10.28515625" style="119" customWidth="1"/>
    <col min="14861" max="14862" width="5.140625" style="119" customWidth="1"/>
    <col min="14863" max="14863" width="1.7109375" style="119" customWidth="1"/>
    <col min="14864" max="14864" width="10.7109375" style="119" customWidth="1"/>
    <col min="14865" max="14865" width="3.5703125" style="119" customWidth="1"/>
    <col min="14866" max="14866" width="1.42578125" style="119" customWidth="1"/>
    <col min="14867" max="14867" width="7" style="119" customWidth="1"/>
    <col min="14868" max="14879" width="0" style="119" hidden="1" customWidth="1"/>
    <col min="14880" max="14891" width="9" style="119" customWidth="1"/>
    <col min="14892" max="14912" width="0" style="119" hidden="1" customWidth="1"/>
    <col min="14913" max="15104" width="9" style="119"/>
    <col min="15105" max="15105" width="7.140625" style="119" customWidth="1"/>
    <col min="15106" max="15106" width="1.42578125" style="119" customWidth="1"/>
    <col min="15107" max="15107" width="3.5703125" style="119" customWidth="1"/>
    <col min="15108" max="15108" width="3.7109375" style="119" customWidth="1"/>
    <col min="15109" max="15109" width="14.7109375" style="119" customWidth="1"/>
    <col min="15110" max="15111" width="9.5703125" style="119" customWidth="1"/>
    <col min="15112" max="15112" width="10.7109375" style="119" customWidth="1"/>
    <col min="15113" max="15113" width="6" style="119" customWidth="1"/>
    <col min="15114" max="15114" width="4.42578125" style="119" customWidth="1"/>
    <col min="15115" max="15115" width="9.85546875" style="119" customWidth="1"/>
    <col min="15116" max="15116" width="10.28515625" style="119" customWidth="1"/>
    <col min="15117" max="15118" width="5.140625" style="119" customWidth="1"/>
    <col min="15119" max="15119" width="1.7109375" style="119" customWidth="1"/>
    <col min="15120" max="15120" width="10.7109375" style="119" customWidth="1"/>
    <col min="15121" max="15121" width="3.5703125" style="119" customWidth="1"/>
    <col min="15122" max="15122" width="1.42578125" style="119" customWidth="1"/>
    <col min="15123" max="15123" width="7" style="119" customWidth="1"/>
    <col min="15124" max="15135" width="0" style="119" hidden="1" customWidth="1"/>
    <col min="15136" max="15147" width="9" style="119" customWidth="1"/>
    <col min="15148" max="15168" width="0" style="119" hidden="1" customWidth="1"/>
    <col min="15169" max="15360" width="9" style="119"/>
    <col min="15361" max="15361" width="7.140625" style="119" customWidth="1"/>
    <col min="15362" max="15362" width="1.42578125" style="119" customWidth="1"/>
    <col min="15363" max="15363" width="3.5703125" style="119" customWidth="1"/>
    <col min="15364" max="15364" width="3.7109375" style="119" customWidth="1"/>
    <col min="15365" max="15365" width="14.7109375" style="119" customWidth="1"/>
    <col min="15366" max="15367" width="9.5703125" style="119" customWidth="1"/>
    <col min="15368" max="15368" width="10.7109375" style="119" customWidth="1"/>
    <col min="15369" max="15369" width="6" style="119" customWidth="1"/>
    <col min="15370" max="15370" width="4.42578125" style="119" customWidth="1"/>
    <col min="15371" max="15371" width="9.85546875" style="119" customWidth="1"/>
    <col min="15372" max="15372" width="10.28515625" style="119" customWidth="1"/>
    <col min="15373" max="15374" width="5.140625" style="119" customWidth="1"/>
    <col min="15375" max="15375" width="1.7109375" style="119" customWidth="1"/>
    <col min="15376" max="15376" width="10.7109375" style="119" customWidth="1"/>
    <col min="15377" max="15377" width="3.5703125" style="119" customWidth="1"/>
    <col min="15378" max="15378" width="1.42578125" style="119" customWidth="1"/>
    <col min="15379" max="15379" width="7" style="119" customWidth="1"/>
    <col min="15380" max="15391" width="0" style="119" hidden="1" customWidth="1"/>
    <col min="15392" max="15403" width="9" style="119" customWidth="1"/>
    <col min="15404" max="15424" width="0" style="119" hidden="1" customWidth="1"/>
    <col min="15425" max="15616" width="9" style="119"/>
    <col min="15617" max="15617" width="7.140625" style="119" customWidth="1"/>
    <col min="15618" max="15618" width="1.42578125" style="119" customWidth="1"/>
    <col min="15619" max="15619" width="3.5703125" style="119" customWidth="1"/>
    <col min="15620" max="15620" width="3.7109375" style="119" customWidth="1"/>
    <col min="15621" max="15621" width="14.7109375" style="119" customWidth="1"/>
    <col min="15622" max="15623" width="9.5703125" style="119" customWidth="1"/>
    <col min="15624" max="15624" width="10.7109375" style="119" customWidth="1"/>
    <col min="15625" max="15625" width="6" style="119" customWidth="1"/>
    <col min="15626" max="15626" width="4.42578125" style="119" customWidth="1"/>
    <col min="15627" max="15627" width="9.85546875" style="119" customWidth="1"/>
    <col min="15628" max="15628" width="10.28515625" style="119" customWidth="1"/>
    <col min="15629" max="15630" width="5.140625" style="119" customWidth="1"/>
    <col min="15631" max="15631" width="1.7109375" style="119" customWidth="1"/>
    <col min="15632" max="15632" width="10.7109375" style="119" customWidth="1"/>
    <col min="15633" max="15633" width="3.5703125" style="119" customWidth="1"/>
    <col min="15634" max="15634" width="1.42578125" style="119" customWidth="1"/>
    <col min="15635" max="15635" width="7" style="119" customWidth="1"/>
    <col min="15636" max="15647" width="0" style="119" hidden="1" customWidth="1"/>
    <col min="15648" max="15659" width="9" style="119" customWidth="1"/>
    <col min="15660" max="15680" width="0" style="119" hidden="1" customWidth="1"/>
    <col min="15681" max="15872" width="9" style="119"/>
    <col min="15873" max="15873" width="7.140625" style="119" customWidth="1"/>
    <col min="15874" max="15874" width="1.42578125" style="119" customWidth="1"/>
    <col min="15875" max="15875" width="3.5703125" style="119" customWidth="1"/>
    <col min="15876" max="15876" width="3.7109375" style="119" customWidth="1"/>
    <col min="15877" max="15877" width="14.7109375" style="119" customWidth="1"/>
    <col min="15878" max="15879" width="9.5703125" style="119" customWidth="1"/>
    <col min="15880" max="15880" width="10.7109375" style="119" customWidth="1"/>
    <col min="15881" max="15881" width="6" style="119" customWidth="1"/>
    <col min="15882" max="15882" width="4.42578125" style="119" customWidth="1"/>
    <col min="15883" max="15883" width="9.85546875" style="119" customWidth="1"/>
    <col min="15884" max="15884" width="10.28515625" style="119" customWidth="1"/>
    <col min="15885" max="15886" width="5.140625" style="119" customWidth="1"/>
    <col min="15887" max="15887" width="1.7109375" style="119" customWidth="1"/>
    <col min="15888" max="15888" width="10.7109375" style="119" customWidth="1"/>
    <col min="15889" max="15889" width="3.5703125" style="119" customWidth="1"/>
    <col min="15890" max="15890" width="1.42578125" style="119" customWidth="1"/>
    <col min="15891" max="15891" width="7" style="119" customWidth="1"/>
    <col min="15892" max="15903" width="0" style="119" hidden="1" customWidth="1"/>
    <col min="15904" max="15915" width="9" style="119" customWidth="1"/>
    <col min="15916" max="15936" width="0" style="119" hidden="1" customWidth="1"/>
    <col min="15937" max="16128" width="9" style="119"/>
    <col min="16129" max="16129" width="7.140625" style="119" customWidth="1"/>
    <col min="16130" max="16130" width="1.42578125" style="119" customWidth="1"/>
    <col min="16131" max="16131" width="3.5703125" style="119" customWidth="1"/>
    <col min="16132" max="16132" width="3.7109375" style="119" customWidth="1"/>
    <col min="16133" max="16133" width="14.7109375" style="119" customWidth="1"/>
    <col min="16134" max="16135" width="9.5703125" style="119" customWidth="1"/>
    <col min="16136" max="16136" width="10.7109375" style="119" customWidth="1"/>
    <col min="16137" max="16137" width="6" style="119" customWidth="1"/>
    <col min="16138" max="16138" width="4.42578125" style="119" customWidth="1"/>
    <col min="16139" max="16139" width="9.85546875" style="119" customWidth="1"/>
    <col min="16140" max="16140" width="10.28515625" style="119" customWidth="1"/>
    <col min="16141" max="16142" width="5.140625" style="119" customWidth="1"/>
    <col min="16143" max="16143" width="1.7109375" style="119" customWidth="1"/>
    <col min="16144" max="16144" width="10.7109375" style="119" customWidth="1"/>
    <col min="16145" max="16145" width="3.5703125" style="119" customWidth="1"/>
    <col min="16146" max="16146" width="1.42578125" style="119" customWidth="1"/>
    <col min="16147" max="16147" width="7" style="119" customWidth="1"/>
    <col min="16148" max="16159" width="0" style="119" hidden="1" customWidth="1"/>
    <col min="16160" max="16171" width="9" style="119" customWidth="1"/>
    <col min="16172" max="16192" width="0" style="119" hidden="1" customWidth="1"/>
    <col min="16193" max="16384" width="9" style="119"/>
  </cols>
  <sheetData>
    <row r="1" spans="1:256" s="6" customFormat="1" ht="22.5" customHeight="1">
      <c r="A1" s="1"/>
      <c r="B1" s="2"/>
      <c r="C1" s="2"/>
      <c r="D1" s="3" t="s">
        <v>0</v>
      </c>
      <c r="E1" s="2"/>
      <c r="F1" s="4" t="s">
        <v>1</v>
      </c>
      <c r="G1" s="4"/>
      <c r="H1" s="273" t="s">
        <v>2</v>
      </c>
      <c r="I1" s="273"/>
      <c r="J1" s="273"/>
      <c r="K1" s="273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7" customFormat="1" ht="37.5" customHeight="1">
      <c r="C2" s="274" t="s">
        <v>6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S2" s="276" t="s">
        <v>7</v>
      </c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T2" s="7" t="s">
        <v>8</v>
      </c>
    </row>
    <row r="3" spans="1:256" s="7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9</v>
      </c>
    </row>
    <row r="4" spans="1:256" s="7" customFormat="1" ht="37.5" customHeight="1">
      <c r="B4" s="11"/>
      <c r="C4" s="277" t="s">
        <v>10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12"/>
      <c r="T4" s="13" t="s">
        <v>11</v>
      </c>
      <c r="AT4" s="7" t="s">
        <v>12</v>
      </c>
    </row>
    <row r="5" spans="1:256" s="7" customFormat="1" ht="7.5" customHeight="1">
      <c r="B5" s="11"/>
      <c r="R5" s="12"/>
    </row>
    <row r="6" spans="1:256" s="14" customFormat="1" ht="33.75" customHeight="1">
      <c r="B6" s="15"/>
      <c r="D6" s="16" t="s">
        <v>13</v>
      </c>
      <c r="F6" s="278" t="s">
        <v>14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R6" s="17"/>
    </row>
    <row r="7" spans="1:256" s="14" customFormat="1" ht="15" customHeight="1">
      <c r="B7" s="15"/>
      <c r="D7" s="18" t="s">
        <v>15</v>
      </c>
      <c r="F7" s="19"/>
      <c r="M7" s="18" t="s">
        <v>16</v>
      </c>
      <c r="O7" s="19"/>
      <c r="R7" s="17"/>
    </row>
    <row r="8" spans="1:256" s="14" customFormat="1" ht="15" customHeight="1">
      <c r="B8" s="15"/>
      <c r="D8" s="18" t="s">
        <v>17</v>
      </c>
      <c r="F8" s="19" t="s">
        <v>18</v>
      </c>
      <c r="M8" s="18" t="s">
        <v>19</v>
      </c>
      <c r="O8" s="280" t="str">
        <f>'[1]Rekapitulace stavby'!$AN$8</f>
        <v>23.04.2015</v>
      </c>
      <c r="P8" s="279"/>
      <c r="R8" s="17"/>
    </row>
    <row r="9" spans="1:256" s="14" customFormat="1" ht="12" customHeight="1">
      <c r="B9" s="15"/>
      <c r="R9" s="17"/>
    </row>
    <row r="10" spans="1:256" s="14" customFormat="1" ht="15" customHeight="1">
      <c r="B10" s="15"/>
      <c r="D10" s="18" t="s">
        <v>20</v>
      </c>
      <c r="M10" s="18" t="s">
        <v>21</v>
      </c>
      <c r="O10" s="281"/>
      <c r="P10" s="279"/>
      <c r="R10" s="17"/>
    </row>
    <row r="11" spans="1:256" s="14" customFormat="1" ht="18.75" customHeight="1">
      <c r="B11" s="15"/>
      <c r="E11" s="19" t="s">
        <v>22</v>
      </c>
      <c r="M11" s="18" t="s">
        <v>23</v>
      </c>
      <c r="O11" s="281"/>
      <c r="P11" s="279"/>
      <c r="R11" s="17"/>
    </row>
    <row r="12" spans="1:256" s="14" customFormat="1" ht="7.5" customHeight="1">
      <c r="B12" s="15"/>
      <c r="R12" s="17"/>
    </row>
    <row r="13" spans="1:256" s="14" customFormat="1" ht="15" customHeight="1">
      <c r="B13" s="15"/>
      <c r="D13" s="18" t="s">
        <v>24</v>
      </c>
      <c r="M13" s="18" t="s">
        <v>21</v>
      </c>
      <c r="O13" s="281" t="str">
        <f>IF('[1]Rekapitulace stavby'!$AN$13="","",'[1]Rekapitulace stavby'!$AN$13)</f>
        <v/>
      </c>
      <c r="P13" s="279"/>
      <c r="R13" s="17"/>
    </row>
    <row r="14" spans="1:256" s="14" customFormat="1" ht="18.75" customHeight="1">
      <c r="B14" s="15"/>
      <c r="E14" s="19" t="str">
        <f>IF('[1]Rekapitulace stavby'!$E$14="","",'[1]Rekapitulace stavby'!$E$14)</f>
        <v/>
      </c>
      <c r="M14" s="18" t="s">
        <v>23</v>
      </c>
      <c r="O14" s="281" t="str">
        <f>IF('[1]Rekapitulace stavby'!$AN$14="","",'[1]Rekapitulace stavby'!$AN$14)</f>
        <v/>
      </c>
      <c r="P14" s="279"/>
      <c r="R14" s="17"/>
    </row>
    <row r="15" spans="1:256" s="14" customFormat="1" ht="7.5" customHeight="1">
      <c r="B15" s="15"/>
      <c r="R15" s="17"/>
    </row>
    <row r="16" spans="1:256" s="14" customFormat="1" ht="15" customHeight="1">
      <c r="B16" s="15"/>
      <c r="D16" s="18" t="s">
        <v>25</v>
      </c>
      <c r="M16" s="18" t="s">
        <v>21</v>
      </c>
      <c r="O16" s="281" t="s">
        <v>26</v>
      </c>
      <c r="P16" s="279"/>
      <c r="R16" s="17"/>
    </row>
    <row r="17" spans="2:18" s="14" customFormat="1" ht="18.75" customHeight="1">
      <c r="B17" s="15"/>
      <c r="E17" s="19" t="s">
        <v>27</v>
      </c>
      <c r="M17" s="18" t="s">
        <v>23</v>
      </c>
      <c r="O17" s="281" t="s">
        <v>28</v>
      </c>
      <c r="P17" s="279"/>
      <c r="R17" s="17"/>
    </row>
    <row r="18" spans="2:18" s="14" customFormat="1" ht="7.5" customHeight="1">
      <c r="B18" s="15"/>
      <c r="R18" s="17"/>
    </row>
    <row r="19" spans="2:18" s="14" customFormat="1" ht="15" customHeight="1">
      <c r="B19" s="15"/>
      <c r="D19" s="18" t="s">
        <v>29</v>
      </c>
      <c r="M19" s="18" t="s">
        <v>21</v>
      </c>
      <c r="O19" s="281"/>
      <c r="P19" s="279"/>
      <c r="R19" s="17"/>
    </row>
    <row r="20" spans="2:18" s="14" customFormat="1" ht="18.75" customHeight="1">
      <c r="B20" s="15"/>
      <c r="E20" s="19" t="s">
        <v>30</v>
      </c>
      <c r="M20" s="18" t="s">
        <v>23</v>
      </c>
      <c r="O20" s="281"/>
      <c r="P20" s="279"/>
      <c r="R20" s="17"/>
    </row>
    <row r="21" spans="2:18" s="14" customFormat="1" ht="7.5" customHeight="1">
      <c r="B21" s="15"/>
      <c r="R21" s="17"/>
    </row>
    <row r="22" spans="2:18" s="14" customFormat="1" ht="7.5" customHeight="1">
      <c r="B22" s="1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17"/>
    </row>
    <row r="23" spans="2:18" s="14" customFormat="1" ht="15" customHeight="1">
      <c r="B23" s="15"/>
      <c r="D23" s="21" t="s">
        <v>31</v>
      </c>
      <c r="M23" s="282">
        <f>$M$87</f>
        <v>0</v>
      </c>
      <c r="N23" s="279"/>
      <c r="O23" s="279"/>
      <c r="P23" s="279"/>
      <c r="R23" s="17"/>
    </row>
    <row r="24" spans="2:18" s="14" customFormat="1" ht="15.75" customHeight="1">
      <c r="B24" s="15"/>
      <c r="E24" s="18" t="s">
        <v>32</v>
      </c>
      <c r="M24" s="283">
        <f>$H$87</f>
        <v>0</v>
      </c>
      <c r="N24" s="279"/>
      <c r="O24" s="279"/>
      <c r="P24" s="279"/>
      <c r="R24" s="17"/>
    </row>
    <row r="25" spans="2:18" s="14" customFormat="1" ht="15.75" customHeight="1">
      <c r="B25" s="15"/>
      <c r="E25" s="18" t="s">
        <v>33</v>
      </c>
      <c r="M25" s="283">
        <f>$K$87</f>
        <v>0</v>
      </c>
      <c r="N25" s="279"/>
      <c r="O25" s="279"/>
      <c r="P25" s="279"/>
      <c r="R25" s="17"/>
    </row>
    <row r="26" spans="2:18" s="14" customFormat="1" ht="15" customHeight="1">
      <c r="B26" s="15"/>
      <c r="D26" s="22" t="s">
        <v>34</v>
      </c>
      <c r="M26" s="282">
        <f>$M$106</f>
        <v>0</v>
      </c>
      <c r="N26" s="279"/>
      <c r="O26" s="279"/>
      <c r="P26" s="279"/>
      <c r="R26" s="17"/>
    </row>
    <row r="27" spans="2:18" s="14" customFormat="1" ht="7.5" customHeight="1">
      <c r="B27" s="15"/>
      <c r="R27" s="17"/>
    </row>
    <row r="28" spans="2:18" s="14" customFormat="1" ht="26.25" customHeight="1">
      <c r="B28" s="15"/>
      <c r="D28" s="23" t="s">
        <v>35</v>
      </c>
      <c r="M28" s="288">
        <f>ROUND($M$23+$M$26,2)</f>
        <v>0</v>
      </c>
      <c r="N28" s="279"/>
      <c r="O28" s="279"/>
      <c r="P28" s="279"/>
      <c r="R28" s="17"/>
    </row>
    <row r="29" spans="2:18" s="14" customFormat="1" ht="7.5" customHeight="1">
      <c r="B29" s="1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R29" s="17"/>
    </row>
    <row r="30" spans="2:18" s="14" customFormat="1" ht="15" customHeight="1">
      <c r="B30" s="15"/>
      <c r="D30" s="24" t="s">
        <v>36</v>
      </c>
      <c r="E30" s="24" t="s">
        <v>37</v>
      </c>
      <c r="F30" s="25">
        <v>0.21</v>
      </c>
      <c r="G30" s="26" t="s">
        <v>38</v>
      </c>
      <c r="H30" s="284">
        <f>ROUND((SUM($BE$106:$BE$107)+SUM($BE$124:$BE$428)),2)</f>
        <v>0</v>
      </c>
      <c r="I30" s="279"/>
      <c r="J30" s="279"/>
      <c r="M30" s="284">
        <f>ROUND((SUM($BE$106:$BE$107)+SUM($BE$124:$BE$428))*$F$30,2)</f>
        <v>0</v>
      </c>
      <c r="N30" s="279"/>
      <c r="O30" s="279"/>
      <c r="P30" s="279"/>
      <c r="R30" s="17"/>
    </row>
    <row r="31" spans="2:18" s="14" customFormat="1" ht="15" customHeight="1">
      <c r="B31" s="15"/>
      <c r="E31" s="24" t="s">
        <v>39</v>
      </c>
      <c r="F31" s="25">
        <v>0.15</v>
      </c>
      <c r="G31" s="26" t="s">
        <v>38</v>
      </c>
      <c r="H31" s="284">
        <f>ROUND((SUM($BF$106:$BF$107)+SUM($BF$124:$BF$428)),2)</f>
        <v>0</v>
      </c>
      <c r="I31" s="279"/>
      <c r="J31" s="279"/>
      <c r="M31" s="284">
        <f>ROUND((SUM($BF$106:$BF$107)+SUM($BF$124:$BF$428))*$F$31,2)</f>
        <v>0</v>
      </c>
      <c r="N31" s="279"/>
      <c r="O31" s="279"/>
      <c r="P31" s="279"/>
      <c r="R31" s="17"/>
    </row>
    <row r="32" spans="2:18" s="14" customFormat="1" ht="15" hidden="1" customHeight="1">
      <c r="B32" s="15"/>
      <c r="E32" s="24" t="s">
        <v>40</v>
      </c>
      <c r="F32" s="25">
        <v>0.21</v>
      </c>
      <c r="G32" s="26" t="s">
        <v>38</v>
      </c>
      <c r="H32" s="284">
        <f>ROUND((SUM($BG$106:$BG$107)+SUM($BG$124:$BG$428)),2)</f>
        <v>0</v>
      </c>
      <c r="I32" s="279"/>
      <c r="J32" s="279"/>
      <c r="M32" s="284">
        <v>0</v>
      </c>
      <c r="N32" s="279"/>
      <c r="O32" s="279"/>
      <c r="P32" s="279"/>
      <c r="R32" s="17"/>
    </row>
    <row r="33" spans="2:18" s="14" customFormat="1" ht="15" hidden="1" customHeight="1">
      <c r="B33" s="15"/>
      <c r="E33" s="24" t="s">
        <v>41</v>
      </c>
      <c r="F33" s="25">
        <v>0.15</v>
      </c>
      <c r="G33" s="26" t="s">
        <v>38</v>
      </c>
      <c r="H33" s="284">
        <f>ROUND((SUM($BH$106:$BH$107)+SUM($BH$124:$BH$428)),2)</f>
        <v>0</v>
      </c>
      <c r="I33" s="279"/>
      <c r="J33" s="279"/>
      <c r="M33" s="284">
        <v>0</v>
      </c>
      <c r="N33" s="279"/>
      <c r="O33" s="279"/>
      <c r="P33" s="279"/>
      <c r="R33" s="17"/>
    </row>
    <row r="34" spans="2:18" s="14" customFormat="1" ht="15" hidden="1" customHeight="1">
      <c r="B34" s="15"/>
      <c r="E34" s="24" t="s">
        <v>42</v>
      </c>
      <c r="F34" s="25">
        <v>0</v>
      </c>
      <c r="G34" s="26" t="s">
        <v>38</v>
      </c>
      <c r="H34" s="284">
        <f>ROUND((SUM($BI$106:$BI$107)+SUM($BI$124:$BI$428)),2)</f>
        <v>0</v>
      </c>
      <c r="I34" s="279"/>
      <c r="J34" s="279"/>
      <c r="M34" s="284">
        <v>0</v>
      </c>
      <c r="N34" s="279"/>
      <c r="O34" s="279"/>
      <c r="P34" s="279"/>
      <c r="R34" s="17"/>
    </row>
    <row r="35" spans="2:18" s="14" customFormat="1" ht="7.5" customHeight="1">
      <c r="B35" s="15"/>
      <c r="R35" s="17"/>
    </row>
    <row r="36" spans="2:18" s="14" customFormat="1" ht="26.25" customHeight="1">
      <c r="B36" s="15"/>
      <c r="C36" s="27"/>
      <c r="D36" s="28" t="s">
        <v>43</v>
      </c>
      <c r="E36" s="29"/>
      <c r="F36" s="29"/>
      <c r="G36" s="30" t="s">
        <v>44</v>
      </c>
      <c r="H36" s="31" t="s">
        <v>45</v>
      </c>
      <c r="I36" s="29"/>
      <c r="J36" s="29"/>
      <c r="K36" s="29"/>
      <c r="L36" s="285">
        <f>ROUND(SUM($M$28:$M$34),2)</f>
        <v>0</v>
      </c>
      <c r="M36" s="286"/>
      <c r="N36" s="286"/>
      <c r="O36" s="286"/>
      <c r="P36" s="287"/>
      <c r="Q36" s="27"/>
      <c r="R36" s="17"/>
    </row>
    <row r="37" spans="2:18" s="14" customFormat="1" ht="15" customHeight="1">
      <c r="B37" s="15"/>
      <c r="R37" s="17"/>
    </row>
    <row r="38" spans="2:18" s="14" customFormat="1" ht="15" customHeight="1">
      <c r="B38" s="15"/>
      <c r="R38" s="17"/>
    </row>
    <row r="39" spans="2:18" s="7" customFormat="1" ht="14.25" customHeight="1">
      <c r="B39" s="11"/>
      <c r="R39" s="12"/>
    </row>
    <row r="40" spans="2:18" s="7" customFormat="1" ht="14.25" customHeight="1">
      <c r="B40" s="11"/>
      <c r="R40" s="12"/>
    </row>
    <row r="41" spans="2:18" s="7" customFormat="1" ht="14.25" customHeight="1">
      <c r="B41" s="11"/>
      <c r="R41" s="12"/>
    </row>
    <row r="42" spans="2:18" s="7" customFormat="1" ht="14.25" customHeight="1">
      <c r="B42" s="11"/>
      <c r="R42" s="12"/>
    </row>
    <row r="43" spans="2:18" s="7" customFormat="1" ht="14.25" customHeight="1">
      <c r="B43" s="11"/>
      <c r="R43" s="12"/>
    </row>
    <row r="44" spans="2:18" s="7" customFormat="1" ht="14.25" customHeight="1">
      <c r="B44" s="11"/>
      <c r="R44" s="12"/>
    </row>
    <row r="45" spans="2:18" s="7" customFormat="1" ht="14.25" customHeight="1">
      <c r="B45" s="11"/>
      <c r="R45" s="12"/>
    </row>
    <row r="46" spans="2:18" s="7" customFormat="1" ht="14.25" customHeight="1">
      <c r="B46" s="11"/>
      <c r="R46" s="12"/>
    </row>
    <row r="47" spans="2:18" s="7" customFormat="1" ht="14.25" customHeight="1">
      <c r="B47" s="11"/>
      <c r="R47" s="12"/>
    </row>
    <row r="48" spans="2:18" s="7" customFormat="1" ht="14.25" customHeight="1">
      <c r="B48" s="11"/>
      <c r="R48" s="12"/>
    </row>
    <row r="49" spans="2:18" s="7" customFormat="1" ht="14.25" customHeight="1">
      <c r="B49" s="11"/>
      <c r="R49" s="12"/>
    </row>
    <row r="50" spans="2:18" s="14" customFormat="1" ht="15.75" customHeight="1">
      <c r="B50" s="15"/>
      <c r="D50" s="32" t="s">
        <v>46</v>
      </c>
      <c r="E50" s="20"/>
      <c r="F50" s="20"/>
      <c r="G50" s="20"/>
      <c r="H50" s="33"/>
      <c r="J50" s="32" t="s">
        <v>47</v>
      </c>
      <c r="K50" s="20"/>
      <c r="L50" s="20"/>
      <c r="M50" s="20"/>
      <c r="N50" s="20"/>
      <c r="O50" s="20"/>
      <c r="P50" s="33"/>
      <c r="R50" s="17"/>
    </row>
    <row r="51" spans="2:18" s="7" customFormat="1" ht="14.25" customHeight="1">
      <c r="B51" s="11"/>
      <c r="D51" s="34"/>
      <c r="H51" s="35"/>
      <c r="J51" s="34"/>
      <c r="P51" s="35"/>
      <c r="R51" s="12"/>
    </row>
    <row r="52" spans="2:18" s="7" customFormat="1" ht="14.25" customHeight="1">
      <c r="B52" s="11"/>
      <c r="D52" s="34"/>
      <c r="H52" s="35"/>
      <c r="J52" s="34"/>
      <c r="P52" s="35"/>
      <c r="R52" s="12"/>
    </row>
    <row r="53" spans="2:18" s="7" customFormat="1" ht="14.25" customHeight="1">
      <c r="B53" s="11"/>
      <c r="D53" s="34"/>
      <c r="H53" s="35"/>
      <c r="J53" s="34"/>
      <c r="P53" s="35"/>
      <c r="R53" s="12"/>
    </row>
    <row r="54" spans="2:18" s="7" customFormat="1" ht="14.25" customHeight="1">
      <c r="B54" s="11"/>
      <c r="D54" s="34"/>
      <c r="H54" s="35"/>
      <c r="J54" s="34"/>
      <c r="P54" s="35"/>
      <c r="R54" s="12"/>
    </row>
    <row r="55" spans="2:18" s="7" customFormat="1" ht="14.25" customHeight="1">
      <c r="B55" s="11"/>
      <c r="D55" s="34"/>
      <c r="H55" s="35"/>
      <c r="J55" s="34"/>
      <c r="P55" s="35"/>
      <c r="R55" s="12"/>
    </row>
    <row r="56" spans="2:18" s="7" customFormat="1" ht="14.25" customHeight="1">
      <c r="B56" s="11"/>
      <c r="D56" s="34"/>
      <c r="H56" s="35"/>
      <c r="J56" s="34"/>
      <c r="P56" s="35"/>
      <c r="R56" s="12"/>
    </row>
    <row r="57" spans="2:18" s="7" customFormat="1" ht="14.25" customHeight="1">
      <c r="B57" s="11"/>
      <c r="D57" s="34"/>
      <c r="H57" s="35"/>
      <c r="J57" s="34"/>
      <c r="P57" s="35"/>
      <c r="R57" s="12"/>
    </row>
    <row r="58" spans="2:18" s="7" customFormat="1" ht="14.25" customHeight="1">
      <c r="B58" s="11"/>
      <c r="D58" s="34"/>
      <c r="H58" s="35"/>
      <c r="J58" s="34"/>
      <c r="P58" s="35"/>
      <c r="R58" s="12"/>
    </row>
    <row r="59" spans="2:18" s="14" customFormat="1" ht="15.75" customHeight="1">
      <c r="B59" s="15"/>
      <c r="D59" s="36" t="s">
        <v>48</v>
      </c>
      <c r="E59" s="37"/>
      <c r="F59" s="37"/>
      <c r="G59" s="38" t="s">
        <v>49</v>
      </c>
      <c r="H59" s="39"/>
      <c r="J59" s="36" t="s">
        <v>48</v>
      </c>
      <c r="K59" s="37"/>
      <c r="L59" s="37"/>
      <c r="M59" s="37"/>
      <c r="N59" s="38" t="s">
        <v>49</v>
      </c>
      <c r="O59" s="37"/>
      <c r="P59" s="39"/>
      <c r="R59" s="17"/>
    </row>
    <row r="60" spans="2:18" s="7" customFormat="1" ht="14.25" customHeight="1">
      <c r="B60" s="11"/>
      <c r="R60" s="12"/>
    </row>
    <row r="61" spans="2:18" s="14" customFormat="1" ht="15.75" customHeight="1">
      <c r="B61" s="15"/>
      <c r="D61" s="32" t="s">
        <v>50</v>
      </c>
      <c r="E61" s="20"/>
      <c r="F61" s="20"/>
      <c r="G61" s="20"/>
      <c r="H61" s="33"/>
      <c r="J61" s="32" t="s">
        <v>51</v>
      </c>
      <c r="K61" s="20"/>
      <c r="L61" s="20"/>
      <c r="M61" s="20"/>
      <c r="N61" s="20"/>
      <c r="O61" s="20"/>
      <c r="P61" s="33"/>
      <c r="R61" s="17"/>
    </row>
    <row r="62" spans="2:18" s="7" customFormat="1" ht="14.25" customHeight="1">
      <c r="B62" s="11"/>
      <c r="D62" s="34"/>
      <c r="H62" s="35"/>
      <c r="J62" s="34"/>
      <c r="P62" s="35"/>
      <c r="R62" s="12"/>
    </row>
    <row r="63" spans="2:18" s="7" customFormat="1" ht="14.25" customHeight="1">
      <c r="B63" s="11"/>
      <c r="D63" s="34"/>
      <c r="H63" s="35"/>
      <c r="J63" s="34"/>
      <c r="P63" s="35"/>
      <c r="R63" s="12"/>
    </row>
    <row r="64" spans="2:18" s="7" customFormat="1" ht="14.25" customHeight="1">
      <c r="B64" s="11"/>
      <c r="D64" s="34"/>
      <c r="H64" s="35"/>
      <c r="J64" s="34"/>
      <c r="P64" s="35"/>
      <c r="R64" s="12"/>
    </row>
    <row r="65" spans="2:18" s="7" customFormat="1" ht="14.25" customHeight="1">
      <c r="B65" s="11"/>
      <c r="D65" s="34"/>
      <c r="H65" s="35"/>
      <c r="J65" s="34"/>
      <c r="P65" s="35"/>
      <c r="R65" s="12"/>
    </row>
    <row r="66" spans="2:18" s="7" customFormat="1" ht="14.25" customHeight="1">
      <c r="B66" s="11"/>
      <c r="D66" s="34"/>
      <c r="H66" s="35"/>
      <c r="J66" s="34"/>
      <c r="P66" s="35"/>
      <c r="R66" s="12"/>
    </row>
    <row r="67" spans="2:18" s="7" customFormat="1" ht="14.25" customHeight="1">
      <c r="B67" s="11"/>
      <c r="D67" s="34"/>
      <c r="H67" s="35"/>
      <c r="J67" s="34"/>
      <c r="P67" s="35"/>
      <c r="R67" s="12"/>
    </row>
    <row r="68" spans="2:18" s="7" customFormat="1" ht="14.25" customHeight="1">
      <c r="B68" s="11"/>
      <c r="D68" s="34"/>
      <c r="H68" s="35"/>
      <c r="J68" s="34"/>
      <c r="P68" s="35"/>
      <c r="R68" s="12"/>
    </row>
    <row r="69" spans="2:18" s="7" customFormat="1" ht="14.25" customHeight="1">
      <c r="B69" s="11"/>
      <c r="D69" s="34"/>
      <c r="H69" s="35"/>
      <c r="J69" s="34"/>
      <c r="P69" s="35"/>
      <c r="R69" s="12"/>
    </row>
    <row r="70" spans="2:18" s="14" customFormat="1" ht="15.75" customHeight="1">
      <c r="B70" s="15"/>
      <c r="D70" s="36" t="s">
        <v>48</v>
      </c>
      <c r="E70" s="37"/>
      <c r="F70" s="37"/>
      <c r="G70" s="38" t="s">
        <v>49</v>
      </c>
      <c r="H70" s="39"/>
      <c r="J70" s="36" t="s">
        <v>48</v>
      </c>
      <c r="K70" s="37"/>
      <c r="L70" s="37"/>
      <c r="M70" s="37"/>
      <c r="N70" s="38" t="s">
        <v>49</v>
      </c>
      <c r="O70" s="37"/>
      <c r="P70" s="39"/>
      <c r="R70" s="17"/>
    </row>
    <row r="71" spans="2:18" s="14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14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14" customFormat="1" ht="37.5" customHeight="1">
      <c r="B76" s="15"/>
      <c r="C76" s="277" t="s">
        <v>52</v>
      </c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17"/>
    </row>
    <row r="77" spans="2:18" s="14" customFormat="1" ht="7.5" customHeight="1">
      <c r="B77" s="15"/>
      <c r="R77" s="17"/>
    </row>
    <row r="78" spans="2:18" s="14" customFormat="1" ht="37.5" customHeight="1">
      <c r="B78" s="15"/>
      <c r="C78" s="46" t="s">
        <v>13</v>
      </c>
      <c r="F78" s="292" t="str">
        <f>$F$6</f>
        <v>SÚ BD - I - Výměna střešního pláště</v>
      </c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R78" s="17"/>
    </row>
    <row r="79" spans="2:18" s="14" customFormat="1" ht="7.5" customHeight="1">
      <c r="B79" s="15"/>
      <c r="R79" s="17"/>
    </row>
    <row r="80" spans="2:18" s="14" customFormat="1" ht="18.75" customHeight="1">
      <c r="B80" s="15"/>
      <c r="C80" s="18" t="s">
        <v>17</v>
      </c>
      <c r="F80" s="19" t="str">
        <f>$F$8</f>
        <v>Čimická 767/92</v>
      </c>
      <c r="K80" s="18" t="s">
        <v>19</v>
      </c>
      <c r="M80" s="280" t="str">
        <f>IF($O$8="","",$O$8)</f>
        <v>23.04.2015</v>
      </c>
      <c r="N80" s="279"/>
      <c r="O80" s="279"/>
      <c r="P80" s="279"/>
      <c r="R80" s="17"/>
    </row>
    <row r="81" spans="2:47" s="14" customFormat="1" ht="7.5" customHeight="1">
      <c r="B81" s="15"/>
      <c r="R81" s="17"/>
    </row>
    <row r="82" spans="2:47" s="14" customFormat="1" ht="15.75" customHeight="1">
      <c r="B82" s="15"/>
      <c r="C82" s="18" t="s">
        <v>20</v>
      </c>
      <c r="F82" s="19" t="str">
        <f>$E$11</f>
        <v>BD Podhajská pole</v>
      </c>
      <c r="K82" s="18" t="s">
        <v>25</v>
      </c>
      <c r="M82" s="281" t="str">
        <f>$E$17</f>
        <v>Projektový atelier M</v>
      </c>
      <c r="N82" s="279"/>
      <c r="O82" s="279"/>
      <c r="P82" s="279"/>
      <c r="Q82" s="279"/>
      <c r="R82" s="17"/>
    </row>
    <row r="83" spans="2:47" s="14" customFormat="1" ht="15" customHeight="1">
      <c r="B83" s="15"/>
      <c r="C83" s="18" t="s">
        <v>24</v>
      </c>
      <c r="F83" s="19" t="str">
        <f>IF($E$14="","",$E$14)</f>
        <v/>
      </c>
      <c r="K83" s="18" t="s">
        <v>29</v>
      </c>
      <c r="M83" s="281" t="str">
        <f>$E$20</f>
        <v>Ing. Kateřina Svobodová</v>
      </c>
      <c r="N83" s="279"/>
      <c r="O83" s="279"/>
      <c r="P83" s="279"/>
      <c r="Q83" s="279"/>
      <c r="R83" s="17"/>
    </row>
    <row r="84" spans="2:47" s="14" customFormat="1" ht="11.25" customHeight="1">
      <c r="B84" s="15"/>
      <c r="R84" s="17"/>
    </row>
    <row r="85" spans="2:47" s="14" customFormat="1" ht="30" customHeight="1">
      <c r="B85" s="15"/>
      <c r="C85" s="293" t="s">
        <v>53</v>
      </c>
      <c r="D85" s="294"/>
      <c r="E85" s="294"/>
      <c r="F85" s="294"/>
      <c r="G85" s="294"/>
      <c r="H85" s="293" t="s">
        <v>54</v>
      </c>
      <c r="I85" s="294"/>
      <c r="J85" s="294"/>
      <c r="K85" s="293" t="s">
        <v>55</v>
      </c>
      <c r="L85" s="294"/>
      <c r="M85" s="293" t="s">
        <v>56</v>
      </c>
      <c r="N85" s="294"/>
      <c r="O85" s="279"/>
      <c r="P85" s="279"/>
      <c r="Q85" s="279"/>
      <c r="R85" s="17"/>
    </row>
    <row r="86" spans="2:47" s="14" customFormat="1" ht="11.25" customHeight="1">
      <c r="B86" s="15"/>
      <c r="R86" s="17"/>
    </row>
    <row r="87" spans="2:47" s="14" customFormat="1" ht="30" customHeight="1">
      <c r="B87" s="15"/>
      <c r="C87" s="47" t="s">
        <v>57</v>
      </c>
      <c r="H87" s="289">
        <f>ROUND($W$124,2)</f>
        <v>0</v>
      </c>
      <c r="I87" s="279"/>
      <c r="J87" s="279"/>
      <c r="K87" s="289">
        <f>ROUND($X$124,2)</f>
        <v>0</v>
      </c>
      <c r="L87" s="279"/>
      <c r="M87" s="289">
        <f>ROUND($M$124,2)</f>
        <v>0</v>
      </c>
      <c r="N87" s="279"/>
      <c r="O87" s="279"/>
      <c r="P87" s="279"/>
      <c r="Q87" s="279"/>
      <c r="R87" s="17"/>
      <c r="AU87" s="14" t="s">
        <v>58</v>
      </c>
    </row>
    <row r="88" spans="2:47" s="49" customFormat="1" ht="25.5" customHeight="1">
      <c r="B88" s="48"/>
      <c r="D88" s="50" t="s">
        <v>59</v>
      </c>
      <c r="H88" s="290">
        <f>ROUND($W$125,2)</f>
        <v>0</v>
      </c>
      <c r="I88" s="291"/>
      <c r="J88" s="291"/>
      <c r="K88" s="290">
        <f>ROUND($X$125,2)</f>
        <v>0</v>
      </c>
      <c r="L88" s="291"/>
      <c r="M88" s="290">
        <f>ROUND($M$125,2)</f>
        <v>0</v>
      </c>
      <c r="N88" s="291"/>
      <c r="O88" s="291"/>
      <c r="P88" s="291"/>
      <c r="Q88" s="291"/>
      <c r="R88" s="51"/>
    </row>
    <row r="89" spans="2:47" s="21" customFormat="1" ht="21" customHeight="1">
      <c r="B89" s="52"/>
      <c r="D89" s="53" t="s">
        <v>60</v>
      </c>
      <c r="H89" s="295">
        <f>ROUND($W$126,2)</f>
        <v>0</v>
      </c>
      <c r="I89" s="291"/>
      <c r="J89" s="291"/>
      <c r="K89" s="295">
        <f>ROUND($X$126,2)</f>
        <v>0</v>
      </c>
      <c r="L89" s="291"/>
      <c r="M89" s="295">
        <f>ROUND($M$126,2)</f>
        <v>0</v>
      </c>
      <c r="N89" s="291"/>
      <c r="O89" s="291"/>
      <c r="P89" s="291"/>
      <c r="Q89" s="291"/>
      <c r="R89" s="54"/>
    </row>
    <row r="90" spans="2:47" s="21" customFormat="1" ht="21" customHeight="1">
      <c r="B90" s="52"/>
      <c r="D90" s="53" t="s">
        <v>61</v>
      </c>
      <c r="H90" s="295">
        <f>ROUND($W$131,2)</f>
        <v>0</v>
      </c>
      <c r="I90" s="291"/>
      <c r="J90" s="291"/>
      <c r="K90" s="295">
        <f>ROUND($X$131,2)</f>
        <v>0</v>
      </c>
      <c r="L90" s="291"/>
      <c r="M90" s="295">
        <f>ROUND($M$131,2)</f>
        <v>0</v>
      </c>
      <c r="N90" s="291"/>
      <c r="O90" s="291"/>
      <c r="P90" s="291"/>
      <c r="Q90" s="291"/>
      <c r="R90" s="54"/>
    </row>
    <row r="91" spans="2:47" s="21" customFormat="1" ht="21" customHeight="1">
      <c r="B91" s="52"/>
      <c r="D91" s="53" t="s">
        <v>62</v>
      </c>
      <c r="H91" s="295">
        <f>ROUND($W$146,2)</f>
        <v>0</v>
      </c>
      <c r="I91" s="291"/>
      <c r="J91" s="291"/>
      <c r="K91" s="295">
        <f>ROUND($X$146,2)</f>
        <v>0</v>
      </c>
      <c r="L91" s="291"/>
      <c r="M91" s="295">
        <f>ROUND($M$146,2)</f>
        <v>0</v>
      </c>
      <c r="N91" s="291"/>
      <c r="O91" s="291"/>
      <c r="P91" s="291"/>
      <c r="Q91" s="291"/>
      <c r="R91" s="54"/>
    </row>
    <row r="92" spans="2:47" s="21" customFormat="1" ht="21" customHeight="1">
      <c r="B92" s="52"/>
      <c r="D92" s="53" t="s">
        <v>63</v>
      </c>
      <c r="H92" s="295">
        <f>ROUND($W$176,2)</f>
        <v>0</v>
      </c>
      <c r="I92" s="291"/>
      <c r="J92" s="291"/>
      <c r="K92" s="295">
        <f>ROUND($X$176,2)</f>
        <v>0</v>
      </c>
      <c r="L92" s="291"/>
      <c r="M92" s="295">
        <f>ROUND($M$176,2)</f>
        <v>0</v>
      </c>
      <c r="N92" s="291"/>
      <c r="O92" s="291"/>
      <c r="P92" s="291"/>
      <c r="Q92" s="291"/>
      <c r="R92" s="54"/>
    </row>
    <row r="93" spans="2:47" s="21" customFormat="1" ht="21" customHeight="1">
      <c r="B93" s="52"/>
      <c r="D93" s="53" t="s">
        <v>64</v>
      </c>
      <c r="H93" s="295">
        <f>ROUND($W$183,2)</f>
        <v>0</v>
      </c>
      <c r="I93" s="291"/>
      <c r="J93" s="291"/>
      <c r="K93" s="295">
        <f>ROUND($X$183,2)</f>
        <v>0</v>
      </c>
      <c r="L93" s="291"/>
      <c r="M93" s="295">
        <f>ROUND($M$183,2)</f>
        <v>0</v>
      </c>
      <c r="N93" s="291"/>
      <c r="O93" s="291"/>
      <c r="P93" s="291"/>
      <c r="Q93" s="291"/>
      <c r="R93" s="54"/>
    </row>
    <row r="94" spans="2:47" s="21" customFormat="1" ht="21" customHeight="1">
      <c r="B94" s="52"/>
      <c r="D94" s="53" t="s">
        <v>65</v>
      </c>
      <c r="H94" s="295">
        <f>ROUND($W$187,2)</f>
        <v>0</v>
      </c>
      <c r="I94" s="291"/>
      <c r="J94" s="291"/>
      <c r="K94" s="295">
        <f>ROUND($X$187,2)</f>
        <v>0</v>
      </c>
      <c r="L94" s="291"/>
      <c r="M94" s="295">
        <f>ROUND($M$187,2)</f>
        <v>0</v>
      </c>
      <c r="N94" s="291"/>
      <c r="O94" s="291"/>
      <c r="P94" s="291"/>
      <c r="Q94" s="291"/>
      <c r="R94" s="54"/>
    </row>
    <row r="95" spans="2:47" s="49" customFormat="1" ht="25.5" customHeight="1">
      <c r="B95" s="48"/>
      <c r="D95" s="50" t="s">
        <v>66</v>
      </c>
      <c r="H95" s="290">
        <f>ROUND($W$189,2)</f>
        <v>0</v>
      </c>
      <c r="I95" s="291"/>
      <c r="J95" s="291"/>
      <c r="K95" s="290">
        <f>ROUND($X$189,2)</f>
        <v>0</v>
      </c>
      <c r="L95" s="291"/>
      <c r="M95" s="290">
        <f>ROUND($M$189,2)</f>
        <v>0</v>
      </c>
      <c r="N95" s="291"/>
      <c r="O95" s="291"/>
      <c r="P95" s="291"/>
      <c r="Q95" s="291"/>
      <c r="R95" s="51"/>
    </row>
    <row r="96" spans="2:47" s="21" customFormat="1" ht="21" customHeight="1">
      <c r="B96" s="52"/>
      <c r="D96" s="53" t="s">
        <v>67</v>
      </c>
      <c r="H96" s="295">
        <f>ROUND($W$190,2)</f>
        <v>0</v>
      </c>
      <c r="I96" s="291"/>
      <c r="J96" s="291"/>
      <c r="K96" s="295">
        <f>ROUND($X$190,2)</f>
        <v>0</v>
      </c>
      <c r="L96" s="291"/>
      <c r="M96" s="295">
        <f>ROUND($M$190,2)</f>
        <v>0</v>
      </c>
      <c r="N96" s="291"/>
      <c r="O96" s="291"/>
      <c r="P96" s="291"/>
      <c r="Q96" s="291"/>
      <c r="R96" s="54"/>
    </row>
    <row r="97" spans="2:21" s="21" customFormat="1" ht="21" customHeight="1">
      <c r="B97" s="52"/>
      <c r="D97" s="53" t="s">
        <v>68</v>
      </c>
      <c r="H97" s="295">
        <f>ROUND($W$204,2)</f>
        <v>0</v>
      </c>
      <c r="I97" s="291"/>
      <c r="J97" s="291"/>
      <c r="K97" s="295">
        <f>ROUND($X$204,2)</f>
        <v>0</v>
      </c>
      <c r="L97" s="291"/>
      <c r="M97" s="295">
        <f>ROUND($M$204,2)</f>
        <v>0</v>
      </c>
      <c r="N97" s="291"/>
      <c r="O97" s="291"/>
      <c r="P97" s="291"/>
      <c r="Q97" s="291"/>
      <c r="R97" s="54"/>
    </row>
    <row r="98" spans="2:21" s="21" customFormat="1" ht="21" customHeight="1">
      <c r="B98" s="52"/>
      <c r="D98" s="53" t="s">
        <v>69</v>
      </c>
      <c r="H98" s="295">
        <f>ROUND($W$295,2)</f>
        <v>0</v>
      </c>
      <c r="I98" s="291"/>
      <c r="J98" s="291"/>
      <c r="K98" s="295">
        <f>ROUND($X$295,2)</f>
        <v>0</v>
      </c>
      <c r="L98" s="291"/>
      <c r="M98" s="295">
        <f>ROUND($M$295,2)</f>
        <v>0</v>
      </c>
      <c r="N98" s="291"/>
      <c r="O98" s="291"/>
      <c r="P98" s="291"/>
      <c r="Q98" s="291"/>
      <c r="R98" s="54"/>
    </row>
    <row r="99" spans="2:21" s="21" customFormat="1" ht="21" customHeight="1">
      <c r="B99" s="52"/>
      <c r="D99" s="53" t="s">
        <v>70</v>
      </c>
      <c r="H99" s="295">
        <f>ROUND($W$353,2)</f>
        <v>0</v>
      </c>
      <c r="I99" s="291"/>
      <c r="J99" s="291"/>
      <c r="K99" s="295">
        <f>ROUND($X$353,2)</f>
        <v>0</v>
      </c>
      <c r="L99" s="291"/>
      <c r="M99" s="295">
        <f>ROUND($M$353,2)</f>
        <v>0</v>
      </c>
      <c r="N99" s="291"/>
      <c r="O99" s="291"/>
      <c r="P99" s="291"/>
      <c r="Q99" s="291"/>
      <c r="R99" s="54"/>
    </row>
    <row r="100" spans="2:21" s="21" customFormat="1" ht="21" customHeight="1">
      <c r="B100" s="52"/>
      <c r="D100" s="53" t="s">
        <v>71</v>
      </c>
      <c r="H100" s="295">
        <f>ROUND($W$358,2)</f>
        <v>0</v>
      </c>
      <c r="I100" s="291"/>
      <c r="J100" s="291"/>
      <c r="K100" s="295">
        <f>ROUND($X$358,2)</f>
        <v>0</v>
      </c>
      <c r="L100" s="291"/>
      <c r="M100" s="295">
        <f>ROUND($M$358,2)</f>
        <v>0</v>
      </c>
      <c r="N100" s="291"/>
      <c r="O100" s="291"/>
      <c r="P100" s="291"/>
      <c r="Q100" s="291"/>
      <c r="R100" s="54"/>
    </row>
    <row r="101" spans="2:21" s="21" customFormat="1" ht="21" customHeight="1">
      <c r="B101" s="52"/>
      <c r="D101" s="53" t="s">
        <v>72</v>
      </c>
      <c r="H101" s="295">
        <f>ROUND($W$360,2)</f>
        <v>0</v>
      </c>
      <c r="I101" s="291"/>
      <c r="J101" s="291"/>
      <c r="K101" s="295">
        <f>ROUND($X$360,2)</f>
        <v>0</v>
      </c>
      <c r="L101" s="291"/>
      <c r="M101" s="295">
        <f>ROUND($M$360,2)</f>
        <v>0</v>
      </c>
      <c r="N101" s="291"/>
      <c r="O101" s="291"/>
      <c r="P101" s="291"/>
      <c r="Q101" s="291"/>
      <c r="R101" s="54"/>
    </row>
    <row r="102" spans="2:21" s="21" customFormat="1" ht="21" customHeight="1">
      <c r="B102" s="52"/>
      <c r="D102" s="53" t="s">
        <v>73</v>
      </c>
      <c r="H102" s="295">
        <f>ROUND($W$363,2)</f>
        <v>0</v>
      </c>
      <c r="I102" s="291"/>
      <c r="J102" s="291"/>
      <c r="K102" s="295">
        <f>ROUND($X$363,2)</f>
        <v>0</v>
      </c>
      <c r="L102" s="291"/>
      <c r="M102" s="295">
        <f>ROUND($M$363,2)</f>
        <v>0</v>
      </c>
      <c r="N102" s="291"/>
      <c r="O102" s="291"/>
      <c r="P102" s="291"/>
      <c r="Q102" s="291"/>
      <c r="R102" s="54"/>
    </row>
    <row r="103" spans="2:21" s="21" customFormat="1" ht="21" customHeight="1">
      <c r="B103" s="52"/>
      <c r="D103" s="53" t="s">
        <v>74</v>
      </c>
      <c r="H103" s="295">
        <f>ROUND($W$375,2)</f>
        <v>0</v>
      </c>
      <c r="I103" s="291"/>
      <c r="J103" s="291"/>
      <c r="K103" s="295">
        <f>ROUND($X$375,2)</f>
        <v>0</v>
      </c>
      <c r="L103" s="291"/>
      <c r="M103" s="295">
        <f>ROUND($M$375,2)</f>
        <v>0</v>
      </c>
      <c r="N103" s="291"/>
      <c r="O103" s="291"/>
      <c r="P103" s="291"/>
      <c r="Q103" s="291"/>
      <c r="R103" s="54"/>
    </row>
    <row r="104" spans="2:21" s="21" customFormat="1" ht="21" customHeight="1">
      <c r="B104" s="52"/>
      <c r="D104" s="53" t="s">
        <v>75</v>
      </c>
      <c r="H104" s="295">
        <f>ROUND($W$425,2)</f>
        <v>0</v>
      </c>
      <c r="I104" s="291"/>
      <c r="J104" s="291"/>
      <c r="K104" s="295">
        <f>ROUND($X$425,2)</f>
        <v>0</v>
      </c>
      <c r="L104" s="291"/>
      <c r="M104" s="295">
        <f>ROUND($M$425,2)</f>
        <v>0</v>
      </c>
      <c r="N104" s="291"/>
      <c r="O104" s="291"/>
      <c r="P104" s="291"/>
      <c r="Q104" s="291"/>
      <c r="R104" s="54"/>
    </row>
    <row r="105" spans="2:21" s="14" customFormat="1" ht="22.5" customHeight="1">
      <c r="B105" s="15"/>
      <c r="R105" s="17"/>
    </row>
    <row r="106" spans="2:21" s="14" customFormat="1" ht="30" customHeight="1">
      <c r="B106" s="15"/>
      <c r="C106" s="47" t="s">
        <v>76</v>
      </c>
      <c r="M106" s="289">
        <v>0</v>
      </c>
      <c r="N106" s="279"/>
      <c r="O106" s="279"/>
      <c r="P106" s="279"/>
      <c r="Q106" s="279"/>
      <c r="R106" s="17"/>
      <c r="T106" s="55"/>
      <c r="U106" s="56" t="s">
        <v>36</v>
      </c>
    </row>
    <row r="107" spans="2:21" s="14" customFormat="1" ht="18.75" customHeight="1">
      <c r="B107" s="15"/>
      <c r="R107" s="17"/>
    </row>
    <row r="108" spans="2:21" s="14" customFormat="1" ht="30" customHeight="1">
      <c r="B108" s="15"/>
      <c r="C108" s="57" t="s">
        <v>77</v>
      </c>
      <c r="D108" s="27"/>
      <c r="E108" s="27"/>
      <c r="F108" s="27"/>
      <c r="G108" s="27"/>
      <c r="H108" s="27"/>
      <c r="I108" s="27"/>
      <c r="J108" s="27"/>
      <c r="K108" s="27"/>
      <c r="L108" s="303">
        <f>ROUND(SUM($M$87+$M$106),2)</f>
        <v>0</v>
      </c>
      <c r="M108" s="294"/>
      <c r="N108" s="294"/>
      <c r="O108" s="294"/>
      <c r="P108" s="294"/>
      <c r="Q108" s="294"/>
      <c r="R108" s="17"/>
    </row>
    <row r="109" spans="2:21" s="14" customFormat="1" ht="7.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2"/>
    </row>
    <row r="113" spans="2:64" s="14" customFormat="1" ht="7.5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5"/>
    </row>
    <row r="114" spans="2:64" s="14" customFormat="1" ht="37.5" customHeight="1">
      <c r="B114" s="15"/>
      <c r="C114" s="277" t="s">
        <v>78</v>
      </c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17"/>
    </row>
    <row r="115" spans="2:64" s="14" customFormat="1" ht="7.5" customHeight="1">
      <c r="B115" s="15"/>
      <c r="R115" s="17"/>
    </row>
    <row r="116" spans="2:64" s="14" customFormat="1" ht="37.5" customHeight="1">
      <c r="B116" s="15"/>
      <c r="C116" s="46" t="s">
        <v>13</v>
      </c>
      <c r="F116" s="292" t="str">
        <f>$F$6</f>
        <v>SÚ BD - I - Výměna střešního pláště</v>
      </c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R116" s="17"/>
    </row>
    <row r="117" spans="2:64" s="14" customFormat="1" ht="7.5" customHeight="1">
      <c r="B117" s="15"/>
      <c r="R117" s="17"/>
    </row>
    <row r="118" spans="2:64" s="14" customFormat="1" ht="18.75" customHeight="1">
      <c r="B118" s="15"/>
      <c r="C118" s="18" t="s">
        <v>17</v>
      </c>
      <c r="F118" s="19" t="str">
        <f>$F$8</f>
        <v>Čimická 767/92</v>
      </c>
      <c r="K118" s="18" t="s">
        <v>19</v>
      </c>
      <c r="M118" s="280" t="str">
        <f>IF($O$8="","",$O$8)</f>
        <v>23.04.2015</v>
      </c>
      <c r="N118" s="279"/>
      <c r="O118" s="279"/>
      <c r="P118" s="279"/>
      <c r="R118" s="17"/>
    </row>
    <row r="119" spans="2:64" s="14" customFormat="1" ht="7.5" customHeight="1">
      <c r="B119" s="15"/>
      <c r="R119" s="17"/>
    </row>
    <row r="120" spans="2:64" s="14" customFormat="1" ht="15.75" customHeight="1">
      <c r="B120" s="15"/>
      <c r="C120" s="18" t="s">
        <v>20</v>
      </c>
      <c r="F120" s="19" t="str">
        <f>$E$11</f>
        <v>BD Podhajská pole</v>
      </c>
      <c r="K120" s="18" t="s">
        <v>25</v>
      </c>
      <c r="M120" s="281" t="str">
        <f>$E$17</f>
        <v>Projektový atelier M</v>
      </c>
      <c r="N120" s="279"/>
      <c r="O120" s="279"/>
      <c r="P120" s="279"/>
      <c r="Q120" s="279"/>
      <c r="R120" s="17"/>
    </row>
    <row r="121" spans="2:64" s="14" customFormat="1" ht="15" customHeight="1">
      <c r="B121" s="15"/>
      <c r="C121" s="18" t="s">
        <v>24</v>
      </c>
      <c r="F121" s="19" t="str">
        <f>IF($E$14="","",$E$14)</f>
        <v/>
      </c>
      <c r="K121" s="18" t="s">
        <v>29</v>
      </c>
      <c r="M121" s="281" t="str">
        <f>$E$20</f>
        <v>Ing. Kateřina Svobodová</v>
      </c>
      <c r="N121" s="279"/>
      <c r="O121" s="279"/>
      <c r="P121" s="279"/>
      <c r="Q121" s="279"/>
      <c r="R121" s="17"/>
    </row>
    <row r="122" spans="2:64" s="14" customFormat="1" ht="11.25" customHeight="1">
      <c r="B122" s="15"/>
      <c r="R122" s="17"/>
    </row>
    <row r="123" spans="2:64" s="62" customFormat="1" ht="30" customHeight="1">
      <c r="B123" s="58"/>
      <c r="C123" s="59" t="s">
        <v>79</v>
      </c>
      <c r="D123" s="60" t="s">
        <v>80</v>
      </c>
      <c r="E123" s="60" t="s">
        <v>81</v>
      </c>
      <c r="F123" s="296" t="s">
        <v>82</v>
      </c>
      <c r="G123" s="297"/>
      <c r="H123" s="297"/>
      <c r="I123" s="297"/>
      <c r="J123" s="60" t="s">
        <v>83</v>
      </c>
      <c r="K123" s="60" t="s">
        <v>84</v>
      </c>
      <c r="L123" s="60" t="s">
        <v>85</v>
      </c>
      <c r="M123" s="296" t="s">
        <v>86</v>
      </c>
      <c r="N123" s="297"/>
      <c r="O123" s="297"/>
      <c r="P123" s="296" t="s">
        <v>87</v>
      </c>
      <c r="Q123" s="298"/>
      <c r="R123" s="61"/>
      <c r="T123" s="63" t="s">
        <v>88</v>
      </c>
      <c r="U123" s="64" t="s">
        <v>36</v>
      </c>
      <c r="V123" s="64" t="s">
        <v>89</v>
      </c>
      <c r="W123" s="64" t="s">
        <v>90</v>
      </c>
      <c r="X123" s="64" t="s">
        <v>91</v>
      </c>
      <c r="Y123" s="64" t="s">
        <v>92</v>
      </c>
      <c r="Z123" s="64" t="s">
        <v>93</v>
      </c>
      <c r="AA123" s="64" t="s">
        <v>94</v>
      </c>
      <c r="AB123" s="64" t="s">
        <v>95</v>
      </c>
      <c r="AC123" s="64" t="s">
        <v>96</v>
      </c>
      <c r="AD123" s="65" t="s">
        <v>97</v>
      </c>
    </row>
    <row r="124" spans="2:64" s="14" customFormat="1" ht="30" customHeight="1">
      <c r="B124" s="15"/>
      <c r="C124" s="47" t="s">
        <v>31</v>
      </c>
      <c r="M124" s="299">
        <f>$BK$124</f>
        <v>0</v>
      </c>
      <c r="N124" s="279"/>
      <c r="O124" s="279"/>
      <c r="P124" s="279"/>
      <c r="Q124" s="279"/>
      <c r="R124" s="17"/>
      <c r="T124" s="66"/>
      <c r="U124" s="20"/>
      <c r="V124" s="20"/>
      <c r="W124" s="67">
        <f>$W$125+$W$189</f>
        <v>0</v>
      </c>
      <c r="X124" s="67">
        <f>$X$125+$X$189</f>
        <v>0</v>
      </c>
      <c r="Y124" s="20"/>
      <c r="Z124" s="68">
        <f>$Z$125+$Z$189</f>
        <v>15252.243836000001</v>
      </c>
      <c r="AA124" s="20"/>
      <c r="AB124" s="68">
        <f>$AB$125+$AB$189</f>
        <v>50.091746640000004</v>
      </c>
      <c r="AC124" s="20"/>
      <c r="AD124" s="69">
        <f>$AD$125+$AD$189</f>
        <v>292.29524259999999</v>
      </c>
      <c r="AT124" s="14" t="s">
        <v>98</v>
      </c>
      <c r="AU124" s="14" t="s">
        <v>58</v>
      </c>
      <c r="BK124" s="70">
        <f>$BK$125+$BK$189</f>
        <v>0</v>
      </c>
    </row>
    <row r="125" spans="2:64" s="72" customFormat="1" ht="37.5" customHeight="1">
      <c r="B125" s="71"/>
      <c r="D125" s="73" t="s">
        <v>59</v>
      </c>
      <c r="E125" s="73"/>
      <c r="F125" s="73"/>
      <c r="G125" s="73"/>
      <c r="H125" s="73"/>
      <c r="I125" s="73"/>
      <c r="J125" s="73"/>
      <c r="K125" s="73"/>
      <c r="L125" s="73"/>
      <c r="M125" s="300">
        <f>$BK$125</f>
        <v>0</v>
      </c>
      <c r="N125" s="301"/>
      <c r="O125" s="301"/>
      <c r="P125" s="301" t="s">
        <v>99</v>
      </c>
      <c r="Q125" s="302"/>
      <c r="R125" s="74"/>
      <c r="T125" s="75"/>
      <c r="W125" s="76">
        <f>$W$126+$W$131+$W$146+$W$176+$W$183+$W$187</f>
        <v>0</v>
      </c>
      <c r="X125" s="76">
        <f>$X$126+$X$131+$X$146+$X$176+$X$183+$X$187</f>
        <v>0</v>
      </c>
      <c r="Z125" s="77">
        <f>$Z$126+$Z$131+$Z$146+$Z$176+$Z$183+$Z$187</f>
        <v>12612.845920000002</v>
      </c>
      <c r="AB125" s="77">
        <f>$AB$126+$AB$131+$AB$146+$AB$176+$AB$183+$AB$187</f>
        <v>39.050134470000003</v>
      </c>
      <c r="AD125" s="78">
        <f>$AD$126+$AD$131+$AD$146+$AD$176+$AD$183+$AD$187</f>
        <v>148.7148</v>
      </c>
      <c r="AR125" s="79" t="s">
        <v>9</v>
      </c>
      <c r="AT125" s="79" t="s">
        <v>98</v>
      </c>
      <c r="AU125" s="79" t="s">
        <v>100</v>
      </c>
      <c r="AY125" s="79" t="s">
        <v>101</v>
      </c>
      <c r="BK125" s="80">
        <f>$BK$126+$BK$131+$BK$146+$BK$176+$BK$183+$BK$187</f>
        <v>0</v>
      </c>
    </row>
    <row r="126" spans="2:64" s="72" customFormat="1" ht="21" customHeight="1">
      <c r="B126" s="71"/>
      <c r="D126" s="81" t="s">
        <v>60</v>
      </c>
      <c r="E126" s="81"/>
      <c r="F126" s="81"/>
      <c r="G126" s="81"/>
      <c r="H126" s="81"/>
      <c r="I126" s="81"/>
      <c r="J126" s="81"/>
      <c r="K126" s="81"/>
      <c r="L126" s="81"/>
      <c r="M126" s="306">
        <f>$BK$126</f>
        <v>0</v>
      </c>
      <c r="N126" s="307"/>
      <c r="O126" s="307"/>
      <c r="P126" s="307" t="s">
        <v>99</v>
      </c>
      <c r="Q126" s="302"/>
      <c r="R126" s="74"/>
      <c r="T126" s="75"/>
      <c r="W126" s="76">
        <f>SUM($W$127:$W$130)</f>
        <v>0</v>
      </c>
      <c r="X126" s="76">
        <f>SUM($X$127:$X$130)</f>
        <v>0</v>
      </c>
      <c r="Z126" s="77">
        <f>SUM($Z$127:$Z$130)</f>
        <v>46.764749999999999</v>
      </c>
      <c r="AB126" s="77">
        <f>SUM($AB$127:$AB$130)</f>
        <v>12.007035</v>
      </c>
      <c r="AD126" s="78">
        <f>SUM($AD$127:$AD$130)</f>
        <v>0</v>
      </c>
      <c r="AR126" s="79" t="s">
        <v>9</v>
      </c>
      <c r="AT126" s="79" t="s">
        <v>98</v>
      </c>
      <c r="AU126" s="79" t="s">
        <v>9</v>
      </c>
      <c r="AY126" s="79" t="s">
        <v>101</v>
      </c>
      <c r="BK126" s="80">
        <f>SUM($BK$127:$BK$130)</f>
        <v>0</v>
      </c>
    </row>
    <row r="127" spans="2:64" s="14" customFormat="1" ht="15.75" customHeight="1">
      <c r="B127" s="15"/>
      <c r="C127" s="82" t="s">
        <v>102</v>
      </c>
      <c r="D127" s="82" t="s">
        <v>103</v>
      </c>
      <c r="E127" s="83" t="s">
        <v>104</v>
      </c>
      <c r="F127" s="308" t="s">
        <v>105</v>
      </c>
      <c r="G127" s="309"/>
      <c r="H127" s="309"/>
      <c r="I127" s="309"/>
      <c r="J127" s="84" t="s">
        <v>106</v>
      </c>
      <c r="K127" s="85">
        <v>17.25</v>
      </c>
      <c r="L127" s="86"/>
      <c r="M127" s="310"/>
      <c r="N127" s="309"/>
      <c r="O127" s="309"/>
      <c r="P127" s="310">
        <f>ROUND($V$127*$K$127,2)</f>
        <v>0</v>
      </c>
      <c r="Q127" s="309"/>
      <c r="R127" s="17"/>
      <c r="T127" s="87"/>
      <c r="U127" s="88" t="s">
        <v>39</v>
      </c>
      <c r="V127" s="89">
        <f>$L$127+$M$127</f>
        <v>0</v>
      </c>
      <c r="W127" s="89">
        <f>ROUND($L$127*$K$127,2)</f>
        <v>0</v>
      </c>
      <c r="X127" s="89">
        <f>ROUND($M$127*$K$127,2)</f>
        <v>0</v>
      </c>
      <c r="Y127" s="90">
        <v>2.7109999999999999</v>
      </c>
      <c r="Z127" s="90">
        <f>$Y$127*$K$127</f>
        <v>46.764749999999999</v>
      </c>
      <c r="AA127" s="90">
        <v>0.69606000000000001</v>
      </c>
      <c r="AB127" s="90">
        <f>$AA$127*$K$127</f>
        <v>12.007035</v>
      </c>
      <c r="AC127" s="90">
        <v>0</v>
      </c>
      <c r="AD127" s="91">
        <f>$AC$127*$K$127</f>
        <v>0</v>
      </c>
      <c r="AR127" s="14" t="s">
        <v>107</v>
      </c>
      <c r="AT127" s="14" t="s">
        <v>103</v>
      </c>
      <c r="AU127" s="14" t="s">
        <v>108</v>
      </c>
      <c r="AY127" s="14" t="s">
        <v>101</v>
      </c>
      <c r="BE127" s="92">
        <f>IF($U$127="základní",$P$127,0)</f>
        <v>0</v>
      </c>
      <c r="BF127" s="92">
        <f>IF($U$127="snížená",$P$127,0)</f>
        <v>0</v>
      </c>
      <c r="BG127" s="92">
        <f>IF($U$127="zákl. přenesená",$P$127,0)</f>
        <v>0</v>
      </c>
      <c r="BH127" s="92">
        <f>IF($U$127="sníž. přenesená",$P$127,0)</f>
        <v>0</v>
      </c>
      <c r="BI127" s="92">
        <f>IF($U$127="nulová",$P$127,0)</f>
        <v>0</v>
      </c>
      <c r="BJ127" s="14" t="s">
        <v>108</v>
      </c>
      <c r="BK127" s="92">
        <f>ROUND($V$127*$K$127,2)</f>
        <v>0</v>
      </c>
      <c r="BL127" s="14" t="s">
        <v>107</v>
      </c>
    </row>
    <row r="128" spans="2:64" s="14" customFormat="1" ht="15.75" customHeight="1">
      <c r="B128" s="93"/>
      <c r="E128" s="94"/>
      <c r="F128" s="311" t="s">
        <v>109</v>
      </c>
      <c r="G128" s="312"/>
      <c r="H128" s="312"/>
      <c r="I128" s="312"/>
      <c r="K128" s="94"/>
      <c r="R128" s="95"/>
      <c r="T128" s="96"/>
      <c r="AD128" s="97"/>
      <c r="AT128" s="94" t="s">
        <v>110</v>
      </c>
      <c r="AU128" s="94" t="s">
        <v>108</v>
      </c>
      <c r="AV128" s="94" t="s">
        <v>9</v>
      </c>
      <c r="AW128" s="94" t="s">
        <v>58</v>
      </c>
      <c r="AX128" s="94" t="s">
        <v>100</v>
      </c>
      <c r="AY128" s="94" t="s">
        <v>101</v>
      </c>
    </row>
    <row r="129" spans="2:64" s="14" customFormat="1" ht="15.75" customHeight="1">
      <c r="B129" s="98"/>
      <c r="E129" s="99"/>
      <c r="F129" s="313" t="s">
        <v>111</v>
      </c>
      <c r="G129" s="314"/>
      <c r="H129" s="314"/>
      <c r="I129" s="314"/>
      <c r="K129" s="100">
        <v>17.25</v>
      </c>
      <c r="R129" s="101"/>
      <c r="T129" s="102"/>
      <c r="AD129" s="103"/>
      <c r="AT129" s="99" t="s">
        <v>110</v>
      </c>
      <c r="AU129" s="99" t="s">
        <v>108</v>
      </c>
      <c r="AV129" s="99" t="s">
        <v>108</v>
      </c>
      <c r="AW129" s="99" t="s">
        <v>58</v>
      </c>
      <c r="AX129" s="99" t="s">
        <v>100</v>
      </c>
      <c r="AY129" s="99" t="s">
        <v>101</v>
      </c>
    </row>
    <row r="130" spans="2:64" s="14" customFormat="1" ht="15.75" customHeight="1">
      <c r="B130" s="104"/>
      <c r="E130" s="105"/>
      <c r="F130" s="304" t="s">
        <v>112</v>
      </c>
      <c r="G130" s="305"/>
      <c r="H130" s="305"/>
      <c r="I130" s="305"/>
      <c r="K130" s="106">
        <v>17.25</v>
      </c>
      <c r="R130" s="107"/>
      <c r="T130" s="108"/>
      <c r="AD130" s="109"/>
      <c r="AT130" s="105" t="s">
        <v>110</v>
      </c>
      <c r="AU130" s="105" t="s">
        <v>108</v>
      </c>
      <c r="AV130" s="105" t="s">
        <v>107</v>
      </c>
      <c r="AW130" s="105" t="s">
        <v>58</v>
      </c>
      <c r="AX130" s="105" t="s">
        <v>9</v>
      </c>
      <c r="AY130" s="105" t="s">
        <v>101</v>
      </c>
    </row>
    <row r="131" spans="2:64" s="72" customFormat="1" ht="30.75" customHeight="1">
      <c r="B131" s="71"/>
      <c r="D131" s="81" t="s">
        <v>61</v>
      </c>
      <c r="E131" s="81"/>
      <c r="F131" s="81"/>
      <c r="G131" s="81"/>
      <c r="H131" s="81"/>
      <c r="I131" s="81"/>
      <c r="J131" s="81"/>
      <c r="K131" s="81"/>
      <c r="L131" s="81"/>
      <c r="M131" s="306">
        <f>$BK$131</f>
        <v>0</v>
      </c>
      <c r="N131" s="307"/>
      <c r="O131" s="307"/>
      <c r="P131" s="307" t="s">
        <v>99</v>
      </c>
      <c r="Q131" s="302"/>
      <c r="R131" s="74"/>
      <c r="T131" s="75"/>
      <c r="W131" s="76">
        <f>SUM($W$132:$W$145)</f>
        <v>0</v>
      </c>
      <c r="X131" s="76">
        <f>SUM($X$132:$X$145)</f>
        <v>0</v>
      </c>
      <c r="Z131" s="77">
        <f>SUM($Z$132:$Z$145)</f>
        <v>42.947793000000004</v>
      </c>
      <c r="AB131" s="77">
        <f>SUM($AB$132:$AB$145)</f>
        <v>12.204495900000001</v>
      </c>
      <c r="AD131" s="78">
        <f>SUM($AD$132:$AD$145)</f>
        <v>0</v>
      </c>
      <c r="AR131" s="79" t="s">
        <v>9</v>
      </c>
      <c r="AT131" s="79" t="s">
        <v>98</v>
      </c>
      <c r="AU131" s="79" t="s">
        <v>9</v>
      </c>
      <c r="AY131" s="79" t="s">
        <v>101</v>
      </c>
      <c r="BK131" s="80">
        <f>SUM($BK$132:$BK$145)</f>
        <v>0</v>
      </c>
    </row>
    <row r="132" spans="2:64" s="14" customFormat="1" ht="15.75" customHeight="1">
      <c r="B132" s="15"/>
      <c r="C132" s="82" t="s">
        <v>113</v>
      </c>
      <c r="D132" s="82" t="s">
        <v>103</v>
      </c>
      <c r="E132" s="83" t="s">
        <v>114</v>
      </c>
      <c r="F132" s="308" t="s">
        <v>115</v>
      </c>
      <c r="G132" s="309"/>
      <c r="H132" s="309"/>
      <c r="I132" s="309"/>
      <c r="J132" s="84" t="s">
        <v>116</v>
      </c>
      <c r="K132" s="85">
        <v>40.86</v>
      </c>
      <c r="L132" s="86"/>
      <c r="M132" s="310"/>
      <c r="N132" s="309"/>
      <c r="O132" s="309"/>
      <c r="P132" s="310">
        <f>ROUND($V$132*$K$132,2)</f>
        <v>0</v>
      </c>
      <c r="Q132" s="309"/>
      <c r="R132" s="17"/>
      <c r="T132" s="87"/>
      <c r="U132" s="88" t="s">
        <v>39</v>
      </c>
      <c r="V132" s="89">
        <f>$L$132+$M$132</f>
        <v>0</v>
      </c>
      <c r="W132" s="89">
        <f>ROUND($L$132*$K$132,2)</f>
        <v>0</v>
      </c>
      <c r="X132" s="89">
        <f>ROUND($M$132*$K$132,2)</f>
        <v>0</v>
      </c>
      <c r="Y132" s="90">
        <v>0.51100000000000001</v>
      </c>
      <c r="Z132" s="90">
        <f>$Y$132*$K$132</f>
        <v>20.879460000000002</v>
      </c>
      <c r="AA132" s="90">
        <v>2.15E-3</v>
      </c>
      <c r="AB132" s="90">
        <f>$AA$132*$K$132</f>
        <v>8.7848999999999997E-2</v>
      </c>
      <c r="AC132" s="90">
        <v>0</v>
      </c>
      <c r="AD132" s="91">
        <f>$AC$132*$K$132</f>
        <v>0</v>
      </c>
      <c r="AR132" s="14" t="s">
        <v>107</v>
      </c>
      <c r="AT132" s="14" t="s">
        <v>103</v>
      </c>
      <c r="AU132" s="14" t="s">
        <v>108</v>
      </c>
      <c r="AY132" s="14" t="s">
        <v>101</v>
      </c>
      <c r="BE132" s="92">
        <f>IF($U$132="základní",$P$132,0)</f>
        <v>0</v>
      </c>
      <c r="BF132" s="92">
        <f>IF($U$132="snížená",$P$132,0)</f>
        <v>0</v>
      </c>
      <c r="BG132" s="92">
        <f>IF($U$132="zákl. přenesená",$P$132,0)</f>
        <v>0</v>
      </c>
      <c r="BH132" s="92">
        <f>IF($U$132="sníž. přenesená",$P$132,0)</f>
        <v>0</v>
      </c>
      <c r="BI132" s="92">
        <f>IF($U$132="nulová",$P$132,0)</f>
        <v>0</v>
      </c>
      <c r="BJ132" s="14" t="s">
        <v>108</v>
      </c>
      <c r="BK132" s="92">
        <f>ROUND($V$132*$K$132,2)</f>
        <v>0</v>
      </c>
      <c r="BL132" s="14" t="s">
        <v>107</v>
      </c>
    </row>
    <row r="133" spans="2:64" s="14" customFormat="1" ht="15.75" customHeight="1">
      <c r="B133" s="93"/>
      <c r="E133" s="94"/>
      <c r="F133" s="311" t="s">
        <v>117</v>
      </c>
      <c r="G133" s="312"/>
      <c r="H133" s="312"/>
      <c r="I133" s="312"/>
      <c r="K133" s="94"/>
      <c r="R133" s="95"/>
      <c r="T133" s="96"/>
      <c r="AD133" s="97"/>
      <c r="AT133" s="94" t="s">
        <v>110</v>
      </c>
      <c r="AU133" s="94" t="s">
        <v>108</v>
      </c>
      <c r="AV133" s="94" t="s">
        <v>9</v>
      </c>
      <c r="AW133" s="94" t="s">
        <v>58</v>
      </c>
      <c r="AX133" s="94" t="s">
        <v>100</v>
      </c>
      <c r="AY133" s="94" t="s">
        <v>101</v>
      </c>
    </row>
    <row r="134" spans="2:64" s="14" customFormat="1" ht="15.75" customHeight="1">
      <c r="B134" s="98"/>
      <c r="E134" s="99"/>
      <c r="F134" s="313" t="s">
        <v>118</v>
      </c>
      <c r="G134" s="314"/>
      <c r="H134" s="314"/>
      <c r="I134" s="314"/>
      <c r="K134" s="100">
        <v>40.86</v>
      </c>
      <c r="R134" s="101"/>
      <c r="T134" s="102"/>
      <c r="AD134" s="103"/>
      <c r="AT134" s="99" t="s">
        <v>110</v>
      </c>
      <c r="AU134" s="99" t="s">
        <v>108</v>
      </c>
      <c r="AV134" s="99" t="s">
        <v>108</v>
      </c>
      <c r="AW134" s="99" t="s">
        <v>58</v>
      </c>
      <c r="AX134" s="99" t="s">
        <v>100</v>
      </c>
      <c r="AY134" s="99" t="s">
        <v>101</v>
      </c>
    </row>
    <row r="135" spans="2:64" s="14" customFormat="1" ht="15.75" customHeight="1">
      <c r="B135" s="104"/>
      <c r="E135" s="105"/>
      <c r="F135" s="304" t="s">
        <v>112</v>
      </c>
      <c r="G135" s="305"/>
      <c r="H135" s="305"/>
      <c r="I135" s="305"/>
      <c r="K135" s="106">
        <v>40.86</v>
      </c>
      <c r="R135" s="107"/>
      <c r="T135" s="108"/>
      <c r="AD135" s="109"/>
      <c r="AT135" s="105" t="s">
        <v>110</v>
      </c>
      <c r="AU135" s="105" t="s">
        <v>108</v>
      </c>
      <c r="AV135" s="105" t="s">
        <v>107</v>
      </c>
      <c r="AW135" s="105" t="s">
        <v>58</v>
      </c>
      <c r="AX135" s="105" t="s">
        <v>9</v>
      </c>
      <c r="AY135" s="105" t="s">
        <v>101</v>
      </c>
    </row>
    <row r="136" spans="2:64" s="14" customFormat="1" ht="15.75" customHeight="1">
      <c r="B136" s="15"/>
      <c r="C136" s="82" t="s">
        <v>119</v>
      </c>
      <c r="D136" s="82" t="s">
        <v>103</v>
      </c>
      <c r="E136" s="83" t="s">
        <v>120</v>
      </c>
      <c r="F136" s="308" t="s">
        <v>121</v>
      </c>
      <c r="G136" s="309"/>
      <c r="H136" s="309"/>
      <c r="I136" s="309"/>
      <c r="J136" s="84" t="s">
        <v>116</v>
      </c>
      <c r="K136" s="85">
        <v>40.86</v>
      </c>
      <c r="L136" s="86"/>
      <c r="M136" s="310"/>
      <c r="N136" s="309"/>
      <c r="O136" s="309"/>
      <c r="P136" s="310">
        <f>ROUND($V$136*$K$136,2)</f>
        <v>0</v>
      </c>
      <c r="Q136" s="309"/>
      <c r="R136" s="17"/>
      <c r="T136" s="87"/>
      <c r="U136" s="88" t="s">
        <v>39</v>
      </c>
      <c r="V136" s="89">
        <f>$L$136+$M$136</f>
        <v>0</v>
      </c>
      <c r="W136" s="89">
        <f>ROUND($L$136*$K$136,2)</f>
        <v>0</v>
      </c>
      <c r="X136" s="89">
        <f>ROUND($M$136*$K$136,2)</f>
        <v>0</v>
      </c>
      <c r="Y136" s="90">
        <v>0.26600000000000001</v>
      </c>
      <c r="Z136" s="90">
        <f>$Y$136*$K$136</f>
        <v>10.86876</v>
      </c>
      <c r="AA136" s="90">
        <v>0</v>
      </c>
      <c r="AB136" s="90">
        <f>$AA$136*$K$136</f>
        <v>0</v>
      </c>
      <c r="AC136" s="90">
        <v>0</v>
      </c>
      <c r="AD136" s="91">
        <f>$AC$136*$K$136</f>
        <v>0</v>
      </c>
      <c r="AR136" s="14" t="s">
        <v>107</v>
      </c>
      <c r="AT136" s="14" t="s">
        <v>103</v>
      </c>
      <c r="AU136" s="14" t="s">
        <v>108</v>
      </c>
      <c r="AY136" s="14" t="s">
        <v>101</v>
      </c>
      <c r="BE136" s="92">
        <f>IF($U$136="základní",$P$136,0)</f>
        <v>0</v>
      </c>
      <c r="BF136" s="92">
        <f>IF($U$136="snížená",$P$136,0)</f>
        <v>0</v>
      </c>
      <c r="BG136" s="92">
        <f>IF($U$136="zákl. přenesená",$P$136,0)</f>
        <v>0</v>
      </c>
      <c r="BH136" s="92">
        <f>IF($U$136="sníž. přenesená",$P$136,0)</f>
        <v>0</v>
      </c>
      <c r="BI136" s="92">
        <f>IF($U$136="nulová",$P$136,0)</f>
        <v>0</v>
      </c>
      <c r="BJ136" s="14" t="s">
        <v>108</v>
      </c>
      <c r="BK136" s="92">
        <f>ROUND($V$136*$K$136,2)</f>
        <v>0</v>
      </c>
      <c r="BL136" s="14" t="s">
        <v>107</v>
      </c>
    </row>
    <row r="137" spans="2:64" s="14" customFormat="1" ht="15.75" customHeight="1">
      <c r="B137" s="93"/>
      <c r="E137" s="94"/>
      <c r="F137" s="311" t="s">
        <v>117</v>
      </c>
      <c r="G137" s="312"/>
      <c r="H137" s="312"/>
      <c r="I137" s="312"/>
      <c r="K137" s="94"/>
      <c r="R137" s="95"/>
      <c r="T137" s="96"/>
      <c r="AD137" s="97"/>
      <c r="AT137" s="94" t="s">
        <v>110</v>
      </c>
      <c r="AU137" s="94" t="s">
        <v>108</v>
      </c>
      <c r="AV137" s="94" t="s">
        <v>9</v>
      </c>
      <c r="AW137" s="94" t="s">
        <v>58</v>
      </c>
      <c r="AX137" s="94" t="s">
        <v>100</v>
      </c>
      <c r="AY137" s="94" t="s">
        <v>101</v>
      </c>
    </row>
    <row r="138" spans="2:64" s="14" customFormat="1" ht="15.75" customHeight="1">
      <c r="B138" s="98"/>
      <c r="E138" s="99"/>
      <c r="F138" s="313" t="s">
        <v>118</v>
      </c>
      <c r="G138" s="314"/>
      <c r="H138" s="314"/>
      <c r="I138" s="314"/>
      <c r="K138" s="100">
        <v>40.86</v>
      </c>
      <c r="R138" s="101"/>
      <c r="T138" s="102"/>
      <c r="AD138" s="103"/>
      <c r="AT138" s="99" t="s">
        <v>110</v>
      </c>
      <c r="AU138" s="99" t="s">
        <v>108</v>
      </c>
      <c r="AV138" s="99" t="s">
        <v>108</v>
      </c>
      <c r="AW138" s="99" t="s">
        <v>58</v>
      </c>
      <c r="AX138" s="99" t="s">
        <v>100</v>
      </c>
      <c r="AY138" s="99" t="s">
        <v>101</v>
      </c>
    </row>
    <row r="139" spans="2:64" s="14" customFormat="1" ht="15.75" customHeight="1">
      <c r="B139" s="104"/>
      <c r="E139" s="105"/>
      <c r="F139" s="304" t="s">
        <v>112</v>
      </c>
      <c r="G139" s="305"/>
      <c r="H139" s="305"/>
      <c r="I139" s="305"/>
      <c r="K139" s="106">
        <v>40.86</v>
      </c>
      <c r="R139" s="107"/>
      <c r="T139" s="108"/>
      <c r="AD139" s="109"/>
      <c r="AT139" s="105" t="s">
        <v>110</v>
      </c>
      <c r="AU139" s="105" t="s">
        <v>108</v>
      </c>
      <c r="AV139" s="105" t="s">
        <v>107</v>
      </c>
      <c r="AW139" s="105" t="s">
        <v>58</v>
      </c>
      <c r="AX139" s="105" t="s">
        <v>9</v>
      </c>
      <c r="AY139" s="105" t="s">
        <v>101</v>
      </c>
    </row>
    <row r="140" spans="2:64" s="14" customFormat="1" ht="15.75" customHeight="1">
      <c r="B140" s="15"/>
      <c r="C140" s="82" t="s">
        <v>122</v>
      </c>
      <c r="D140" s="82" t="s">
        <v>103</v>
      </c>
      <c r="E140" s="83" t="s">
        <v>123</v>
      </c>
      <c r="F140" s="308" t="s">
        <v>124</v>
      </c>
      <c r="G140" s="309"/>
      <c r="H140" s="309"/>
      <c r="I140" s="309"/>
      <c r="J140" s="84" t="s">
        <v>125</v>
      </c>
      <c r="K140" s="85">
        <v>0.35099999999999998</v>
      </c>
      <c r="L140" s="86"/>
      <c r="M140" s="310"/>
      <c r="N140" s="309"/>
      <c r="O140" s="309"/>
      <c r="P140" s="310">
        <f>ROUND($V$140*$K$140,2)</f>
        <v>0</v>
      </c>
      <c r="Q140" s="309"/>
      <c r="R140" s="17"/>
      <c r="T140" s="87"/>
      <c r="U140" s="88" t="s">
        <v>39</v>
      </c>
      <c r="V140" s="89">
        <f>$L$140+$M$140</f>
        <v>0</v>
      </c>
      <c r="W140" s="89">
        <f>ROUND($L$140*$K$140,2)</f>
        <v>0</v>
      </c>
      <c r="X140" s="89">
        <f>ROUND($M$140*$K$140,2)</f>
        <v>0</v>
      </c>
      <c r="Y140" s="90">
        <v>15.211</v>
      </c>
      <c r="Z140" s="90">
        <f>$Y$140*$K$140</f>
        <v>5.3390610000000001</v>
      </c>
      <c r="AA140" s="90">
        <v>1.0530600000000001</v>
      </c>
      <c r="AB140" s="90">
        <f>$AA$140*$K$140</f>
        <v>0.36962406000000003</v>
      </c>
      <c r="AC140" s="90">
        <v>0</v>
      </c>
      <c r="AD140" s="91">
        <f>$AC$140*$K$140</f>
        <v>0</v>
      </c>
      <c r="AR140" s="14" t="s">
        <v>107</v>
      </c>
      <c r="AT140" s="14" t="s">
        <v>103</v>
      </c>
      <c r="AU140" s="14" t="s">
        <v>108</v>
      </c>
      <c r="AY140" s="14" t="s">
        <v>101</v>
      </c>
      <c r="BE140" s="92">
        <f>IF($U$140="základní",$P$140,0)</f>
        <v>0</v>
      </c>
      <c r="BF140" s="92">
        <f>IF($U$140="snížená",$P$140,0)</f>
        <v>0</v>
      </c>
      <c r="BG140" s="92">
        <f>IF($U$140="zákl. přenesená",$P$140,0)</f>
        <v>0</v>
      </c>
      <c r="BH140" s="92">
        <f>IF($U$140="sníž. přenesená",$P$140,0)</f>
        <v>0</v>
      </c>
      <c r="BI140" s="92">
        <f>IF($U$140="nulová",$P$140,0)</f>
        <v>0</v>
      </c>
      <c r="BJ140" s="14" t="s">
        <v>108</v>
      </c>
      <c r="BK140" s="92">
        <f>ROUND($V$140*$K$140,2)</f>
        <v>0</v>
      </c>
      <c r="BL140" s="14" t="s">
        <v>107</v>
      </c>
    </row>
    <row r="141" spans="2:64" s="14" customFormat="1" ht="15.75" customHeight="1">
      <c r="B141" s="98"/>
      <c r="E141" s="99"/>
      <c r="F141" s="313" t="s">
        <v>126</v>
      </c>
      <c r="G141" s="314"/>
      <c r="H141" s="314"/>
      <c r="I141" s="314"/>
      <c r="K141" s="100">
        <v>0.35099999999999998</v>
      </c>
      <c r="R141" s="101"/>
      <c r="T141" s="102"/>
      <c r="AD141" s="103"/>
      <c r="AT141" s="99" t="s">
        <v>110</v>
      </c>
      <c r="AU141" s="99" t="s">
        <v>108</v>
      </c>
      <c r="AV141" s="99" t="s">
        <v>108</v>
      </c>
      <c r="AW141" s="99" t="s">
        <v>58</v>
      </c>
      <c r="AX141" s="99" t="s">
        <v>100</v>
      </c>
      <c r="AY141" s="99" t="s">
        <v>101</v>
      </c>
    </row>
    <row r="142" spans="2:64" s="14" customFormat="1" ht="15.75" customHeight="1">
      <c r="B142" s="104"/>
      <c r="E142" s="105"/>
      <c r="F142" s="304" t="s">
        <v>112</v>
      </c>
      <c r="G142" s="305"/>
      <c r="H142" s="305"/>
      <c r="I142" s="305"/>
      <c r="K142" s="106">
        <v>0.35099999999999998</v>
      </c>
      <c r="R142" s="107"/>
      <c r="T142" s="108"/>
      <c r="AD142" s="109"/>
      <c r="AT142" s="105" t="s">
        <v>110</v>
      </c>
      <c r="AU142" s="105" t="s">
        <v>108</v>
      </c>
      <c r="AV142" s="105" t="s">
        <v>107</v>
      </c>
      <c r="AW142" s="105" t="s">
        <v>58</v>
      </c>
      <c r="AX142" s="105" t="s">
        <v>9</v>
      </c>
      <c r="AY142" s="105" t="s">
        <v>101</v>
      </c>
    </row>
    <row r="143" spans="2:64" s="14" customFormat="1" ht="15.75" customHeight="1">
      <c r="B143" s="15"/>
      <c r="C143" s="82" t="s">
        <v>127</v>
      </c>
      <c r="D143" s="82" t="s">
        <v>103</v>
      </c>
      <c r="E143" s="83" t="s">
        <v>128</v>
      </c>
      <c r="F143" s="308" t="s">
        <v>129</v>
      </c>
      <c r="G143" s="309"/>
      <c r="H143" s="309"/>
      <c r="I143" s="309"/>
      <c r="J143" s="84" t="s">
        <v>106</v>
      </c>
      <c r="K143" s="85">
        <v>4.7880000000000003</v>
      </c>
      <c r="L143" s="86"/>
      <c r="M143" s="310"/>
      <c r="N143" s="309"/>
      <c r="O143" s="309"/>
      <c r="P143" s="310">
        <f>ROUND($V$143*$K$143,2)</f>
        <v>0</v>
      </c>
      <c r="Q143" s="309"/>
      <c r="R143" s="17"/>
      <c r="T143" s="87"/>
      <c r="U143" s="88" t="s">
        <v>39</v>
      </c>
      <c r="V143" s="89">
        <f>$L$143+$M$143</f>
        <v>0</v>
      </c>
      <c r="W143" s="89">
        <f>ROUND($L$143*$K$143,2)</f>
        <v>0</v>
      </c>
      <c r="X143" s="89">
        <f>ROUND($M$143*$K$143,2)</f>
        <v>0</v>
      </c>
      <c r="Y143" s="90">
        <v>1.224</v>
      </c>
      <c r="Z143" s="90">
        <f>$Y$143*$K$143</f>
        <v>5.8605119999999999</v>
      </c>
      <c r="AA143" s="90">
        <v>2.45343</v>
      </c>
      <c r="AB143" s="90">
        <f>$AA$143*$K$143</f>
        <v>11.747022840000001</v>
      </c>
      <c r="AC143" s="90">
        <v>0</v>
      </c>
      <c r="AD143" s="91">
        <f>$AC$143*$K$143</f>
        <v>0</v>
      </c>
      <c r="AR143" s="14" t="s">
        <v>107</v>
      </c>
      <c r="AT143" s="14" t="s">
        <v>103</v>
      </c>
      <c r="AU143" s="14" t="s">
        <v>108</v>
      </c>
      <c r="AY143" s="14" t="s">
        <v>101</v>
      </c>
      <c r="BE143" s="92">
        <f>IF($U$143="základní",$P$143,0)</f>
        <v>0</v>
      </c>
      <c r="BF143" s="92">
        <f>IF($U$143="snížená",$P$143,0)</f>
        <v>0</v>
      </c>
      <c r="BG143" s="92">
        <f>IF($U$143="zákl. přenesená",$P$143,0)</f>
        <v>0</v>
      </c>
      <c r="BH143" s="92">
        <f>IF($U$143="sníž. přenesená",$P$143,0)</f>
        <v>0</v>
      </c>
      <c r="BI143" s="92">
        <f>IF($U$143="nulová",$P$143,0)</f>
        <v>0</v>
      </c>
      <c r="BJ143" s="14" t="s">
        <v>108</v>
      </c>
      <c r="BK143" s="92">
        <f>ROUND($V$143*$K$143,2)</f>
        <v>0</v>
      </c>
      <c r="BL143" s="14" t="s">
        <v>107</v>
      </c>
    </row>
    <row r="144" spans="2:64" s="14" customFormat="1" ht="15.75" customHeight="1">
      <c r="B144" s="98"/>
      <c r="E144" s="99"/>
      <c r="F144" s="313" t="s">
        <v>130</v>
      </c>
      <c r="G144" s="314"/>
      <c r="H144" s="314"/>
      <c r="I144" s="314"/>
      <c r="K144" s="100">
        <v>4.7880000000000003</v>
      </c>
      <c r="R144" s="101"/>
      <c r="T144" s="102"/>
      <c r="AD144" s="103"/>
      <c r="AT144" s="99" t="s">
        <v>110</v>
      </c>
      <c r="AU144" s="99" t="s">
        <v>108</v>
      </c>
      <c r="AV144" s="99" t="s">
        <v>108</v>
      </c>
      <c r="AW144" s="99" t="s">
        <v>58</v>
      </c>
      <c r="AX144" s="99" t="s">
        <v>100</v>
      </c>
      <c r="AY144" s="99" t="s">
        <v>101</v>
      </c>
    </row>
    <row r="145" spans="2:64" s="14" customFormat="1" ht="15.75" customHeight="1">
      <c r="B145" s="104"/>
      <c r="E145" s="105"/>
      <c r="F145" s="304" t="s">
        <v>112</v>
      </c>
      <c r="G145" s="305"/>
      <c r="H145" s="305"/>
      <c r="I145" s="305"/>
      <c r="K145" s="106">
        <v>4.7880000000000003</v>
      </c>
      <c r="R145" s="107"/>
      <c r="T145" s="108"/>
      <c r="AD145" s="109"/>
      <c r="AT145" s="105" t="s">
        <v>110</v>
      </c>
      <c r="AU145" s="105" t="s">
        <v>108</v>
      </c>
      <c r="AV145" s="105" t="s">
        <v>107</v>
      </c>
      <c r="AW145" s="105" t="s">
        <v>58</v>
      </c>
      <c r="AX145" s="105" t="s">
        <v>9</v>
      </c>
      <c r="AY145" s="105" t="s">
        <v>101</v>
      </c>
    </row>
    <row r="146" spans="2:64" s="72" customFormat="1" ht="30.75" customHeight="1">
      <c r="B146" s="71"/>
      <c r="D146" s="81" t="s">
        <v>62</v>
      </c>
      <c r="E146" s="81"/>
      <c r="F146" s="81"/>
      <c r="G146" s="81"/>
      <c r="H146" s="81"/>
      <c r="I146" s="81"/>
      <c r="J146" s="81"/>
      <c r="K146" s="81"/>
      <c r="L146" s="81"/>
      <c r="M146" s="306">
        <f>$BK$146</f>
        <v>0</v>
      </c>
      <c r="N146" s="307"/>
      <c r="O146" s="307"/>
      <c r="P146" s="307" t="s">
        <v>99</v>
      </c>
      <c r="Q146" s="302"/>
      <c r="R146" s="74"/>
      <c r="T146" s="75"/>
      <c r="W146" s="76">
        <f>SUM($W$147:$W$175)</f>
        <v>0</v>
      </c>
      <c r="X146" s="76">
        <f>SUM($X$147:$X$175)</f>
        <v>0</v>
      </c>
      <c r="Z146" s="77">
        <f>SUM($Z$147:$Z$175)</f>
        <v>491.24357499999996</v>
      </c>
      <c r="AB146" s="77">
        <f>SUM($AB$147:$AB$175)</f>
        <v>14.838603570000002</v>
      </c>
      <c r="AD146" s="78">
        <f>SUM($AD$147:$AD$175)</f>
        <v>0</v>
      </c>
      <c r="AR146" s="79" t="s">
        <v>9</v>
      </c>
      <c r="AT146" s="79" t="s">
        <v>98</v>
      </c>
      <c r="AU146" s="79" t="s">
        <v>9</v>
      </c>
      <c r="AY146" s="79" t="s">
        <v>101</v>
      </c>
      <c r="BK146" s="80">
        <f>SUM($BK$147:$BK$175)</f>
        <v>0</v>
      </c>
    </row>
    <row r="147" spans="2:64" s="14" customFormat="1" ht="27" customHeight="1">
      <c r="B147" s="15"/>
      <c r="C147" s="82" t="s">
        <v>131</v>
      </c>
      <c r="D147" s="82" t="s">
        <v>103</v>
      </c>
      <c r="E147" s="83" t="s">
        <v>132</v>
      </c>
      <c r="F147" s="308" t="s">
        <v>133</v>
      </c>
      <c r="G147" s="309"/>
      <c r="H147" s="309"/>
      <c r="I147" s="309"/>
      <c r="J147" s="84" t="s">
        <v>116</v>
      </c>
      <c r="K147" s="85">
        <f>K150</f>
        <v>69</v>
      </c>
      <c r="L147" s="86"/>
      <c r="M147" s="310"/>
      <c r="N147" s="309"/>
      <c r="O147" s="309"/>
      <c r="P147" s="310">
        <f>ROUND($V$147*$K$147,2)</f>
        <v>0</v>
      </c>
      <c r="Q147" s="309"/>
      <c r="R147" s="17"/>
      <c r="T147" s="87"/>
      <c r="U147" s="88" t="s">
        <v>39</v>
      </c>
      <c r="V147" s="89">
        <f>$L$147+$M$147</f>
        <v>0</v>
      </c>
      <c r="W147" s="89">
        <f>ROUND($L$147*$K$147,2)</f>
        <v>0</v>
      </c>
      <c r="X147" s="89">
        <f>ROUND($M$147*$K$147,2)</f>
        <v>0</v>
      </c>
      <c r="Y147" s="90">
        <v>0.36</v>
      </c>
      <c r="Z147" s="90">
        <f>$Y$147*$K$147</f>
        <v>24.84</v>
      </c>
      <c r="AA147" s="90">
        <v>4.8900000000000002E-3</v>
      </c>
      <c r="AB147" s="90">
        <f>$AA$147*$K$147</f>
        <v>0.33741000000000004</v>
      </c>
      <c r="AC147" s="90">
        <v>0</v>
      </c>
      <c r="AD147" s="91">
        <f>$AC$147*$K$147</f>
        <v>0</v>
      </c>
      <c r="AR147" s="14" t="s">
        <v>107</v>
      </c>
      <c r="AT147" s="14" t="s">
        <v>103</v>
      </c>
      <c r="AU147" s="14" t="s">
        <v>108</v>
      </c>
      <c r="AY147" s="14" t="s">
        <v>101</v>
      </c>
      <c r="BE147" s="92">
        <f>IF($U$147="základní",$P$147,0)</f>
        <v>0</v>
      </c>
      <c r="BF147" s="92">
        <f>IF($U$147="snížená",$P$147,0)</f>
        <v>0</v>
      </c>
      <c r="BG147" s="92">
        <f>IF($U$147="zákl. přenesená",$P$147,0)</f>
        <v>0</v>
      </c>
      <c r="BH147" s="92">
        <f>IF($U$147="sníž. přenesená",$P$147,0)</f>
        <v>0</v>
      </c>
      <c r="BI147" s="92">
        <f>IF($U$147="nulová",$P$147,0)</f>
        <v>0</v>
      </c>
      <c r="BJ147" s="14" t="s">
        <v>108</v>
      </c>
      <c r="BK147" s="92">
        <f>ROUND($V$147*$K$147,2)</f>
        <v>0</v>
      </c>
      <c r="BL147" s="14" t="s">
        <v>107</v>
      </c>
    </row>
    <row r="148" spans="2:64" s="14" customFormat="1" ht="15.75" customHeight="1">
      <c r="B148" s="93"/>
      <c r="E148" s="94"/>
      <c r="F148" s="311" t="s">
        <v>109</v>
      </c>
      <c r="G148" s="312"/>
      <c r="H148" s="312"/>
      <c r="I148" s="312"/>
      <c r="K148" s="94"/>
      <c r="R148" s="95"/>
      <c r="T148" s="96"/>
      <c r="AD148" s="97"/>
      <c r="AT148" s="94" t="s">
        <v>110</v>
      </c>
      <c r="AU148" s="94" t="s">
        <v>108</v>
      </c>
      <c r="AV148" s="94" t="s">
        <v>9</v>
      </c>
      <c r="AW148" s="94" t="s">
        <v>58</v>
      </c>
      <c r="AX148" s="94" t="s">
        <v>100</v>
      </c>
      <c r="AY148" s="94" t="s">
        <v>101</v>
      </c>
    </row>
    <row r="149" spans="2:64" s="14" customFormat="1" ht="15.75" customHeight="1">
      <c r="B149" s="98"/>
      <c r="E149" s="99"/>
      <c r="F149" s="313" t="s">
        <v>387</v>
      </c>
      <c r="G149" s="314"/>
      <c r="H149" s="314"/>
      <c r="I149" s="314"/>
      <c r="K149" s="100">
        <f>(1.4*2+0.9*2)*0.5*30</f>
        <v>69</v>
      </c>
      <c r="R149" s="101"/>
      <c r="T149" s="102"/>
      <c r="AD149" s="103"/>
      <c r="AT149" s="99" t="s">
        <v>110</v>
      </c>
      <c r="AU149" s="99" t="s">
        <v>108</v>
      </c>
      <c r="AV149" s="99" t="s">
        <v>108</v>
      </c>
      <c r="AW149" s="99" t="s">
        <v>58</v>
      </c>
      <c r="AX149" s="99" t="s">
        <v>100</v>
      </c>
      <c r="AY149" s="99" t="s">
        <v>101</v>
      </c>
    </row>
    <row r="150" spans="2:64" s="14" customFormat="1" ht="15.75" customHeight="1">
      <c r="B150" s="104"/>
      <c r="E150" s="105"/>
      <c r="F150" s="304" t="s">
        <v>112</v>
      </c>
      <c r="G150" s="305"/>
      <c r="H150" s="305"/>
      <c r="I150" s="305"/>
      <c r="K150" s="106">
        <f>K149</f>
        <v>69</v>
      </c>
      <c r="R150" s="107"/>
      <c r="T150" s="108"/>
      <c r="AD150" s="109"/>
      <c r="AT150" s="105" t="s">
        <v>110</v>
      </c>
      <c r="AU150" s="105" t="s">
        <v>108</v>
      </c>
      <c r="AV150" s="105" t="s">
        <v>107</v>
      </c>
      <c r="AW150" s="105" t="s">
        <v>58</v>
      </c>
      <c r="AX150" s="105" t="s">
        <v>9</v>
      </c>
      <c r="AY150" s="105" t="s">
        <v>101</v>
      </c>
    </row>
    <row r="151" spans="2:64" s="14" customFormat="1" ht="15.75" customHeight="1">
      <c r="B151" s="15"/>
      <c r="C151" s="82" t="s">
        <v>134</v>
      </c>
      <c r="D151" s="82" t="s">
        <v>103</v>
      </c>
      <c r="E151" s="83" t="s">
        <v>135</v>
      </c>
      <c r="F151" s="308" t="s">
        <v>136</v>
      </c>
      <c r="G151" s="309"/>
      <c r="H151" s="309"/>
      <c r="I151" s="309"/>
      <c r="J151" s="84" t="s">
        <v>116</v>
      </c>
      <c r="K151" s="85">
        <f>K154</f>
        <v>69</v>
      </c>
      <c r="L151" s="86"/>
      <c r="M151" s="310"/>
      <c r="N151" s="309"/>
      <c r="O151" s="309"/>
      <c r="P151" s="310">
        <f>ROUND($V$151*$K$151,2)</f>
        <v>0</v>
      </c>
      <c r="Q151" s="309"/>
      <c r="R151" s="17"/>
      <c r="T151" s="87"/>
      <c r="U151" s="88" t="s">
        <v>39</v>
      </c>
      <c r="V151" s="89">
        <f>$L$151+$M$151</f>
        <v>0</v>
      </c>
      <c r="W151" s="89">
        <f>ROUND($L$151*$K$151,2)</f>
        <v>0</v>
      </c>
      <c r="X151" s="89">
        <f>ROUND($M$151*$K$151,2)</f>
        <v>0</v>
      </c>
      <c r="Y151" s="90">
        <v>0.27200000000000002</v>
      </c>
      <c r="Z151" s="90">
        <f>$Y$151*$K$151</f>
        <v>18.768000000000001</v>
      </c>
      <c r="AA151" s="90">
        <v>3.0000000000000001E-3</v>
      </c>
      <c r="AB151" s="90">
        <f>$AA$151*$K$151</f>
        <v>0.20700000000000002</v>
      </c>
      <c r="AC151" s="90">
        <v>0</v>
      </c>
      <c r="AD151" s="91">
        <f>$AC$151*$K$151</f>
        <v>0</v>
      </c>
      <c r="AR151" s="14" t="s">
        <v>107</v>
      </c>
      <c r="AT151" s="14" t="s">
        <v>103</v>
      </c>
      <c r="AU151" s="14" t="s">
        <v>108</v>
      </c>
      <c r="AY151" s="14" t="s">
        <v>101</v>
      </c>
      <c r="BE151" s="92">
        <f>IF($U$151="základní",$P$151,0)</f>
        <v>0</v>
      </c>
      <c r="BF151" s="92">
        <f>IF($U$151="snížená",$P$151,0)</f>
        <v>0</v>
      </c>
      <c r="BG151" s="92">
        <f>IF($U$151="zákl. přenesená",$P$151,0)</f>
        <v>0</v>
      </c>
      <c r="BH151" s="92">
        <f>IF($U$151="sníž. přenesená",$P$151,0)</f>
        <v>0</v>
      </c>
      <c r="BI151" s="92">
        <f>IF($U$151="nulová",$P$151,0)</f>
        <v>0</v>
      </c>
      <c r="BJ151" s="14" t="s">
        <v>108</v>
      </c>
      <c r="BK151" s="92">
        <f>ROUND($V$151*$K$151,2)</f>
        <v>0</v>
      </c>
      <c r="BL151" s="14" t="s">
        <v>107</v>
      </c>
    </row>
    <row r="152" spans="2:64" s="14" customFormat="1" ht="15.75" customHeight="1">
      <c r="B152" s="93"/>
      <c r="E152" s="94"/>
      <c r="F152" s="311" t="s">
        <v>109</v>
      </c>
      <c r="G152" s="312"/>
      <c r="H152" s="312"/>
      <c r="I152" s="312"/>
      <c r="K152" s="94"/>
      <c r="R152" s="95"/>
      <c r="T152" s="96"/>
      <c r="AD152" s="97"/>
      <c r="AT152" s="94" t="s">
        <v>110</v>
      </c>
      <c r="AU152" s="94" t="s">
        <v>108</v>
      </c>
      <c r="AV152" s="94" t="s">
        <v>9</v>
      </c>
      <c r="AW152" s="94" t="s">
        <v>58</v>
      </c>
      <c r="AX152" s="94" t="s">
        <v>100</v>
      </c>
      <c r="AY152" s="94" t="s">
        <v>101</v>
      </c>
    </row>
    <row r="153" spans="2:64" s="14" customFormat="1" ht="15.75" customHeight="1">
      <c r="B153" s="98"/>
      <c r="E153" s="99"/>
      <c r="F153" s="313" t="s">
        <v>387</v>
      </c>
      <c r="G153" s="314"/>
      <c r="H153" s="314"/>
      <c r="I153" s="314"/>
      <c r="K153" s="100">
        <f>(1.4*2+0.9*2)*0.5*30</f>
        <v>69</v>
      </c>
      <c r="R153" s="101"/>
      <c r="T153" s="102"/>
      <c r="AD153" s="103"/>
      <c r="AT153" s="99" t="s">
        <v>110</v>
      </c>
      <c r="AU153" s="99" t="s">
        <v>108</v>
      </c>
      <c r="AV153" s="99" t="s">
        <v>108</v>
      </c>
      <c r="AW153" s="99" t="s">
        <v>58</v>
      </c>
      <c r="AX153" s="99" t="s">
        <v>100</v>
      </c>
      <c r="AY153" s="99" t="s">
        <v>101</v>
      </c>
    </row>
    <row r="154" spans="2:64" s="14" customFormat="1" ht="15.75" customHeight="1">
      <c r="B154" s="104"/>
      <c r="E154" s="105"/>
      <c r="F154" s="304" t="s">
        <v>112</v>
      </c>
      <c r="G154" s="305"/>
      <c r="H154" s="305"/>
      <c r="I154" s="305"/>
      <c r="K154" s="106">
        <f>K153</f>
        <v>69</v>
      </c>
      <c r="R154" s="107"/>
      <c r="T154" s="108"/>
      <c r="AD154" s="109"/>
      <c r="AT154" s="105" t="s">
        <v>110</v>
      </c>
      <c r="AU154" s="105" t="s">
        <v>108</v>
      </c>
      <c r="AV154" s="105" t="s">
        <v>107</v>
      </c>
      <c r="AW154" s="105" t="s">
        <v>58</v>
      </c>
      <c r="AX154" s="105" t="s">
        <v>9</v>
      </c>
      <c r="AY154" s="105" t="s">
        <v>101</v>
      </c>
    </row>
    <row r="155" spans="2:64" s="14" customFormat="1" ht="27" customHeight="1">
      <c r="B155" s="15"/>
      <c r="C155" s="82" t="s">
        <v>137</v>
      </c>
      <c r="D155" s="82" t="s">
        <v>103</v>
      </c>
      <c r="E155" s="83" t="s">
        <v>138</v>
      </c>
      <c r="F155" s="308" t="s">
        <v>139</v>
      </c>
      <c r="G155" s="309"/>
      <c r="H155" s="309"/>
      <c r="I155" s="309"/>
      <c r="J155" s="84" t="s">
        <v>116</v>
      </c>
      <c r="K155" s="85">
        <f>K160</f>
        <v>249.80099999999999</v>
      </c>
      <c r="L155" s="86"/>
      <c r="M155" s="310"/>
      <c r="N155" s="309"/>
      <c r="O155" s="309"/>
      <c r="P155" s="310">
        <f>ROUND($V$155*$K$155,2)</f>
        <v>0</v>
      </c>
      <c r="Q155" s="309"/>
      <c r="R155" s="17"/>
      <c r="T155" s="87"/>
      <c r="U155" s="88" t="s">
        <v>39</v>
      </c>
      <c r="V155" s="89">
        <f>$L$155+$M$155</f>
        <v>0</v>
      </c>
      <c r="W155" s="89">
        <f>ROUND($L$155*$K$155,2)</f>
        <v>0</v>
      </c>
      <c r="X155" s="89">
        <f>ROUND($M$155*$K$155,2)</f>
        <v>0</v>
      </c>
      <c r="Y155" s="90">
        <v>0.33</v>
      </c>
      <c r="Z155" s="90">
        <f>$Y$155*$K$155</f>
        <v>82.434330000000003</v>
      </c>
      <c r="AA155" s="90">
        <v>4.8900000000000002E-3</v>
      </c>
      <c r="AB155" s="90">
        <f>$AA$155*$K$155</f>
        <v>1.22152689</v>
      </c>
      <c r="AC155" s="90">
        <v>0</v>
      </c>
      <c r="AD155" s="91">
        <f>$AC$155*$K$155</f>
        <v>0</v>
      </c>
      <c r="AR155" s="14" t="s">
        <v>107</v>
      </c>
      <c r="AT155" s="14" t="s">
        <v>103</v>
      </c>
      <c r="AU155" s="14" t="s">
        <v>108</v>
      </c>
      <c r="AY155" s="14" t="s">
        <v>101</v>
      </c>
      <c r="BE155" s="92">
        <f>IF($U$155="základní",$P$155,0)</f>
        <v>0</v>
      </c>
      <c r="BF155" s="92">
        <f>IF($U$155="snížená",$P$155,0)</f>
        <v>0</v>
      </c>
      <c r="BG155" s="92">
        <f>IF($U$155="zákl. přenesená",$P$155,0)</f>
        <v>0</v>
      </c>
      <c r="BH155" s="92">
        <f>IF($U$155="sníž. přenesená",$P$155,0)</f>
        <v>0</v>
      </c>
      <c r="BI155" s="92">
        <f>IF($U$155="nulová",$P$155,0)</f>
        <v>0</v>
      </c>
      <c r="BJ155" s="14" t="s">
        <v>108</v>
      </c>
      <c r="BK155" s="92">
        <f>ROUND($V$155*$K$155,2)</f>
        <v>0</v>
      </c>
      <c r="BL155" s="14" t="s">
        <v>107</v>
      </c>
    </row>
    <row r="156" spans="2:64" s="14" customFormat="1" ht="15.75" customHeight="1">
      <c r="B156" s="93"/>
      <c r="E156" s="94"/>
      <c r="F156" s="311" t="s">
        <v>140</v>
      </c>
      <c r="G156" s="312"/>
      <c r="H156" s="312"/>
      <c r="I156" s="312"/>
      <c r="K156" s="94"/>
      <c r="R156" s="95"/>
      <c r="T156" s="96"/>
      <c r="AD156" s="97"/>
      <c r="AT156" s="94" t="s">
        <v>110</v>
      </c>
      <c r="AU156" s="94" t="s">
        <v>108</v>
      </c>
      <c r="AV156" s="94" t="s">
        <v>9</v>
      </c>
      <c r="AW156" s="94" t="s">
        <v>58</v>
      </c>
      <c r="AX156" s="94" t="s">
        <v>100</v>
      </c>
      <c r="AY156" s="94" t="s">
        <v>101</v>
      </c>
    </row>
    <row r="157" spans="2:64" s="14" customFormat="1" ht="15.75" customHeight="1">
      <c r="B157" s="98"/>
      <c r="E157" s="99"/>
      <c r="F157" s="313" t="s">
        <v>141</v>
      </c>
      <c r="G157" s="314"/>
      <c r="H157" s="314"/>
      <c r="I157" s="314"/>
      <c r="K157" s="100">
        <v>180.80099999999999</v>
      </c>
      <c r="R157" s="101"/>
      <c r="T157" s="102"/>
      <c r="AD157" s="103"/>
      <c r="AT157" s="99" t="s">
        <v>110</v>
      </c>
      <c r="AU157" s="99" t="s">
        <v>108</v>
      </c>
      <c r="AV157" s="99" t="s">
        <v>108</v>
      </c>
      <c r="AW157" s="99" t="s">
        <v>58</v>
      </c>
      <c r="AX157" s="99" t="s">
        <v>100</v>
      </c>
      <c r="AY157" s="99" t="s">
        <v>101</v>
      </c>
    </row>
    <row r="158" spans="2:64" s="14" customFormat="1" ht="15.75" customHeight="1">
      <c r="B158" s="93"/>
      <c r="E158" s="94"/>
      <c r="F158" s="311" t="s">
        <v>109</v>
      </c>
      <c r="G158" s="312"/>
      <c r="H158" s="312"/>
      <c r="I158" s="312"/>
      <c r="K158" s="94"/>
      <c r="R158" s="95"/>
      <c r="T158" s="96"/>
      <c r="AD158" s="97"/>
      <c r="AT158" s="94" t="s">
        <v>110</v>
      </c>
      <c r="AU158" s="94" t="s">
        <v>108</v>
      </c>
      <c r="AV158" s="94" t="s">
        <v>9</v>
      </c>
      <c r="AW158" s="94" t="s">
        <v>58</v>
      </c>
      <c r="AX158" s="94" t="s">
        <v>100</v>
      </c>
      <c r="AY158" s="94" t="s">
        <v>101</v>
      </c>
    </row>
    <row r="159" spans="2:64" s="14" customFormat="1" ht="15.75" customHeight="1">
      <c r="B159" s="98"/>
      <c r="E159" s="99"/>
      <c r="F159" s="313" t="s">
        <v>387</v>
      </c>
      <c r="G159" s="314"/>
      <c r="H159" s="314"/>
      <c r="I159" s="314"/>
      <c r="K159" s="100">
        <f>(1.4*2+0.9*2)*0.5*30</f>
        <v>69</v>
      </c>
      <c r="R159" s="101"/>
      <c r="T159" s="102"/>
      <c r="AD159" s="103"/>
      <c r="AT159" s="99" t="s">
        <v>110</v>
      </c>
      <c r="AU159" s="99" t="s">
        <v>108</v>
      </c>
      <c r="AV159" s="99" t="s">
        <v>108</v>
      </c>
      <c r="AW159" s="99" t="s">
        <v>58</v>
      </c>
      <c r="AX159" s="99" t="s">
        <v>100</v>
      </c>
      <c r="AY159" s="99" t="s">
        <v>101</v>
      </c>
    </row>
    <row r="160" spans="2:64" s="14" customFormat="1" ht="15.75" customHeight="1">
      <c r="B160" s="104"/>
      <c r="E160" s="105"/>
      <c r="F160" s="304" t="s">
        <v>112</v>
      </c>
      <c r="G160" s="305"/>
      <c r="H160" s="305"/>
      <c r="I160" s="305"/>
      <c r="K160" s="106">
        <f>SUM(K157:K159)</f>
        <v>249.80099999999999</v>
      </c>
      <c r="R160" s="107"/>
      <c r="T160" s="108"/>
      <c r="AD160" s="109"/>
      <c r="AT160" s="105" t="s">
        <v>110</v>
      </c>
      <c r="AU160" s="105" t="s">
        <v>108</v>
      </c>
      <c r="AV160" s="105" t="s">
        <v>107</v>
      </c>
      <c r="AW160" s="105" t="s">
        <v>58</v>
      </c>
      <c r="AX160" s="105" t="s">
        <v>9</v>
      </c>
      <c r="AY160" s="105" t="s">
        <v>101</v>
      </c>
    </row>
    <row r="161" spans="2:64" s="14" customFormat="1" ht="27" customHeight="1">
      <c r="B161" s="15"/>
      <c r="C161" s="82" t="s">
        <v>142</v>
      </c>
      <c r="D161" s="82" t="s">
        <v>103</v>
      </c>
      <c r="E161" s="83" t="s">
        <v>143</v>
      </c>
      <c r="F161" s="308" t="s">
        <v>144</v>
      </c>
      <c r="G161" s="309"/>
      <c r="H161" s="309"/>
      <c r="I161" s="309"/>
      <c r="J161" s="84" t="s">
        <v>116</v>
      </c>
      <c r="K161" s="85">
        <f>K166</f>
        <v>249.80099999999999</v>
      </c>
      <c r="L161" s="86"/>
      <c r="M161" s="310"/>
      <c r="N161" s="309"/>
      <c r="O161" s="309"/>
      <c r="P161" s="310">
        <f>ROUND($V$161*$K$161,2)</f>
        <v>0</v>
      </c>
      <c r="Q161" s="309"/>
      <c r="R161" s="17"/>
      <c r="T161" s="87"/>
      <c r="U161" s="88" t="s">
        <v>39</v>
      </c>
      <c r="V161" s="89">
        <f>$L$161+$M$161</f>
        <v>0</v>
      </c>
      <c r="W161" s="89">
        <f>ROUND($L$161*$K$161,2)</f>
        <v>0</v>
      </c>
      <c r="X161" s="89">
        <f>ROUND($M$161*$K$161,2)</f>
        <v>0</v>
      </c>
      <c r="Y161" s="90">
        <v>0.245</v>
      </c>
      <c r="Z161" s="90">
        <f>$Y$161*$K$161</f>
        <v>61.201244999999993</v>
      </c>
      <c r="AA161" s="90">
        <v>2.6800000000000001E-3</v>
      </c>
      <c r="AB161" s="90">
        <f>$AA$161*$K$161</f>
        <v>0.66946667999999998</v>
      </c>
      <c r="AC161" s="90">
        <v>0</v>
      </c>
      <c r="AD161" s="91">
        <f>$AC$161*$K$161</f>
        <v>0</v>
      </c>
      <c r="AR161" s="14" t="s">
        <v>107</v>
      </c>
      <c r="AT161" s="14" t="s">
        <v>103</v>
      </c>
      <c r="AU161" s="14" t="s">
        <v>108</v>
      </c>
      <c r="AY161" s="14" t="s">
        <v>101</v>
      </c>
      <c r="BE161" s="92">
        <f>IF($U$161="základní",$P$161,0)</f>
        <v>0</v>
      </c>
      <c r="BF161" s="92">
        <f>IF($U$161="snížená",$P$161,0)</f>
        <v>0</v>
      </c>
      <c r="BG161" s="92">
        <f>IF($U$161="zákl. přenesená",$P$161,0)</f>
        <v>0</v>
      </c>
      <c r="BH161" s="92">
        <f>IF($U$161="sníž. přenesená",$P$161,0)</f>
        <v>0</v>
      </c>
      <c r="BI161" s="92">
        <f>IF($U$161="nulová",$P$161,0)</f>
        <v>0</v>
      </c>
      <c r="BJ161" s="14" t="s">
        <v>108</v>
      </c>
      <c r="BK161" s="92">
        <f>ROUND($V$161*$K$161,2)</f>
        <v>0</v>
      </c>
      <c r="BL161" s="14" t="s">
        <v>107</v>
      </c>
    </row>
    <row r="162" spans="2:64" s="14" customFormat="1" ht="15.75" customHeight="1">
      <c r="B162" s="93"/>
      <c r="E162" s="94"/>
      <c r="F162" s="311" t="s">
        <v>140</v>
      </c>
      <c r="G162" s="312"/>
      <c r="H162" s="312"/>
      <c r="I162" s="312"/>
      <c r="K162" s="94"/>
      <c r="R162" s="95"/>
      <c r="T162" s="96"/>
      <c r="AD162" s="97"/>
      <c r="AT162" s="94" t="s">
        <v>110</v>
      </c>
      <c r="AU162" s="94" t="s">
        <v>108</v>
      </c>
      <c r="AV162" s="94" t="s">
        <v>9</v>
      </c>
      <c r="AW162" s="94" t="s">
        <v>58</v>
      </c>
      <c r="AX162" s="94" t="s">
        <v>100</v>
      </c>
      <c r="AY162" s="94" t="s">
        <v>101</v>
      </c>
    </row>
    <row r="163" spans="2:64" s="14" customFormat="1" ht="15.75" customHeight="1">
      <c r="B163" s="98"/>
      <c r="E163" s="99"/>
      <c r="F163" s="313" t="s">
        <v>141</v>
      </c>
      <c r="G163" s="314"/>
      <c r="H163" s="314"/>
      <c r="I163" s="314"/>
      <c r="K163" s="100">
        <v>180.80099999999999</v>
      </c>
      <c r="R163" s="101"/>
      <c r="T163" s="102"/>
      <c r="AD163" s="103"/>
      <c r="AT163" s="99" t="s">
        <v>110</v>
      </c>
      <c r="AU163" s="99" t="s">
        <v>108</v>
      </c>
      <c r="AV163" s="99" t="s">
        <v>108</v>
      </c>
      <c r="AW163" s="99" t="s">
        <v>58</v>
      </c>
      <c r="AX163" s="99" t="s">
        <v>100</v>
      </c>
      <c r="AY163" s="99" t="s">
        <v>101</v>
      </c>
    </row>
    <row r="164" spans="2:64" s="14" customFormat="1" ht="15.75" customHeight="1">
      <c r="B164" s="93"/>
      <c r="E164" s="94"/>
      <c r="F164" s="311" t="s">
        <v>109</v>
      </c>
      <c r="G164" s="312"/>
      <c r="H164" s="312"/>
      <c r="I164" s="312"/>
      <c r="K164" s="94"/>
      <c r="R164" s="95"/>
      <c r="T164" s="96"/>
      <c r="AD164" s="97"/>
      <c r="AT164" s="94" t="s">
        <v>110</v>
      </c>
      <c r="AU164" s="94" t="s">
        <v>108</v>
      </c>
      <c r="AV164" s="94" t="s">
        <v>9</v>
      </c>
      <c r="AW164" s="94" t="s">
        <v>58</v>
      </c>
      <c r="AX164" s="94" t="s">
        <v>100</v>
      </c>
      <c r="AY164" s="94" t="s">
        <v>101</v>
      </c>
    </row>
    <row r="165" spans="2:64" s="14" customFormat="1" ht="15.75" customHeight="1">
      <c r="B165" s="98"/>
      <c r="E165" s="99"/>
      <c r="F165" s="313" t="s">
        <v>387</v>
      </c>
      <c r="G165" s="314"/>
      <c r="H165" s="314"/>
      <c r="I165" s="314"/>
      <c r="K165" s="100">
        <f>(1.4*2+0.9*2)*0.5*30</f>
        <v>69</v>
      </c>
      <c r="R165" s="101"/>
      <c r="T165" s="102"/>
      <c r="AD165" s="103"/>
      <c r="AT165" s="99" t="s">
        <v>110</v>
      </c>
      <c r="AU165" s="99" t="s">
        <v>108</v>
      </c>
      <c r="AV165" s="99" t="s">
        <v>108</v>
      </c>
      <c r="AW165" s="99" t="s">
        <v>58</v>
      </c>
      <c r="AX165" s="99" t="s">
        <v>100</v>
      </c>
      <c r="AY165" s="99" t="s">
        <v>101</v>
      </c>
    </row>
    <row r="166" spans="2:64" s="14" customFormat="1" ht="15.75" customHeight="1">
      <c r="B166" s="104"/>
      <c r="E166" s="105"/>
      <c r="F166" s="304" t="s">
        <v>112</v>
      </c>
      <c r="G166" s="305"/>
      <c r="H166" s="305"/>
      <c r="I166" s="305"/>
      <c r="K166" s="106">
        <f>SUM(K163:K165)</f>
        <v>249.80099999999999</v>
      </c>
      <c r="R166" s="107"/>
      <c r="T166" s="108"/>
      <c r="AD166" s="109"/>
      <c r="AT166" s="105" t="s">
        <v>110</v>
      </c>
      <c r="AU166" s="105" t="s">
        <v>108</v>
      </c>
      <c r="AV166" s="105" t="s">
        <v>107</v>
      </c>
      <c r="AW166" s="105" t="s">
        <v>58</v>
      </c>
      <c r="AX166" s="105" t="s">
        <v>9</v>
      </c>
      <c r="AY166" s="105" t="s">
        <v>101</v>
      </c>
    </row>
    <row r="167" spans="2:64" s="14" customFormat="1" ht="27" customHeight="1">
      <c r="B167" s="15"/>
      <c r="C167" s="82" t="s">
        <v>145</v>
      </c>
      <c r="D167" s="82" t="s">
        <v>103</v>
      </c>
      <c r="E167" s="83" t="s">
        <v>146</v>
      </c>
      <c r="F167" s="308" t="s">
        <v>147</v>
      </c>
      <c r="G167" s="309"/>
      <c r="H167" s="309"/>
      <c r="I167" s="309"/>
      <c r="J167" s="84" t="s">
        <v>116</v>
      </c>
      <c r="K167" s="85">
        <v>1216</v>
      </c>
      <c r="L167" s="86"/>
      <c r="M167" s="310"/>
      <c r="N167" s="309"/>
      <c r="O167" s="309"/>
      <c r="P167" s="310">
        <f>ROUND($V$167*$K$167,2)</f>
        <v>0</v>
      </c>
      <c r="Q167" s="309"/>
      <c r="R167" s="17"/>
      <c r="T167" s="87"/>
      <c r="U167" s="88" t="s">
        <v>39</v>
      </c>
      <c r="V167" s="89">
        <f>$L$167+$M$167</f>
        <v>0</v>
      </c>
      <c r="W167" s="89">
        <f>ROUND($L$167*$K$167,2)</f>
        <v>0</v>
      </c>
      <c r="X167" s="89">
        <f>ROUND($M$167*$K$167,2)</f>
        <v>0</v>
      </c>
      <c r="Y167" s="90">
        <v>0.25</v>
      </c>
      <c r="Z167" s="90">
        <f>$Y$167*$K$167</f>
        <v>304</v>
      </c>
      <c r="AA167" s="90">
        <v>1.0200000000000001E-2</v>
      </c>
      <c r="AB167" s="90">
        <f>$AA$167*$K$167</f>
        <v>12.403200000000002</v>
      </c>
      <c r="AC167" s="90">
        <v>0</v>
      </c>
      <c r="AD167" s="91">
        <f>$AC$167*$K$167</f>
        <v>0</v>
      </c>
      <c r="AR167" s="14" t="s">
        <v>107</v>
      </c>
      <c r="AT167" s="14" t="s">
        <v>103</v>
      </c>
      <c r="AU167" s="14" t="s">
        <v>108</v>
      </c>
      <c r="AY167" s="14" t="s">
        <v>101</v>
      </c>
      <c r="BE167" s="92">
        <f>IF($U$167="základní",$P$167,0)</f>
        <v>0</v>
      </c>
      <c r="BF167" s="92">
        <f>IF($U$167="snížená",$P$167,0)</f>
        <v>0</v>
      </c>
      <c r="BG167" s="92">
        <f>IF($U$167="zákl. přenesená",$P$167,0)</f>
        <v>0</v>
      </c>
      <c r="BH167" s="92">
        <f>IF($U$167="sníž. přenesená",$P$167,0)</f>
        <v>0</v>
      </c>
      <c r="BI167" s="92">
        <f>IF($U$167="nulová",$P$167,0)</f>
        <v>0</v>
      </c>
      <c r="BJ167" s="14" t="s">
        <v>108</v>
      </c>
      <c r="BK167" s="92">
        <f>ROUND($V$167*$K$167,2)</f>
        <v>0</v>
      </c>
      <c r="BL167" s="14" t="s">
        <v>107</v>
      </c>
    </row>
    <row r="168" spans="2:64" s="14" customFormat="1" ht="15.75" customHeight="1">
      <c r="B168" s="93"/>
      <c r="E168" s="94"/>
      <c r="F168" s="311" t="s">
        <v>148</v>
      </c>
      <c r="G168" s="312"/>
      <c r="H168" s="312"/>
      <c r="I168" s="312"/>
      <c r="K168" s="94"/>
      <c r="R168" s="95"/>
      <c r="T168" s="96"/>
      <c r="AD168" s="97"/>
      <c r="AT168" s="94" t="s">
        <v>110</v>
      </c>
      <c r="AU168" s="94" t="s">
        <v>108</v>
      </c>
      <c r="AV168" s="94" t="s">
        <v>9</v>
      </c>
      <c r="AW168" s="94" t="s">
        <v>58</v>
      </c>
      <c r="AX168" s="94" t="s">
        <v>100</v>
      </c>
      <c r="AY168" s="94" t="s">
        <v>101</v>
      </c>
    </row>
    <row r="169" spans="2:64" s="14" customFormat="1" ht="15.75" customHeight="1">
      <c r="B169" s="98"/>
      <c r="E169" s="99"/>
      <c r="F169" s="313" t="s">
        <v>149</v>
      </c>
      <c r="G169" s="314"/>
      <c r="H169" s="314"/>
      <c r="I169" s="314"/>
      <c r="K169" s="100">
        <v>1147</v>
      </c>
      <c r="R169" s="101"/>
      <c r="T169" s="102"/>
      <c r="AD169" s="103"/>
      <c r="AT169" s="99" t="s">
        <v>110</v>
      </c>
      <c r="AU169" s="99" t="s">
        <v>108</v>
      </c>
      <c r="AV169" s="99" t="s">
        <v>108</v>
      </c>
      <c r="AW169" s="99" t="s">
        <v>58</v>
      </c>
      <c r="AX169" s="99" t="s">
        <v>100</v>
      </c>
      <c r="AY169" s="99" t="s">
        <v>101</v>
      </c>
    </row>
    <row r="170" spans="2:64" s="14" customFormat="1" ht="15.75" customHeight="1">
      <c r="B170" s="93"/>
      <c r="E170" s="94"/>
      <c r="F170" s="311" t="s">
        <v>150</v>
      </c>
      <c r="G170" s="312"/>
      <c r="H170" s="312"/>
      <c r="I170" s="312"/>
      <c r="K170" s="94"/>
      <c r="R170" s="95"/>
      <c r="T170" s="96"/>
      <c r="AD170" s="97"/>
      <c r="AT170" s="94" t="s">
        <v>110</v>
      </c>
      <c r="AU170" s="94" t="s">
        <v>108</v>
      </c>
      <c r="AV170" s="94" t="s">
        <v>9</v>
      </c>
      <c r="AW170" s="94" t="s">
        <v>58</v>
      </c>
      <c r="AX170" s="94" t="s">
        <v>100</v>
      </c>
      <c r="AY170" s="94" t="s">
        <v>101</v>
      </c>
    </row>
    <row r="171" spans="2:64" s="14" customFormat="1" ht="15.75" customHeight="1">
      <c r="B171" s="98"/>
      <c r="E171" s="99"/>
      <c r="F171" s="313" t="s">
        <v>151</v>
      </c>
      <c r="G171" s="314"/>
      <c r="H171" s="314"/>
      <c r="I171" s="314"/>
      <c r="K171" s="100">
        <v>69</v>
      </c>
      <c r="R171" s="101"/>
      <c r="T171" s="102"/>
      <c r="AD171" s="103"/>
      <c r="AT171" s="99" t="s">
        <v>110</v>
      </c>
      <c r="AU171" s="99" t="s">
        <v>108</v>
      </c>
      <c r="AV171" s="99" t="s">
        <v>108</v>
      </c>
      <c r="AW171" s="99" t="s">
        <v>58</v>
      </c>
      <c r="AX171" s="99" t="s">
        <v>100</v>
      </c>
      <c r="AY171" s="99" t="s">
        <v>101</v>
      </c>
    </row>
    <row r="172" spans="2:64" s="14" customFormat="1" ht="15.75" customHeight="1">
      <c r="B172" s="104"/>
      <c r="E172" s="105"/>
      <c r="F172" s="304" t="s">
        <v>112</v>
      </c>
      <c r="G172" s="305"/>
      <c r="H172" s="305"/>
      <c r="I172" s="305"/>
      <c r="K172" s="106">
        <v>1216</v>
      </c>
      <c r="R172" s="107"/>
      <c r="T172" s="108"/>
      <c r="AD172" s="109"/>
      <c r="AT172" s="105" t="s">
        <v>110</v>
      </c>
      <c r="AU172" s="105" t="s">
        <v>108</v>
      </c>
      <c r="AV172" s="105" t="s">
        <v>107</v>
      </c>
      <c r="AW172" s="105" t="s">
        <v>58</v>
      </c>
      <c r="AX172" s="105" t="s">
        <v>9</v>
      </c>
      <c r="AY172" s="105" t="s">
        <v>101</v>
      </c>
    </row>
    <row r="173" spans="2:64" s="14" customFormat="1" ht="51" customHeight="1">
      <c r="B173" s="15"/>
      <c r="C173" s="82" t="s">
        <v>152</v>
      </c>
      <c r="D173" s="82" t="s">
        <v>103</v>
      </c>
      <c r="E173" s="83" t="s">
        <v>153</v>
      </c>
      <c r="F173" s="308" t="s">
        <v>154</v>
      </c>
      <c r="G173" s="309"/>
      <c r="H173" s="309"/>
      <c r="I173" s="309"/>
      <c r="J173" s="84" t="s">
        <v>155</v>
      </c>
      <c r="K173" s="85">
        <v>1</v>
      </c>
      <c r="L173" s="86"/>
      <c r="M173" s="310"/>
      <c r="N173" s="309"/>
      <c r="O173" s="309"/>
      <c r="P173" s="310">
        <f>ROUND($V$173*$K$173,2)</f>
        <v>0</v>
      </c>
      <c r="Q173" s="309"/>
      <c r="R173" s="17"/>
      <c r="T173" s="87"/>
      <c r="U173" s="88" t="s">
        <v>39</v>
      </c>
      <c r="V173" s="89">
        <f>$L$173+$M$173</f>
        <v>0</v>
      </c>
      <c r="W173" s="89">
        <f>ROUND($L$173*$K$173,2)</f>
        <v>0</v>
      </c>
      <c r="X173" s="89">
        <f>ROUND($M$173*$K$173,2)</f>
        <v>0</v>
      </c>
      <c r="Y173" s="90">
        <v>0</v>
      </c>
      <c r="Z173" s="90">
        <f>$Y$173*$K$173</f>
        <v>0</v>
      </c>
      <c r="AA173" s="90">
        <v>0</v>
      </c>
      <c r="AB173" s="90">
        <f>$AA$173*$K$173</f>
        <v>0</v>
      </c>
      <c r="AC173" s="90">
        <v>0</v>
      </c>
      <c r="AD173" s="91">
        <f>$AC$173*$K$173</f>
        <v>0</v>
      </c>
      <c r="AR173" s="14" t="s">
        <v>107</v>
      </c>
      <c r="AT173" s="14" t="s">
        <v>103</v>
      </c>
      <c r="AU173" s="14" t="s">
        <v>108</v>
      </c>
      <c r="AY173" s="14" t="s">
        <v>101</v>
      </c>
      <c r="BE173" s="92">
        <f>IF($U$173="základní",$P$173,0)</f>
        <v>0</v>
      </c>
      <c r="BF173" s="92">
        <f>IF($U$173="snížená",$P$173,0)</f>
        <v>0</v>
      </c>
      <c r="BG173" s="92">
        <f>IF($U$173="zákl. přenesená",$P$173,0)</f>
        <v>0</v>
      </c>
      <c r="BH173" s="92">
        <f>IF($U$173="sníž. přenesená",$P$173,0)</f>
        <v>0</v>
      </c>
      <c r="BI173" s="92">
        <f>IF($U$173="nulová",$P$173,0)</f>
        <v>0</v>
      </c>
      <c r="BJ173" s="14" t="s">
        <v>108</v>
      </c>
      <c r="BK173" s="92">
        <f>ROUND($V$173*$K$173,2)</f>
        <v>0</v>
      </c>
      <c r="BL173" s="14" t="s">
        <v>107</v>
      </c>
    </row>
    <row r="174" spans="2:64" s="14" customFormat="1" ht="39" customHeight="1">
      <c r="B174" s="15"/>
      <c r="C174" s="82" t="s">
        <v>156</v>
      </c>
      <c r="D174" s="82" t="s">
        <v>103</v>
      </c>
      <c r="E174" s="83" t="s">
        <v>157</v>
      </c>
      <c r="F174" s="308" t="s">
        <v>158</v>
      </c>
      <c r="G174" s="309"/>
      <c r="H174" s="309"/>
      <c r="I174" s="309"/>
      <c r="J174" s="84" t="s">
        <v>155</v>
      </c>
      <c r="K174" s="85">
        <v>1</v>
      </c>
      <c r="L174" s="86"/>
      <c r="M174" s="310"/>
      <c r="N174" s="309"/>
      <c r="O174" s="309"/>
      <c r="P174" s="310">
        <f>ROUND($V$174*$K$174,2)</f>
        <v>0</v>
      </c>
      <c r="Q174" s="309"/>
      <c r="R174" s="17"/>
      <c r="T174" s="87"/>
      <c r="U174" s="88" t="s">
        <v>39</v>
      </c>
      <c r="V174" s="89">
        <f>$L$174+$M$174</f>
        <v>0</v>
      </c>
      <c r="W174" s="89">
        <f>ROUND($L$174*$K$174,2)</f>
        <v>0</v>
      </c>
      <c r="X174" s="89">
        <f>ROUND($M$174*$K$174,2)</f>
        <v>0</v>
      </c>
      <c r="Y174" s="90">
        <v>0</v>
      </c>
      <c r="Z174" s="90">
        <f>$Y$174*$K$174</f>
        <v>0</v>
      </c>
      <c r="AA174" s="90">
        <v>0</v>
      </c>
      <c r="AB174" s="90">
        <f>$AA$174*$K$174</f>
        <v>0</v>
      </c>
      <c r="AC174" s="90">
        <v>0</v>
      </c>
      <c r="AD174" s="91">
        <f>$AC$174*$K$174</f>
        <v>0</v>
      </c>
      <c r="AR174" s="14" t="s">
        <v>107</v>
      </c>
      <c r="AT174" s="14" t="s">
        <v>103</v>
      </c>
      <c r="AU174" s="14" t="s">
        <v>108</v>
      </c>
      <c r="AY174" s="14" t="s">
        <v>101</v>
      </c>
      <c r="BE174" s="92">
        <f>IF($U$174="základní",$P$174,0)</f>
        <v>0</v>
      </c>
      <c r="BF174" s="92">
        <f>IF($U$174="snížená",$P$174,0)</f>
        <v>0</v>
      </c>
      <c r="BG174" s="92">
        <f>IF($U$174="zákl. přenesená",$P$174,0)</f>
        <v>0</v>
      </c>
      <c r="BH174" s="92">
        <f>IF($U$174="sníž. přenesená",$P$174,0)</f>
        <v>0</v>
      </c>
      <c r="BI174" s="92">
        <f>IF($U$174="nulová",$P$174,0)</f>
        <v>0</v>
      </c>
      <c r="BJ174" s="14" t="s">
        <v>108</v>
      </c>
      <c r="BK174" s="92">
        <f>ROUND($V$174*$K$174,2)</f>
        <v>0</v>
      </c>
      <c r="BL174" s="14" t="s">
        <v>107</v>
      </c>
    </row>
    <row r="175" spans="2:64" s="14" customFormat="1" ht="39" customHeight="1">
      <c r="B175" s="15"/>
      <c r="C175" s="82" t="s">
        <v>159</v>
      </c>
      <c r="D175" s="82" t="s">
        <v>103</v>
      </c>
      <c r="E175" s="83" t="s">
        <v>160</v>
      </c>
      <c r="F175" s="308" t="s">
        <v>161</v>
      </c>
      <c r="G175" s="309"/>
      <c r="H175" s="309"/>
      <c r="I175" s="309"/>
      <c r="J175" s="84" t="s">
        <v>155</v>
      </c>
      <c r="K175" s="85">
        <v>1</v>
      </c>
      <c r="L175" s="86"/>
      <c r="M175" s="310"/>
      <c r="N175" s="309"/>
      <c r="O175" s="309"/>
      <c r="P175" s="310">
        <f>ROUND($V$175*$K$175,2)</f>
        <v>0</v>
      </c>
      <c r="Q175" s="309"/>
      <c r="R175" s="17"/>
      <c r="T175" s="87"/>
      <c r="U175" s="88" t="s">
        <v>39</v>
      </c>
      <c r="V175" s="89">
        <f>$L$175+$M$175</f>
        <v>0</v>
      </c>
      <c r="W175" s="89">
        <f>ROUND($L$175*$K$175,2)</f>
        <v>0</v>
      </c>
      <c r="X175" s="89">
        <f>ROUND($M$175*$K$175,2)</f>
        <v>0</v>
      </c>
      <c r="Y175" s="90">
        <v>0</v>
      </c>
      <c r="Z175" s="90">
        <f>$Y$175*$K$175</f>
        <v>0</v>
      </c>
      <c r="AA175" s="90">
        <v>0</v>
      </c>
      <c r="AB175" s="90">
        <f>$AA$175*$K$175</f>
        <v>0</v>
      </c>
      <c r="AC175" s="90">
        <v>0</v>
      </c>
      <c r="AD175" s="91">
        <f>$AC$175*$K$175</f>
        <v>0</v>
      </c>
      <c r="AR175" s="14" t="s">
        <v>107</v>
      </c>
      <c r="AT175" s="14" t="s">
        <v>103</v>
      </c>
      <c r="AU175" s="14" t="s">
        <v>108</v>
      </c>
      <c r="AY175" s="14" t="s">
        <v>101</v>
      </c>
      <c r="BE175" s="92">
        <f>IF($U$175="základní",$P$175,0)</f>
        <v>0</v>
      </c>
      <c r="BF175" s="92">
        <f>IF($U$175="snížená",$P$175,0)</f>
        <v>0</v>
      </c>
      <c r="BG175" s="92">
        <f>IF($U$175="zákl. přenesená",$P$175,0)</f>
        <v>0</v>
      </c>
      <c r="BH175" s="92">
        <f>IF($U$175="sníž. přenesená",$P$175,0)</f>
        <v>0</v>
      </c>
      <c r="BI175" s="92">
        <f>IF($U$175="nulová",$P$175,0)</f>
        <v>0</v>
      </c>
      <c r="BJ175" s="14" t="s">
        <v>108</v>
      </c>
      <c r="BK175" s="92">
        <f>ROUND($V$175*$K$175,2)</f>
        <v>0</v>
      </c>
      <c r="BL175" s="14" t="s">
        <v>107</v>
      </c>
    </row>
    <row r="176" spans="2:64" s="72" customFormat="1" ht="30.75" customHeight="1">
      <c r="B176" s="71"/>
      <c r="D176" s="81" t="s">
        <v>63</v>
      </c>
      <c r="E176" s="81"/>
      <c r="F176" s="81"/>
      <c r="G176" s="81"/>
      <c r="H176" s="81"/>
      <c r="I176" s="81"/>
      <c r="J176" s="81"/>
      <c r="K176" s="81"/>
      <c r="L176" s="81"/>
      <c r="M176" s="306">
        <f>$BK$176</f>
        <v>0</v>
      </c>
      <c r="N176" s="307"/>
      <c r="O176" s="307"/>
      <c r="P176" s="307" t="s">
        <v>99</v>
      </c>
      <c r="Q176" s="302"/>
      <c r="R176" s="74"/>
      <c r="T176" s="75"/>
      <c r="W176" s="76">
        <f>SUM($W$177:$W$182)</f>
        <v>0</v>
      </c>
      <c r="X176" s="76">
        <f>SUM($X$177:$X$182)</f>
        <v>0</v>
      </c>
      <c r="Z176" s="77">
        <f>SUM($Z$177:$Z$182)</f>
        <v>11976.310157000002</v>
      </c>
      <c r="AB176" s="77">
        <f>SUM($AB$177:$AB$182)</f>
        <v>0</v>
      </c>
      <c r="AD176" s="78">
        <f>SUM($AD$177:$AD$182)</f>
        <v>148.7148</v>
      </c>
      <c r="AR176" s="79" t="s">
        <v>9</v>
      </c>
      <c r="AT176" s="79" t="s">
        <v>98</v>
      </c>
      <c r="AU176" s="79" t="s">
        <v>9</v>
      </c>
      <c r="AY176" s="79" t="s">
        <v>101</v>
      </c>
      <c r="BK176" s="80">
        <f>SUM($BK$177:$BK$182)</f>
        <v>0</v>
      </c>
    </row>
    <row r="177" spans="2:64" s="14" customFormat="1" ht="15.75" customHeight="1">
      <c r="B177" s="15"/>
      <c r="C177" s="82" t="s">
        <v>162</v>
      </c>
      <c r="D177" s="82" t="s">
        <v>103</v>
      </c>
      <c r="E177" s="83" t="s">
        <v>163</v>
      </c>
      <c r="F177" s="308" t="s">
        <v>164</v>
      </c>
      <c r="G177" s="309"/>
      <c r="H177" s="309"/>
      <c r="I177" s="309"/>
      <c r="J177" s="84" t="s">
        <v>106</v>
      </c>
      <c r="K177" s="85">
        <v>17.056999999999999</v>
      </c>
      <c r="L177" s="86"/>
      <c r="M177" s="310"/>
      <c r="N177" s="309"/>
      <c r="O177" s="309"/>
      <c r="P177" s="310">
        <f>ROUND($V$177*$K$177,2)</f>
        <v>0</v>
      </c>
      <c r="Q177" s="309"/>
      <c r="R177" s="17"/>
      <c r="T177" s="87"/>
      <c r="U177" s="88" t="s">
        <v>39</v>
      </c>
      <c r="V177" s="89">
        <f>$L$177+$M$177</f>
        <v>0</v>
      </c>
      <c r="W177" s="89">
        <f>ROUND($L$177*$K$177,2)</f>
        <v>0</v>
      </c>
      <c r="X177" s="89">
        <f>ROUND($M$177*$K$177,2)</f>
        <v>0</v>
      </c>
      <c r="Y177" s="90">
        <v>13.301</v>
      </c>
      <c r="Z177" s="90">
        <f>$Y$177*$K$177</f>
        <v>226.87515699999997</v>
      </c>
      <c r="AA177" s="90">
        <v>0</v>
      </c>
      <c r="AB177" s="90">
        <f>$AA$177*$K$177</f>
        <v>0</v>
      </c>
      <c r="AC177" s="90">
        <v>2.4</v>
      </c>
      <c r="AD177" s="91">
        <f>$AC$177*$K$177</f>
        <v>40.936799999999998</v>
      </c>
      <c r="AR177" s="14" t="s">
        <v>107</v>
      </c>
      <c r="AT177" s="14" t="s">
        <v>103</v>
      </c>
      <c r="AU177" s="14" t="s">
        <v>108</v>
      </c>
      <c r="AY177" s="14" t="s">
        <v>101</v>
      </c>
      <c r="BE177" s="92">
        <f>IF($U$177="základní",$P$177,0)</f>
        <v>0</v>
      </c>
      <c r="BF177" s="92">
        <f>IF($U$177="snížená",$P$177,0)</f>
        <v>0</v>
      </c>
      <c r="BG177" s="92">
        <f>IF($U$177="zákl. přenesená",$P$177,0)</f>
        <v>0</v>
      </c>
      <c r="BH177" s="92">
        <f>IF($U$177="sníž. přenesená",$P$177,0)</f>
        <v>0</v>
      </c>
      <c r="BI177" s="92">
        <f>IF($U$177="nulová",$P$177,0)</f>
        <v>0</v>
      </c>
      <c r="BJ177" s="14" t="s">
        <v>108</v>
      </c>
      <c r="BK177" s="92">
        <f>ROUND($V$177*$K$177,2)</f>
        <v>0</v>
      </c>
      <c r="BL177" s="14" t="s">
        <v>107</v>
      </c>
    </row>
    <row r="178" spans="2:64" s="14" customFormat="1" ht="15.75" customHeight="1">
      <c r="B178" s="98"/>
      <c r="E178" s="99"/>
      <c r="F178" s="313" t="s">
        <v>165</v>
      </c>
      <c r="G178" s="314"/>
      <c r="H178" s="314"/>
      <c r="I178" s="314"/>
      <c r="K178" s="100">
        <v>17.056999999999999</v>
      </c>
      <c r="R178" s="101"/>
      <c r="T178" s="102"/>
      <c r="AD178" s="103"/>
      <c r="AT178" s="99" t="s">
        <v>110</v>
      </c>
      <c r="AU178" s="99" t="s">
        <v>108</v>
      </c>
      <c r="AV178" s="99" t="s">
        <v>108</v>
      </c>
      <c r="AW178" s="99" t="s">
        <v>58</v>
      </c>
      <c r="AX178" s="99" t="s">
        <v>100</v>
      </c>
      <c r="AY178" s="99" t="s">
        <v>101</v>
      </c>
    </row>
    <row r="179" spans="2:64" s="14" customFormat="1" ht="15.75" customHeight="1">
      <c r="B179" s="104"/>
      <c r="E179" s="105"/>
      <c r="F179" s="304" t="s">
        <v>112</v>
      </c>
      <c r="G179" s="305"/>
      <c r="H179" s="305"/>
      <c r="I179" s="305"/>
      <c r="K179" s="106">
        <v>17.056999999999999</v>
      </c>
      <c r="R179" s="107"/>
      <c r="T179" s="108"/>
      <c r="AD179" s="109"/>
      <c r="AT179" s="105" t="s">
        <v>110</v>
      </c>
      <c r="AU179" s="105" t="s">
        <v>108</v>
      </c>
      <c r="AV179" s="105" t="s">
        <v>107</v>
      </c>
      <c r="AW179" s="105" t="s">
        <v>58</v>
      </c>
      <c r="AX179" s="105" t="s">
        <v>9</v>
      </c>
      <c r="AY179" s="105" t="s">
        <v>101</v>
      </c>
    </row>
    <row r="180" spans="2:64" s="14" customFormat="1" ht="15.75" customHeight="1">
      <c r="B180" s="15"/>
      <c r="C180" s="82" t="s">
        <v>166</v>
      </c>
      <c r="D180" s="82" t="s">
        <v>103</v>
      </c>
      <c r="E180" s="83" t="s">
        <v>167</v>
      </c>
      <c r="F180" s="308" t="s">
        <v>168</v>
      </c>
      <c r="G180" s="309"/>
      <c r="H180" s="309"/>
      <c r="I180" s="309"/>
      <c r="J180" s="84" t="s">
        <v>116</v>
      </c>
      <c r="K180" s="85">
        <v>1633</v>
      </c>
      <c r="L180" s="86"/>
      <c r="M180" s="310"/>
      <c r="N180" s="309"/>
      <c r="O180" s="309"/>
      <c r="P180" s="310">
        <f>ROUND($V$180*$K$180,2)</f>
        <v>0</v>
      </c>
      <c r="Q180" s="309"/>
      <c r="R180" s="17"/>
      <c r="T180" s="87"/>
      <c r="U180" s="88" t="s">
        <v>39</v>
      </c>
      <c r="V180" s="89">
        <f>$L$180+$M$180</f>
        <v>0</v>
      </c>
      <c r="W180" s="89">
        <f>ROUND($L$180*$K$180,2)</f>
        <v>0</v>
      </c>
      <c r="X180" s="89">
        <f>ROUND($M$180*$K$180,2)</f>
        <v>0</v>
      </c>
      <c r="Y180" s="90">
        <v>7.1950000000000003</v>
      </c>
      <c r="Z180" s="90">
        <f>$Y$180*$K$180</f>
        <v>11749.435000000001</v>
      </c>
      <c r="AA180" s="90">
        <v>0</v>
      </c>
      <c r="AB180" s="90">
        <f>$AA$180*$K$180</f>
        <v>0</v>
      </c>
      <c r="AC180" s="90">
        <v>6.6000000000000003E-2</v>
      </c>
      <c r="AD180" s="91">
        <f>$AC$180*$K$180</f>
        <v>107.77800000000001</v>
      </c>
      <c r="AR180" s="14" t="s">
        <v>107</v>
      </c>
      <c r="AT180" s="14" t="s">
        <v>103</v>
      </c>
      <c r="AU180" s="14" t="s">
        <v>108</v>
      </c>
      <c r="AY180" s="14" t="s">
        <v>101</v>
      </c>
      <c r="BE180" s="92">
        <f>IF($U$180="základní",$P$180,0)</f>
        <v>0</v>
      </c>
      <c r="BF180" s="92">
        <f>IF($U$180="snížená",$P$180,0)</f>
        <v>0</v>
      </c>
      <c r="BG180" s="92">
        <f>IF($U$180="zákl. přenesená",$P$180,0)</f>
        <v>0</v>
      </c>
      <c r="BH180" s="92">
        <f>IF($U$180="sníž. přenesená",$P$180,0)</f>
        <v>0</v>
      </c>
      <c r="BI180" s="92">
        <f>IF($U$180="nulová",$P$180,0)</f>
        <v>0</v>
      </c>
      <c r="BJ180" s="14" t="s">
        <v>108</v>
      </c>
      <c r="BK180" s="92">
        <f>ROUND($V$180*$K$180,2)</f>
        <v>0</v>
      </c>
      <c r="BL180" s="14" t="s">
        <v>107</v>
      </c>
    </row>
    <row r="181" spans="2:64" s="14" customFormat="1" ht="15.75" customHeight="1">
      <c r="B181" s="98"/>
      <c r="E181" s="99"/>
      <c r="F181" s="313" t="s">
        <v>169</v>
      </c>
      <c r="G181" s="314"/>
      <c r="H181" s="314"/>
      <c r="I181" s="314"/>
      <c r="K181" s="100">
        <v>1633</v>
      </c>
      <c r="R181" s="101"/>
      <c r="T181" s="102"/>
      <c r="AD181" s="103"/>
      <c r="AT181" s="99" t="s">
        <v>110</v>
      </c>
      <c r="AU181" s="99" t="s">
        <v>108</v>
      </c>
      <c r="AV181" s="99" t="s">
        <v>108</v>
      </c>
      <c r="AW181" s="99" t="s">
        <v>58</v>
      </c>
      <c r="AX181" s="99" t="s">
        <v>100</v>
      </c>
      <c r="AY181" s="99" t="s">
        <v>101</v>
      </c>
    </row>
    <row r="182" spans="2:64" s="14" customFormat="1" ht="15.75" customHeight="1">
      <c r="B182" s="104"/>
      <c r="E182" s="105"/>
      <c r="F182" s="304" t="s">
        <v>112</v>
      </c>
      <c r="G182" s="305"/>
      <c r="H182" s="305"/>
      <c r="I182" s="305"/>
      <c r="K182" s="106">
        <v>1633</v>
      </c>
      <c r="R182" s="107"/>
      <c r="T182" s="108"/>
      <c r="AD182" s="109"/>
      <c r="AT182" s="105" t="s">
        <v>110</v>
      </c>
      <c r="AU182" s="105" t="s">
        <v>108</v>
      </c>
      <c r="AV182" s="105" t="s">
        <v>107</v>
      </c>
      <c r="AW182" s="105" t="s">
        <v>58</v>
      </c>
      <c r="AX182" s="105" t="s">
        <v>9</v>
      </c>
      <c r="AY182" s="105" t="s">
        <v>101</v>
      </c>
    </row>
    <row r="183" spans="2:64" s="72" customFormat="1" ht="30.75" customHeight="1">
      <c r="B183" s="71"/>
      <c r="D183" s="81" t="s">
        <v>64</v>
      </c>
      <c r="E183" s="81"/>
      <c r="F183" s="81"/>
      <c r="G183" s="81"/>
      <c r="H183" s="81"/>
      <c r="I183" s="81"/>
      <c r="J183" s="81"/>
      <c r="K183" s="81"/>
      <c r="L183" s="81"/>
      <c r="M183" s="306">
        <f>$BK$183</f>
        <v>0</v>
      </c>
      <c r="N183" s="307"/>
      <c r="O183" s="307"/>
      <c r="P183" s="307" t="s">
        <v>99</v>
      </c>
      <c r="Q183" s="302"/>
      <c r="R183" s="74"/>
      <c r="T183" s="75"/>
      <c r="W183" s="76">
        <f>SUM($W$184:$W$186)</f>
        <v>0</v>
      </c>
      <c r="X183" s="76">
        <f>SUM($X$184:$X$186)</f>
        <v>0</v>
      </c>
      <c r="Z183" s="77">
        <f>SUM($Z$184:$Z$186)</f>
        <v>38.290645000000005</v>
      </c>
      <c r="AB183" s="77">
        <f>SUM($AB$184:$AB$186)</f>
        <v>0</v>
      </c>
      <c r="AD183" s="78">
        <f>SUM($AD$184:$AD$186)</f>
        <v>0</v>
      </c>
      <c r="AR183" s="79" t="s">
        <v>9</v>
      </c>
      <c r="AT183" s="79" t="s">
        <v>98</v>
      </c>
      <c r="AU183" s="79" t="s">
        <v>9</v>
      </c>
      <c r="AY183" s="79" t="s">
        <v>101</v>
      </c>
      <c r="BK183" s="80">
        <f>SUM($BK$184:$BK$186)</f>
        <v>0</v>
      </c>
    </row>
    <row r="184" spans="2:64" s="14" customFormat="1" ht="27" customHeight="1">
      <c r="B184" s="15"/>
      <c r="C184" s="82" t="s">
        <v>170</v>
      </c>
      <c r="D184" s="82" t="s">
        <v>103</v>
      </c>
      <c r="E184" s="83" t="s">
        <v>171</v>
      </c>
      <c r="F184" s="308" t="s">
        <v>172</v>
      </c>
      <c r="G184" s="309"/>
      <c r="H184" s="309"/>
      <c r="I184" s="309"/>
      <c r="J184" s="84" t="s">
        <v>125</v>
      </c>
      <c r="K184" s="85">
        <v>292.29500000000002</v>
      </c>
      <c r="L184" s="86"/>
      <c r="M184" s="310"/>
      <c r="N184" s="309"/>
      <c r="O184" s="309"/>
      <c r="P184" s="310">
        <f>ROUND($V$184*$K$184,2)</f>
        <v>0</v>
      </c>
      <c r="Q184" s="309"/>
      <c r="R184" s="17"/>
      <c r="T184" s="87"/>
      <c r="U184" s="88" t="s">
        <v>39</v>
      </c>
      <c r="V184" s="89">
        <f>$L$184+$M$184</f>
        <v>0</v>
      </c>
      <c r="W184" s="89">
        <f>ROUND($L$184*$K$184,2)</f>
        <v>0</v>
      </c>
      <c r="X184" s="89">
        <f>ROUND($M$184*$K$184,2)</f>
        <v>0</v>
      </c>
      <c r="Y184" s="90">
        <v>0.125</v>
      </c>
      <c r="Z184" s="90">
        <f>$Y$184*$K$184</f>
        <v>36.536875000000002</v>
      </c>
      <c r="AA184" s="90">
        <v>0</v>
      </c>
      <c r="AB184" s="90">
        <f>$AA$184*$K$184</f>
        <v>0</v>
      </c>
      <c r="AC184" s="90">
        <v>0</v>
      </c>
      <c r="AD184" s="91">
        <f>$AC$184*$K$184</f>
        <v>0</v>
      </c>
      <c r="AR184" s="14" t="s">
        <v>107</v>
      </c>
      <c r="AT184" s="14" t="s">
        <v>103</v>
      </c>
      <c r="AU184" s="14" t="s">
        <v>108</v>
      </c>
      <c r="AY184" s="14" t="s">
        <v>101</v>
      </c>
      <c r="BE184" s="92">
        <f>IF($U$184="základní",$P$184,0)</f>
        <v>0</v>
      </c>
      <c r="BF184" s="92">
        <f>IF($U$184="snížená",$P$184,0)</f>
        <v>0</v>
      </c>
      <c r="BG184" s="92">
        <f>IF($U$184="zákl. přenesená",$P$184,0)</f>
        <v>0</v>
      </c>
      <c r="BH184" s="92">
        <f>IF($U$184="sníž. přenesená",$P$184,0)</f>
        <v>0</v>
      </c>
      <c r="BI184" s="92">
        <f>IF($U$184="nulová",$P$184,0)</f>
        <v>0</v>
      </c>
      <c r="BJ184" s="14" t="s">
        <v>108</v>
      </c>
      <c r="BK184" s="92">
        <f>ROUND($V$184*$K$184,2)</f>
        <v>0</v>
      </c>
      <c r="BL184" s="14" t="s">
        <v>107</v>
      </c>
    </row>
    <row r="185" spans="2:64" s="14" customFormat="1" ht="27" customHeight="1">
      <c r="B185" s="15"/>
      <c r="C185" s="82" t="s">
        <v>173</v>
      </c>
      <c r="D185" s="82" t="s">
        <v>103</v>
      </c>
      <c r="E185" s="83" t="s">
        <v>174</v>
      </c>
      <c r="F185" s="308" t="s">
        <v>175</v>
      </c>
      <c r="G185" s="309"/>
      <c r="H185" s="309"/>
      <c r="I185" s="309"/>
      <c r="J185" s="84" t="s">
        <v>125</v>
      </c>
      <c r="K185" s="85">
        <v>292.29500000000002</v>
      </c>
      <c r="L185" s="86"/>
      <c r="M185" s="310"/>
      <c r="N185" s="309"/>
      <c r="O185" s="309"/>
      <c r="P185" s="310">
        <f>ROUND($V$185*$K$185,2)</f>
        <v>0</v>
      </c>
      <c r="Q185" s="309"/>
      <c r="R185" s="17"/>
      <c r="T185" s="87"/>
      <c r="U185" s="88" t="s">
        <v>39</v>
      </c>
      <c r="V185" s="89">
        <f>$L$185+$M$185</f>
        <v>0</v>
      </c>
      <c r="W185" s="89">
        <f>ROUND($L$185*$K$185,2)</f>
        <v>0</v>
      </c>
      <c r="X185" s="89">
        <f>ROUND($M$185*$K$185,2)</f>
        <v>0</v>
      </c>
      <c r="Y185" s="90">
        <v>6.0000000000000001E-3</v>
      </c>
      <c r="Z185" s="90">
        <f>$Y$185*$K$185</f>
        <v>1.7537700000000001</v>
      </c>
      <c r="AA185" s="90">
        <v>0</v>
      </c>
      <c r="AB185" s="90">
        <f>$AA$185*$K$185</f>
        <v>0</v>
      </c>
      <c r="AC185" s="90">
        <v>0</v>
      </c>
      <c r="AD185" s="91">
        <f>$AC$185*$K$185</f>
        <v>0</v>
      </c>
      <c r="AR185" s="14" t="s">
        <v>107</v>
      </c>
      <c r="AT185" s="14" t="s">
        <v>103</v>
      </c>
      <c r="AU185" s="14" t="s">
        <v>108</v>
      </c>
      <c r="AY185" s="14" t="s">
        <v>101</v>
      </c>
      <c r="BE185" s="92">
        <f>IF($U$185="základní",$P$185,0)</f>
        <v>0</v>
      </c>
      <c r="BF185" s="92">
        <f>IF($U$185="snížená",$P$185,0)</f>
        <v>0</v>
      </c>
      <c r="BG185" s="92">
        <f>IF($U$185="zákl. přenesená",$P$185,0)</f>
        <v>0</v>
      </c>
      <c r="BH185" s="92">
        <f>IF($U$185="sníž. přenesená",$P$185,0)</f>
        <v>0</v>
      </c>
      <c r="BI185" s="92">
        <f>IF($U$185="nulová",$P$185,0)</f>
        <v>0</v>
      </c>
      <c r="BJ185" s="14" t="s">
        <v>108</v>
      </c>
      <c r="BK185" s="92">
        <f>ROUND($V$185*$K$185,2)</f>
        <v>0</v>
      </c>
      <c r="BL185" s="14" t="s">
        <v>107</v>
      </c>
    </row>
    <row r="186" spans="2:64" s="14" customFormat="1" ht="27" customHeight="1">
      <c r="B186" s="15"/>
      <c r="C186" s="82" t="s">
        <v>176</v>
      </c>
      <c r="D186" s="82" t="s">
        <v>103</v>
      </c>
      <c r="E186" s="83" t="s">
        <v>177</v>
      </c>
      <c r="F186" s="308" t="s">
        <v>178</v>
      </c>
      <c r="G186" s="309"/>
      <c r="H186" s="309"/>
      <c r="I186" s="309"/>
      <c r="J186" s="84" t="s">
        <v>125</v>
      </c>
      <c r="K186" s="85">
        <v>292.29500000000002</v>
      </c>
      <c r="L186" s="86"/>
      <c r="M186" s="310"/>
      <c r="N186" s="309"/>
      <c r="O186" s="309"/>
      <c r="P186" s="310">
        <f>ROUND($V$186*$K$186,2)</f>
        <v>0</v>
      </c>
      <c r="Q186" s="309"/>
      <c r="R186" s="17"/>
      <c r="T186" s="87"/>
      <c r="U186" s="88" t="s">
        <v>39</v>
      </c>
      <c r="V186" s="89">
        <f>$L$186+$M$186</f>
        <v>0</v>
      </c>
      <c r="W186" s="89">
        <f>ROUND($L$186*$K$186,2)</f>
        <v>0</v>
      </c>
      <c r="X186" s="89">
        <f>ROUND($M$186*$K$186,2)</f>
        <v>0</v>
      </c>
      <c r="Y186" s="90">
        <v>0</v>
      </c>
      <c r="Z186" s="90">
        <f>$Y$186*$K$186</f>
        <v>0</v>
      </c>
      <c r="AA186" s="90">
        <v>0</v>
      </c>
      <c r="AB186" s="90">
        <f>$AA$186*$K$186</f>
        <v>0</v>
      </c>
      <c r="AC186" s="90">
        <v>0</v>
      </c>
      <c r="AD186" s="91">
        <f>$AC$186*$K$186</f>
        <v>0</v>
      </c>
      <c r="AR186" s="14" t="s">
        <v>107</v>
      </c>
      <c r="AT186" s="14" t="s">
        <v>103</v>
      </c>
      <c r="AU186" s="14" t="s">
        <v>108</v>
      </c>
      <c r="AY186" s="14" t="s">
        <v>101</v>
      </c>
      <c r="BE186" s="92">
        <f>IF($U$186="základní",$P$186,0)</f>
        <v>0</v>
      </c>
      <c r="BF186" s="92">
        <f>IF($U$186="snížená",$P$186,0)</f>
        <v>0</v>
      </c>
      <c r="BG186" s="92">
        <f>IF($U$186="zákl. přenesená",$P$186,0)</f>
        <v>0</v>
      </c>
      <c r="BH186" s="92">
        <f>IF($U$186="sníž. přenesená",$P$186,0)</f>
        <v>0</v>
      </c>
      <c r="BI186" s="92">
        <f>IF($U$186="nulová",$P$186,0)</f>
        <v>0</v>
      </c>
      <c r="BJ186" s="14" t="s">
        <v>108</v>
      </c>
      <c r="BK186" s="92">
        <f>ROUND($V$186*$K$186,2)</f>
        <v>0</v>
      </c>
      <c r="BL186" s="14" t="s">
        <v>107</v>
      </c>
    </row>
    <row r="187" spans="2:64" s="72" customFormat="1" ht="30.75" customHeight="1">
      <c r="B187" s="71"/>
      <c r="D187" s="81" t="s">
        <v>65</v>
      </c>
      <c r="E187" s="81"/>
      <c r="F187" s="81"/>
      <c r="G187" s="81"/>
      <c r="H187" s="81"/>
      <c r="I187" s="81"/>
      <c r="J187" s="81"/>
      <c r="K187" s="81"/>
      <c r="L187" s="81"/>
      <c r="M187" s="306">
        <f>$BK$187</f>
        <v>0</v>
      </c>
      <c r="N187" s="307"/>
      <c r="O187" s="307"/>
      <c r="P187" s="307" t="s">
        <v>99</v>
      </c>
      <c r="Q187" s="302"/>
      <c r="R187" s="74"/>
      <c r="T187" s="75"/>
      <c r="W187" s="76">
        <f>$W$188</f>
        <v>0</v>
      </c>
      <c r="X187" s="76">
        <f>$X$188</f>
        <v>0</v>
      </c>
      <c r="Z187" s="77">
        <f>$Z$188</f>
        <v>17.289000000000001</v>
      </c>
      <c r="AB187" s="77">
        <f>$AB$188</f>
        <v>0</v>
      </c>
      <c r="AD187" s="78">
        <f>$AD$188</f>
        <v>0</v>
      </c>
      <c r="AR187" s="79" t="s">
        <v>9</v>
      </c>
      <c r="AT187" s="79" t="s">
        <v>98</v>
      </c>
      <c r="AU187" s="79" t="s">
        <v>9</v>
      </c>
      <c r="AY187" s="79" t="s">
        <v>101</v>
      </c>
      <c r="BK187" s="80">
        <f>$BK$188</f>
        <v>0</v>
      </c>
    </row>
    <row r="188" spans="2:64" s="14" customFormat="1" ht="15.75" customHeight="1">
      <c r="B188" s="15"/>
      <c r="C188" s="82" t="s">
        <v>179</v>
      </c>
      <c r="D188" s="82" t="s">
        <v>103</v>
      </c>
      <c r="E188" s="83" t="s">
        <v>180</v>
      </c>
      <c r="F188" s="308" t="s">
        <v>181</v>
      </c>
      <c r="G188" s="309"/>
      <c r="H188" s="309"/>
      <c r="I188" s="309"/>
      <c r="J188" s="84" t="s">
        <v>125</v>
      </c>
      <c r="K188" s="85">
        <v>38.25</v>
      </c>
      <c r="L188" s="86"/>
      <c r="M188" s="310"/>
      <c r="N188" s="309"/>
      <c r="O188" s="309"/>
      <c r="P188" s="310">
        <f>ROUND($V$188*$K$188,2)</f>
        <v>0</v>
      </c>
      <c r="Q188" s="309"/>
      <c r="R188" s="17"/>
      <c r="T188" s="87"/>
      <c r="U188" s="88" t="s">
        <v>39</v>
      </c>
      <c r="V188" s="89">
        <f>$L$188+$M$188</f>
        <v>0</v>
      </c>
      <c r="W188" s="89">
        <f>ROUND($L$188*$K$188,2)</f>
        <v>0</v>
      </c>
      <c r="X188" s="89">
        <f>ROUND($M$188*$K$188,2)</f>
        <v>0</v>
      </c>
      <c r="Y188" s="90">
        <v>0.45200000000000001</v>
      </c>
      <c r="Z188" s="90">
        <f>$Y$188*$K$188</f>
        <v>17.289000000000001</v>
      </c>
      <c r="AA188" s="90">
        <v>0</v>
      </c>
      <c r="AB188" s="90">
        <f>$AA$188*$K$188</f>
        <v>0</v>
      </c>
      <c r="AC188" s="90">
        <v>0</v>
      </c>
      <c r="AD188" s="91">
        <f>$AC$188*$K$188</f>
        <v>0</v>
      </c>
      <c r="AR188" s="14" t="s">
        <v>107</v>
      </c>
      <c r="AT188" s="14" t="s">
        <v>103</v>
      </c>
      <c r="AU188" s="14" t="s">
        <v>108</v>
      </c>
      <c r="AY188" s="14" t="s">
        <v>101</v>
      </c>
      <c r="BE188" s="92">
        <f>IF($U$188="základní",$P$188,0)</f>
        <v>0</v>
      </c>
      <c r="BF188" s="92">
        <f>IF($U$188="snížená",$P$188,0)</f>
        <v>0</v>
      </c>
      <c r="BG188" s="92">
        <f>IF($U$188="zákl. přenesená",$P$188,0)</f>
        <v>0</v>
      </c>
      <c r="BH188" s="92">
        <f>IF($U$188="sníž. přenesená",$P$188,0)</f>
        <v>0</v>
      </c>
      <c r="BI188" s="92">
        <f>IF($U$188="nulová",$P$188,0)</f>
        <v>0</v>
      </c>
      <c r="BJ188" s="14" t="s">
        <v>108</v>
      </c>
      <c r="BK188" s="92">
        <f>ROUND($V$188*$K$188,2)</f>
        <v>0</v>
      </c>
      <c r="BL188" s="14" t="s">
        <v>107</v>
      </c>
    </row>
    <row r="189" spans="2:64" s="72" customFormat="1" ht="37.5" customHeight="1">
      <c r="B189" s="71"/>
      <c r="D189" s="73" t="s">
        <v>66</v>
      </c>
      <c r="E189" s="73"/>
      <c r="F189" s="73"/>
      <c r="G189" s="73"/>
      <c r="H189" s="73"/>
      <c r="I189" s="73"/>
      <c r="J189" s="73"/>
      <c r="K189" s="73"/>
      <c r="L189" s="73"/>
      <c r="M189" s="300">
        <f>$BK$189</f>
        <v>0</v>
      </c>
      <c r="N189" s="301"/>
      <c r="O189" s="301"/>
      <c r="P189" s="301" t="s">
        <v>99</v>
      </c>
      <c r="Q189" s="302"/>
      <c r="R189" s="74"/>
      <c r="T189" s="75"/>
      <c r="W189" s="76">
        <f>$W$190+$W$204+$W$295+$W$353+$W$358+$W$360+$W$363+$W$375+$W$425</f>
        <v>0</v>
      </c>
      <c r="X189" s="76">
        <f>$X$190+$X$204+$X$295+$X$353+$X$358+$X$360+$X$363+$X$375+$X$425</f>
        <v>0</v>
      </c>
      <c r="Z189" s="77">
        <f>$Z$190+$Z$204+$Z$295+$Z$353+$Z$358+$Z$360+$Z$363+$Z$375+$Z$425</f>
        <v>2639.3979160000004</v>
      </c>
      <c r="AB189" s="77">
        <f>$AB$190+$AB$204+$AB$295+$AB$353+$AB$358+$AB$360+$AB$363+$AB$375+$AB$425</f>
        <v>11.041612170000001</v>
      </c>
      <c r="AD189" s="78">
        <f>$AD$190+$AD$204+$AD$295+$AD$353+$AD$358+$AD$360+$AD$363+$AD$375+$AD$425</f>
        <v>143.5804426</v>
      </c>
      <c r="AR189" s="79" t="s">
        <v>108</v>
      </c>
      <c r="AT189" s="79" t="s">
        <v>98</v>
      </c>
      <c r="AU189" s="79" t="s">
        <v>100</v>
      </c>
      <c r="AY189" s="79" t="s">
        <v>101</v>
      </c>
      <c r="BK189" s="80">
        <f>$BK$190+$BK$204+$BK$295+$BK$353+$BK$358+$BK$360+$BK$363+$BK$375+$BK$425</f>
        <v>0</v>
      </c>
    </row>
    <row r="190" spans="2:64" s="72" customFormat="1" ht="21" customHeight="1">
      <c r="B190" s="71"/>
      <c r="D190" s="81" t="s">
        <v>67</v>
      </c>
      <c r="E190" s="81"/>
      <c r="F190" s="81"/>
      <c r="G190" s="81"/>
      <c r="H190" s="81"/>
      <c r="I190" s="81"/>
      <c r="J190" s="81"/>
      <c r="K190" s="81"/>
      <c r="L190" s="81"/>
      <c r="M190" s="306">
        <f>$BK$190</f>
        <v>0</v>
      </c>
      <c r="N190" s="307"/>
      <c r="O190" s="307"/>
      <c r="P190" s="307" t="s">
        <v>99</v>
      </c>
      <c r="Q190" s="302"/>
      <c r="R190" s="74"/>
      <c r="T190" s="75"/>
      <c r="W190" s="76">
        <f>SUM($W$191:$W$203)</f>
        <v>0</v>
      </c>
      <c r="X190" s="76">
        <f>SUM($X$191:$X$203)</f>
        <v>0</v>
      </c>
      <c r="Z190" s="77">
        <f>SUM($Z$191:$Z$203)</f>
        <v>31.616</v>
      </c>
      <c r="AB190" s="77">
        <f>SUM($AB$191:$AB$203)</f>
        <v>0</v>
      </c>
      <c r="AD190" s="78">
        <f>SUM($AD$191:$AD$203)</f>
        <v>0</v>
      </c>
      <c r="AR190" s="79" t="s">
        <v>108</v>
      </c>
      <c r="AT190" s="79" t="s">
        <v>98</v>
      </c>
      <c r="AU190" s="79" t="s">
        <v>9</v>
      </c>
      <c r="AY190" s="79" t="s">
        <v>101</v>
      </c>
      <c r="BK190" s="80">
        <f>SUM($BK$191:$BK$203)</f>
        <v>0</v>
      </c>
    </row>
    <row r="191" spans="2:64" s="14" customFormat="1" ht="15.75" customHeight="1">
      <c r="B191" s="15"/>
      <c r="C191" s="82" t="s">
        <v>182</v>
      </c>
      <c r="D191" s="82" t="s">
        <v>103</v>
      </c>
      <c r="E191" s="83" t="s">
        <v>183</v>
      </c>
      <c r="F191" s="308" t="s">
        <v>184</v>
      </c>
      <c r="G191" s="309"/>
      <c r="H191" s="309"/>
      <c r="I191" s="309"/>
      <c r="J191" s="84" t="s">
        <v>116</v>
      </c>
      <c r="K191" s="85">
        <v>1216</v>
      </c>
      <c r="L191" s="86"/>
      <c r="M191" s="310"/>
      <c r="N191" s="309"/>
      <c r="O191" s="309"/>
      <c r="P191" s="310">
        <f>ROUND($V$191*$K$191,2)</f>
        <v>0</v>
      </c>
      <c r="Q191" s="309"/>
      <c r="R191" s="17"/>
      <c r="T191" s="87"/>
      <c r="U191" s="88" t="s">
        <v>39</v>
      </c>
      <c r="V191" s="89">
        <f>$L$191+$M$191</f>
        <v>0</v>
      </c>
      <c r="W191" s="89">
        <f>ROUND($L$191*$K$191,2)</f>
        <v>0</v>
      </c>
      <c r="X191" s="89">
        <f>ROUND($M$191*$K$191,2)</f>
        <v>0</v>
      </c>
      <c r="Y191" s="90">
        <v>2.5999999999999999E-2</v>
      </c>
      <c r="Z191" s="90">
        <f>$Y$191*$K$191</f>
        <v>31.616</v>
      </c>
      <c r="AA191" s="90">
        <v>0</v>
      </c>
      <c r="AB191" s="90">
        <f>$AA$191*$K$191</f>
        <v>0</v>
      </c>
      <c r="AC191" s="90">
        <v>0</v>
      </c>
      <c r="AD191" s="91">
        <f>$AC$191*$K$191</f>
        <v>0</v>
      </c>
      <c r="AR191" s="14" t="s">
        <v>145</v>
      </c>
      <c r="AT191" s="14" t="s">
        <v>103</v>
      </c>
      <c r="AU191" s="14" t="s">
        <v>108</v>
      </c>
      <c r="AY191" s="14" t="s">
        <v>101</v>
      </c>
      <c r="BE191" s="92">
        <f>IF($U$191="základní",$P$191,0)</f>
        <v>0</v>
      </c>
      <c r="BF191" s="92">
        <f>IF($U$191="snížená",$P$191,0)</f>
        <v>0</v>
      </c>
      <c r="BG191" s="92">
        <f>IF($U$191="zákl. přenesená",$P$191,0)</f>
        <v>0</v>
      </c>
      <c r="BH191" s="92">
        <f>IF($U$191="sníž. přenesená",$P$191,0)</f>
        <v>0</v>
      </c>
      <c r="BI191" s="92">
        <f>IF($U$191="nulová",$P$191,0)</f>
        <v>0</v>
      </c>
      <c r="BJ191" s="14" t="s">
        <v>108</v>
      </c>
      <c r="BK191" s="92">
        <f>ROUND($V$191*$K$191,2)</f>
        <v>0</v>
      </c>
      <c r="BL191" s="14" t="s">
        <v>145</v>
      </c>
    </row>
    <row r="192" spans="2:64" s="14" customFormat="1" ht="15.75" customHeight="1">
      <c r="B192" s="93"/>
      <c r="E192" s="94"/>
      <c r="F192" s="311" t="s">
        <v>148</v>
      </c>
      <c r="G192" s="312"/>
      <c r="H192" s="312"/>
      <c r="I192" s="312"/>
      <c r="K192" s="94"/>
      <c r="R192" s="95"/>
      <c r="T192" s="96"/>
      <c r="AD192" s="97"/>
      <c r="AT192" s="94" t="s">
        <v>110</v>
      </c>
      <c r="AU192" s="94" t="s">
        <v>108</v>
      </c>
      <c r="AV192" s="94" t="s">
        <v>9</v>
      </c>
      <c r="AW192" s="94" t="s">
        <v>58</v>
      </c>
      <c r="AX192" s="94" t="s">
        <v>100</v>
      </c>
      <c r="AY192" s="94" t="s">
        <v>101</v>
      </c>
    </row>
    <row r="193" spans="2:64" s="14" customFormat="1" ht="15.75" customHeight="1">
      <c r="B193" s="98"/>
      <c r="E193" s="99"/>
      <c r="F193" s="313" t="s">
        <v>149</v>
      </c>
      <c r="G193" s="314"/>
      <c r="H193" s="314"/>
      <c r="I193" s="314"/>
      <c r="K193" s="100">
        <v>1147</v>
      </c>
      <c r="R193" s="101"/>
      <c r="T193" s="102"/>
      <c r="AD193" s="103"/>
      <c r="AT193" s="99" t="s">
        <v>110</v>
      </c>
      <c r="AU193" s="99" t="s">
        <v>108</v>
      </c>
      <c r="AV193" s="99" t="s">
        <v>108</v>
      </c>
      <c r="AW193" s="99" t="s">
        <v>58</v>
      </c>
      <c r="AX193" s="99" t="s">
        <v>100</v>
      </c>
      <c r="AY193" s="99" t="s">
        <v>101</v>
      </c>
    </row>
    <row r="194" spans="2:64" s="14" customFormat="1" ht="15.75" customHeight="1">
      <c r="B194" s="93"/>
      <c r="E194" s="94"/>
      <c r="F194" s="311" t="s">
        <v>150</v>
      </c>
      <c r="G194" s="312"/>
      <c r="H194" s="312"/>
      <c r="I194" s="312"/>
      <c r="K194" s="94"/>
      <c r="R194" s="95"/>
      <c r="T194" s="96"/>
      <c r="AD194" s="97"/>
      <c r="AT194" s="94" t="s">
        <v>110</v>
      </c>
      <c r="AU194" s="94" t="s">
        <v>108</v>
      </c>
      <c r="AV194" s="94" t="s">
        <v>9</v>
      </c>
      <c r="AW194" s="94" t="s">
        <v>58</v>
      </c>
      <c r="AX194" s="94" t="s">
        <v>100</v>
      </c>
      <c r="AY194" s="94" t="s">
        <v>101</v>
      </c>
    </row>
    <row r="195" spans="2:64" s="14" customFormat="1" ht="15.75" customHeight="1">
      <c r="B195" s="98"/>
      <c r="E195" s="99"/>
      <c r="F195" s="313" t="s">
        <v>151</v>
      </c>
      <c r="G195" s="314"/>
      <c r="H195" s="314"/>
      <c r="I195" s="314"/>
      <c r="K195" s="100">
        <v>69</v>
      </c>
      <c r="R195" s="101"/>
      <c r="T195" s="102"/>
      <c r="AD195" s="103"/>
      <c r="AT195" s="99" t="s">
        <v>110</v>
      </c>
      <c r="AU195" s="99" t="s">
        <v>108</v>
      </c>
      <c r="AV195" s="99" t="s">
        <v>108</v>
      </c>
      <c r="AW195" s="99" t="s">
        <v>58</v>
      </c>
      <c r="AX195" s="99" t="s">
        <v>100</v>
      </c>
      <c r="AY195" s="99" t="s">
        <v>101</v>
      </c>
    </row>
    <row r="196" spans="2:64" s="14" customFormat="1" ht="15.75" customHeight="1">
      <c r="B196" s="104"/>
      <c r="E196" s="105"/>
      <c r="F196" s="304" t="s">
        <v>112</v>
      </c>
      <c r="G196" s="305"/>
      <c r="H196" s="305"/>
      <c r="I196" s="305"/>
      <c r="K196" s="106">
        <v>1216</v>
      </c>
      <c r="R196" s="107"/>
      <c r="T196" s="108"/>
      <c r="AD196" s="109"/>
      <c r="AT196" s="105" t="s">
        <v>110</v>
      </c>
      <c r="AU196" s="105" t="s">
        <v>108</v>
      </c>
      <c r="AV196" s="105" t="s">
        <v>107</v>
      </c>
      <c r="AW196" s="105" t="s">
        <v>58</v>
      </c>
      <c r="AX196" s="105" t="s">
        <v>9</v>
      </c>
      <c r="AY196" s="105" t="s">
        <v>101</v>
      </c>
    </row>
    <row r="197" spans="2:64" s="14" customFormat="1" ht="15.75" customHeight="1">
      <c r="B197" s="15"/>
      <c r="C197" s="110" t="s">
        <v>185</v>
      </c>
      <c r="D197" s="110" t="s">
        <v>186</v>
      </c>
      <c r="E197" s="111" t="s">
        <v>187</v>
      </c>
      <c r="F197" s="315" t="s">
        <v>188</v>
      </c>
      <c r="G197" s="316"/>
      <c r="H197" s="316"/>
      <c r="I197" s="316"/>
      <c r="J197" s="112" t="s">
        <v>189</v>
      </c>
      <c r="K197" s="113">
        <v>486.4</v>
      </c>
      <c r="L197" s="114"/>
      <c r="M197" s="316"/>
      <c r="N197" s="316"/>
      <c r="O197" s="309"/>
      <c r="P197" s="310">
        <f>ROUND($V$197*$K$197,2)</f>
        <v>0</v>
      </c>
      <c r="Q197" s="309"/>
      <c r="R197" s="17"/>
      <c r="T197" s="87"/>
      <c r="U197" s="88" t="s">
        <v>39</v>
      </c>
      <c r="V197" s="89">
        <f>$L$197+$M$197</f>
        <v>0</v>
      </c>
      <c r="W197" s="89">
        <f>ROUND($L$197*$K$197,2)</f>
        <v>0</v>
      </c>
      <c r="X197" s="89">
        <f>ROUND($M$197*$K$197,2)</f>
        <v>0</v>
      </c>
      <c r="Y197" s="90">
        <v>0</v>
      </c>
      <c r="Z197" s="90">
        <f>$Y$197*$K$197</f>
        <v>0</v>
      </c>
      <c r="AA197" s="90">
        <v>0</v>
      </c>
      <c r="AB197" s="90">
        <f>$AA$197*$K$197</f>
        <v>0</v>
      </c>
      <c r="AC197" s="90">
        <v>0</v>
      </c>
      <c r="AD197" s="91">
        <f>$AC$197*$K$197</f>
        <v>0</v>
      </c>
      <c r="AR197" s="14" t="s">
        <v>190</v>
      </c>
      <c r="AT197" s="14" t="s">
        <v>186</v>
      </c>
      <c r="AU197" s="14" t="s">
        <v>108</v>
      </c>
      <c r="AY197" s="14" t="s">
        <v>101</v>
      </c>
      <c r="BE197" s="92">
        <f>IF($U$197="základní",$P$197,0)</f>
        <v>0</v>
      </c>
      <c r="BF197" s="92">
        <f>IF($U$197="snížená",$P$197,0)</f>
        <v>0</v>
      </c>
      <c r="BG197" s="92">
        <f>IF($U$197="zákl. přenesená",$P$197,0)</f>
        <v>0</v>
      </c>
      <c r="BH197" s="92">
        <f>IF($U$197="sníž. přenesená",$P$197,0)</f>
        <v>0</v>
      </c>
      <c r="BI197" s="92">
        <f>IF($U$197="nulová",$P$197,0)</f>
        <v>0</v>
      </c>
      <c r="BJ197" s="14" t="s">
        <v>108</v>
      </c>
      <c r="BK197" s="92">
        <f>ROUND($V$197*$K$197,2)</f>
        <v>0</v>
      </c>
      <c r="BL197" s="14" t="s">
        <v>145</v>
      </c>
    </row>
    <row r="198" spans="2:64" s="14" customFormat="1" ht="15.75" customHeight="1">
      <c r="B198" s="93"/>
      <c r="E198" s="94"/>
      <c r="F198" s="311" t="s">
        <v>148</v>
      </c>
      <c r="G198" s="312"/>
      <c r="H198" s="312"/>
      <c r="I198" s="312"/>
      <c r="K198" s="94"/>
      <c r="R198" s="95"/>
      <c r="T198" s="96"/>
      <c r="AD198" s="97"/>
      <c r="AT198" s="94" t="s">
        <v>110</v>
      </c>
      <c r="AU198" s="94" t="s">
        <v>108</v>
      </c>
      <c r="AV198" s="94" t="s">
        <v>9</v>
      </c>
      <c r="AW198" s="94" t="s">
        <v>58</v>
      </c>
      <c r="AX198" s="94" t="s">
        <v>100</v>
      </c>
      <c r="AY198" s="94" t="s">
        <v>101</v>
      </c>
    </row>
    <row r="199" spans="2:64" s="14" customFormat="1" ht="15.75" customHeight="1">
      <c r="B199" s="98"/>
      <c r="E199" s="99"/>
      <c r="F199" s="313" t="s">
        <v>191</v>
      </c>
      <c r="G199" s="314"/>
      <c r="H199" s="314"/>
      <c r="I199" s="314"/>
      <c r="K199" s="100">
        <v>458.8</v>
      </c>
      <c r="R199" s="101"/>
      <c r="T199" s="102"/>
      <c r="AD199" s="103"/>
      <c r="AT199" s="99" t="s">
        <v>110</v>
      </c>
      <c r="AU199" s="99" t="s">
        <v>108</v>
      </c>
      <c r="AV199" s="99" t="s">
        <v>108</v>
      </c>
      <c r="AW199" s="99" t="s">
        <v>58</v>
      </c>
      <c r="AX199" s="99" t="s">
        <v>100</v>
      </c>
      <c r="AY199" s="99" t="s">
        <v>101</v>
      </c>
    </row>
    <row r="200" spans="2:64" s="14" customFormat="1" ht="15.75" customHeight="1">
      <c r="B200" s="93"/>
      <c r="E200" s="94"/>
      <c r="F200" s="311" t="s">
        <v>150</v>
      </c>
      <c r="G200" s="312"/>
      <c r="H200" s="312"/>
      <c r="I200" s="312"/>
      <c r="K200" s="94"/>
      <c r="R200" s="95"/>
      <c r="T200" s="96"/>
      <c r="AD200" s="97"/>
      <c r="AT200" s="94" t="s">
        <v>110</v>
      </c>
      <c r="AU200" s="94" t="s">
        <v>108</v>
      </c>
      <c r="AV200" s="94" t="s">
        <v>9</v>
      </c>
      <c r="AW200" s="94" t="s">
        <v>58</v>
      </c>
      <c r="AX200" s="94" t="s">
        <v>100</v>
      </c>
      <c r="AY200" s="94" t="s">
        <v>101</v>
      </c>
    </row>
    <row r="201" spans="2:64" s="14" customFormat="1" ht="15.75" customHeight="1">
      <c r="B201" s="98"/>
      <c r="E201" s="99"/>
      <c r="F201" s="313" t="s">
        <v>192</v>
      </c>
      <c r="G201" s="314"/>
      <c r="H201" s="314"/>
      <c r="I201" s="314"/>
      <c r="K201" s="100">
        <v>27.6</v>
      </c>
      <c r="R201" s="101"/>
      <c r="T201" s="102"/>
      <c r="AD201" s="103"/>
      <c r="AT201" s="99" t="s">
        <v>110</v>
      </c>
      <c r="AU201" s="99" t="s">
        <v>108</v>
      </c>
      <c r="AV201" s="99" t="s">
        <v>108</v>
      </c>
      <c r="AW201" s="99" t="s">
        <v>58</v>
      </c>
      <c r="AX201" s="99" t="s">
        <v>100</v>
      </c>
      <c r="AY201" s="99" t="s">
        <v>101</v>
      </c>
    </row>
    <row r="202" spans="2:64" s="14" customFormat="1" ht="15.75" customHeight="1">
      <c r="B202" s="104"/>
      <c r="E202" s="105"/>
      <c r="F202" s="304" t="s">
        <v>112</v>
      </c>
      <c r="G202" s="305"/>
      <c r="H202" s="305"/>
      <c r="I202" s="305"/>
      <c r="K202" s="106">
        <v>486.4</v>
      </c>
      <c r="R202" s="107"/>
      <c r="T202" s="108"/>
      <c r="AD202" s="109"/>
      <c r="AT202" s="105" t="s">
        <v>110</v>
      </c>
      <c r="AU202" s="105" t="s">
        <v>108</v>
      </c>
      <c r="AV202" s="105" t="s">
        <v>107</v>
      </c>
      <c r="AW202" s="105" t="s">
        <v>58</v>
      </c>
      <c r="AX202" s="105" t="s">
        <v>9</v>
      </c>
      <c r="AY202" s="105" t="s">
        <v>101</v>
      </c>
    </row>
    <row r="203" spans="2:64" s="14" customFormat="1" ht="27" customHeight="1">
      <c r="B203" s="15"/>
      <c r="C203" s="82" t="s">
        <v>193</v>
      </c>
      <c r="D203" s="82" t="s">
        <v>103</v>
      </c>
      <c r="E203" s="83" t="s">
        <v>194</v>
      </c>
      <c r="F203" s="308" t="s">
        <v>195</v>
      </c>
      <c r="G203" s="309"/>
      <c r="H203" s="309"/>
      <c r="I203" s="309"/>
      <c r="J203" s="84" t="s">
        <v>196</v>
      </c>
      <c r="K203" s="85">
        <v>369.178</v>
      </c>
      <c r="L203" s="86"/>
      <c r="M203" s="310"/>
      <c r="N203" s="309"/>
      <c r="O203" s="309"/>
      <c r="P203" s="310">
        <f>ROUND($V$203*$K$203,2)</f>
        <v>0</v>
      </c>
      <c r="Q203" s="309"/>
      <c r="R203" s="17"/>
      <c r="T203" s="87"/>
      <c r="U203" s="88" t="s">
        <v>39</v>
      </c>
      <c r="V203" s="89">
        <f>$L$203+$M$203</f>
        <v>0</v>
      </c>
      <c r="W203" s="89">
        <f>ROUND($L$203*$K$203,2)</f>
        <v>0</v>
      </c>
      <c r="X203" s="89">
        <f>ROUND($M$203*$K$203,2)</f>
        <v>0</v>
      </c>
      <c r="Y203" s="90">
        <v>0</v>
      </c>
      <c r="Z203" s="90">
        <f>$Y$203*$K$203</f>
        <v>0</v>
      </c>
      <c r="AA203" s="90">
        <v>0</v>
      </c>
      <c r="AB203" s="90">
        <f>$AA$203*$K$203</f>
        <v>0</v>
      </c>
      <c r="AC203" s="90">
        <v>0</v>
      </c>
      <c r="AD203" s="91">
        <f>$AC$203*$K$203</f>
        <v>0</v>
      </c>
      <c r="AR203" s="14" t="s">
        <v>145</v>
      </c>
      <c r="AT203" s="14" t="s">
        <v>103</v>
      </c>
      <c r="AU203" s="14" t="s">
        <v>108</v>
      </c>
      <c r="AY203" s="14" t="s">
        <v>101</v>
      </c>
      <c r="BE203" s="92">
        <f>IF($U$203="základní",$P$203,0)</f>
        <v>0</v>
      </c>
      <c r="BF203" s="92">
        <f>IF($U$203="snížená",$P$203,0)</f>
        <v>0</v>
      </c>
      <c r="BG203" s="92">
        <f>IF($U$203="zákl. přenesená",$P$203,0)</f>
        <v>0</v>
      </c>
      <c r="BH203" s="92">
        <f>IF($U$203="sníž. přenesená",$P$203,0)</f>
        <v>0</v>
      </c>
      <c r="BI203" s="92">
        <f>IF($U$203="nulová",$P$203,0)</f>
        <v>0</v>
      </c>
      <c r="BJ203" s="14" t="s">
        <v>108</v>
      </c>
      <c r="BK203" s="92">
        <f>ROUND($V$203*$K$203,2)</f>
        <v>0</v>
      </c>
      <c r="BL203" s="14" t="s">
        <v>145</v>
      </c>
    </row>
    <row r="204" spans="2:64" s="72" customFormat="1" ht="30.75" customHeight="1">
      <c r="B204" s="71"/>
      <c r="D204" s="81" t="s">
        <v>68</v>
      </c>
      <c r="E204" s="81"/>
      <c r="F204" s="81"/>
      <c r="G204" s="81"/>
      <c r="H204" s="81"/>
      <c r="I204" s="81"/>
      <c r="J204" s="81"/>
      <c r="K204" s="81"/>
      <c r="L204" s="81"/>
      <c r="M204" s="306">
        <f>$BK$204</f>
        <v>0</v>
      </c>
      <c r="N204" s="307"/>
      <c r="O204" s="307"/>
      <c r="P204" s="307" t="s">
        <v>99</v>
      </c>
      <c r="Q204" s="302"/>
      <c r="R204" s="74"/>
      <c r="T204" s="75"/>
      <c r="W204" s="76">
        <f>SUM($W$205:$W$294)</f>
        <v>0</v>
      </c>
      <c r="X204" s="76">
        <f>SUM($X$205:$X$294)</f>
        <v>0</v>
      </c>
      <c r="Z204" s="77">
        <f>SUM($Z$205:$Z$294)</f>
        <v>882.87328000000002</v>
      </c>
      <c r="AB204" s="77">
        <f>SUM($AB$205:$AB$294)</f>
        <v>4.8721199999999999E-2</v>
      </c>
      <c r="AD204" s="78">
        <f>SUM($AD$205:$AD$294)</f>
        <v>42.467000000000006</v>
      </c>
      <c r="AR204" s="79" t="s">
        <v>108</v>
      </c>
      <c r="AT204" s="79" t="s">
        <v>98</v>
      </c>
      <c r="AU204" s="79" t="s">
        <v>9</v>
      </c>
      <c r="AY204" s="79" t="s">
        <v>101</v>
      </c>
      <c r="BK204" s="80">
        <f>SUM($BK$205:$BK$294)</f>
        <v>0</v>
      </c>
    </row>
    <row r="205" spans="2:64" s="14" customFormat="1" ht="27" customHeight="1">
      <c r="B205" s="15"/>
      <c r="C205" s="82" t="s">
        <v>197</v>
      </c>
      <c r="D205" s="82" t="s">
        <v>103</v>
      </c>
      <c r="E205" s="83" t="s">
        <v>198</v>
      </c>
      <c r="F205" s="308" t="s">
        <v>199</v>
      </c>
      <c r="G205" s="309"/>
      <c r="H205" s="309"/>
      <c r="I205" s="309"/>
      <c r="J205" s="84" t="s">
        <v>116</v>
      </c>
      <c r="K205" s="85">
        <v>1633</v>
      </c>
      <c r="L205" s="86"/>
      <c r="M205" s="310"/>
      <c r="N205" s="309"/>
      <c r="O205" s="309"/>
      <c r="P205" s="310">
        <f>ROUND($V$205*$K$205,2)</f>
        <v>0</v>
      </c>
      <c r="Q205" s="309"/>
      <c r="R205" s="17"/>
      <c r="T205" s="87"/>
      <c r="U205" s="88" t="s">
        <v>39</v>
      </c>
      <c r="V205" s="89">
        <f>$L$205+$M$205</f>
        <v>0</v>
      </c>
      <c r="W205" s="89">
        <f>ROUND($L$205*$K$205,2)</f>
        <v>0</v>
      </c>
      <c r="X205" s="89">
        <f>ROUND($M$205*$K$205,2)</f>
        <v>0</v>
      </c>
      <c r="Y205" s="90">
        <v>5.7000000000000002E-2</v>
      </c>
      <c r="Z205" s="90">
        <f>$Y$205*$K$205</f>
        <v>93.081000000000003</v>
      </c>
      <c r="AA205" s="90">
        <v>0</v>
      </c>
      <c r="AB205" s="90">
        <f>$AA$205*$K$205</f>
        <v>0</v>
      </c>
      <c r="AC205" s="90">
        <v>1.4E-2</v>
      </c>
      <c r="AD205" s="91">
        <f>$AC$205*$K$205</f>
        <v>22.862000000000002</v>
      </c>
      <c r="AR205" s="14" t="s">
        <v>145</v>
      </c>
      <c r="AT205" s="14" t="s">
        <v>103</v>
      </c>
      <c r="AU205" s="14" t="s">
        <v>108</v>
      </c>
      <c r="AY205" s="14" t="s">
        <v>101</v>
      </c>
      <c r="BE205" s="92">
        <f>IF($U$205="základní",$P$205,0)</f>
        <v>0</v>
      </c>
      <c r="BF205" s="92">
        <f>IF($U$205="snížená",$P$205,0)</f>
        <v>0</v>
      </c>
      <c r="BG205" s="92">
        <f>IF($U$205="zákl. přenesená",$P$205,0)</f>
        <v>0</v>
      </c>
      <c r="BH205" s="92">
        <f>IF($U$205="sníž. přenesená",$P$205,0)</f>
        <v>0</v>
      </c>
      <c r="BI205" s="92">
        <f>IF($U$205="nulová",$P$205,0)</f>
        <v>0</v>
      </c>
      <c r="BJ205" s="14" t="s">
        <v>108</v>
      </c>
      <c r="BK205" s="92">
        <f>ROUND($V$205*$K$205,2)</f>
        <v>0</v>
      </c>
      <c r="BL205" s="14" t="s">
        <v>145</v>
      </c>
    </row>
    <row r="206" spans="2:64" s="14" customFormat="1" ht="15.75" customHeight="1">
      <c r="B206" s="98"/>
      <c r="E206" s="99"/>
      <c r="F206" s="313" t="s">
        <v>169</v>
      </c>
      <c r="G206" s="314"/>
      <c r="H206" s="314"/>
      <c r="I206" s="314"/>
      <c r="K206" s="100">
        <v>1633</v>
      </c>
      <c r="R206" s="101"/>
      <c r="T206" s="102"/>
      <c r="AD206" s="103"/>
      <c r="AT206" s="99" t="s">
        <v>110</v>
      </c>
      <c r="AU206" s="99" t="s">
        <v>108</v>
      </c>
      <c r="AV206" s="99" t="s">
        <v>108</v>
      </c>
      <c r="AW206" s="99" t="s">
        <v>58</v>
      </c>
      <c r="AX206" s="99" t="s">
        <v>100</v>
      </c>
      <c r="AY206" s="99" t="s">
        <v>101</v>
      </c>
    </row>
    <row r="207" spans="2:64" s="14" customFormat="1" ht="15.75" customHeight="1">
      <c r="B207" s="104"/>
      <c r="E207" s="105"/>
      <c r="F207" s="304" t="s">
        <v>112</v>
      </c>
      <c r="G207" s="305"/>
      <c r="H207" s="305"/>
      <c r="I207" s="305"/>
      <c r="K207" s="106">
        <v>1633</v>
      </c>
      <c r="R207" s="107"/>
      <c r="T207" s="108"/>
      <c r="AD207" s="109"/>
      <c r="AT207" s="105" t="s">
        <v>110</v>
      </c>
      <c r="AU207" s="105" t="s">
        <v>108</v>
      </c>
      <c r="AV207" s="105" t="s">
        <v>107</v>
      </c>
      <c r="AW207" s="105" t="s">
        <v>58</v>
      </c>
      <c r="AX207" s="105" t="s">
        <v>9</v>
      </c>
      <c r="AY207" s="105" t="s">
        <v>101</v>
      </c>
    </row>
    <row r="208" spans="2:64" s="14" customFormat="1" ht="27" customHeight="1">
      <c r="B208" s="15"/>
      <c r="C208" s="82" t="s">
        <v>200</v>
      </c>
      <c r="D208" s="82" t="s">
        <v>103</v>
      </c>
      <c r="E208" s="83" t="s">
        <v>201</v>
      </c>
      <c r="F208" s="308" t="s">
        <v>202</v>
      </c>
      <c r="G208" s="309"/>
      <c r="H208" s="309"/>
      <c r="I208" s="309"/>
      <c r="J208" s="84" t="s">
        <v>116</v>
      </c>
      <c r="K208" s="85">
        <v>1633</v>
      </c>
      <c r="L208" s="86"/>
      <c r="M208" s="310"/>
      <c r="N208" s="309"/>
      <c r="O208" s="309"/>
      <c r="P208" s="310">
        <f>ROUND($V$208*$K$208,2)</f>
        <v>0</v>
      </c>
      <c r="Q208" s="309"/>
      <c r="R208" s="17"/>
      <c r="T208" s="87"/>
      <c r="U208" s="88" t="s">
        <v>39</v>
      </c>
      <c r="V208" s="89">
        <f>$L$208+$M$208</f>
        <v>0</v>
      </c>
      <c r="W208" s="89">
        <f>ROUND($L$208*$K$208,2)</f>
        <v>0</v>
      </c>
      <c r="X208" s="89">
        <f>ROUND($M$208*$K$208,2)</f>
        <v>0</v>
      </c>
      <c r="Y208" s="90">
        <v>6.0000000000000001E-3</v>
      </c>
      <c r="Z208" s="90">
        <f>$Y$208*$K$208</f>
        <v>9.798</v>
      </c>
      <c r="AA208" s="90">
        <v>0</v>
      </c>
      <c r="AB208" s="90">
        <f>$AA$208*$K$208</f>
        <v>0</v>
      </c>
      <c r="AC208" s="90">
        <v>6.0000000000000001E-3</v>
      </c>
      <c r="AD208" s="91">
        <f>$AC$208*$K$208</f>
        <v>9.798</v>
      </c>
      <c r="AR208" s="14" t="s">
        <v>145</v>
      </c>
      <c r="AT208" s="14" t="s">
        <v>103</v>
      </c>
      <c r="AU208" s="14" t="s">
        <v>108</v>
      </c>
      <c r="AY208" s="14" t="s">
        <v>101</v>
      </c>
      <c r="BE208" s="92">
        <f>IF($U$208="základní",$P$208,0)</f>
        <v>0</v>
      </c>
      <c r="BF208" s="92">
        <f>IF($U$208="snížená",$P$208,0)</f>
        <v>0</v>
      </c>
      <c r="BG208" s="92">
        <f>IF($U$208="zákl. přenesená",$P$208,0)</f>
        <v>0</v>
      </c>
      <c r="BH208" s="92">
        <f>IF($U$208="sníž. přenesená",$P$208,0)</f>
        <v>0</v>
      </c>
      <c r="BI208" s="92">
        <f>IF($U$208="nulová",$P$208,0)</f>
        <v>0</v>
      </c>
      <c r="BJ208" s="14" t="s">
        <v>108</v>
      </c>
      <c r="BK208" s="92">
        <f>ROUND($V$208*$K$208,2)</f>
        <v>0</v>
      </c>
      <c r="BL208" s="14" t="s">
        <v>145</v>
      </c>
    </row>
    <row r="209" spans="2:64" s="14" customFormat="1" ht="15.75" customHeight="1">
      <c r="B209" s="98"/>
      <c r="E209" s="99"/>
      <c r="F209" s="313" t="s">
        <v>169</v>
      </c>
      <c r="G209" s="314"/>
      <c r="H209" s="314"/>
      <c r="I209" s="314"/>
      <c r="K209" s="100">
        <v>1633</v>
      </c>
      <c r="R209" s="101"/>
      <c r="T209" s="102"/>
      <c r="AD209" s="103"/>
      <c r="AT209" s="99" t="s">
        <v>110</v>
      </c>
      <c r="AU209" s="99" t="s">
        <v>108</v>
      </c>
      <c r="AV209" s="99" t="s">
        <v>108</v>
      </c>
      <c r="AW209" s="99" t="s">
        <v>58</v>
      </c>
      <c r="AX209" s="99" t="s">
        <v>100</v>
      </c>
      <c r="AY209" s="99" t="s">
        <v>101</v>
      </c>
    </row>
    <row r="210" spans="2:64" s="14" customFormat="1" ht="15.75" customHeight="1">
      <c r="B210" s="104"/>
      <c r="E210" s="105"/>
      <c r="F210" s="304" t="s">
        <v>112</v>
      </c>
      <c r="G210" s="305"/>
      <c r="H210" s="305"/>
      <c r="I210" s="305"/>
      <c r="K210" s="106">
        <v>1633</v>
      </c>
      <c r="R210" s="107"/>
      <c r="T210" s="108"/>
      <c r="AD210" s="109"/>
      <c r="AT210" s="105" t="s">
        <v>110</v>
      </c>
      <c r="AU210" s="105" t="s">
        <v>108</v>
      </c>
      <c r="AV210" s="105" t="s">
        <v>107</v>
      </c>
      <c r="AW210" s="105" t="s">
        <v>58</v>
      </c>
      <c r="AX210" s="105" t="s">
        <v>9</v>
      </c>
      <c r="AY210" s="105" t="s">
        <v>101</v>
      </c>
    </row>
    <row r="211" spans="2:64" s="14" customFormat="1" ht="27" customHeight="1">
      <c r="B211" s="15"/>
      <c r="C211" s="82" t="s">
        <v>203</v>
      </c>
      <c r="D211" s="82" t="s">
        <v>103</v>
      </c>
      <c r="E211" s="83" t="s">
        <v>204</v>
      </c>
      <c r="F211" s="308" t="s">
        <v>205</v>
      </c>
      <c r="G211" s="309"/>
      <c r="H211" s="309"/>
      <c r="I211" s="309"/>
      <c r="J211" s="84" t="s">
        <v>116</v>
      </c>
      <c r="K211" s="85">
        <v>1216</v>
      </c>
      <c r="L211" s="86"/>
      <c r="M211" s="310"/>
      <c r="N211" s="309"/>
      <c r="O211" s="309"/>
      <c r="P211" s="310">
        <f>ROUND($V$211*$K$211,2)</f>
        <v>0</v>
      </c>
      <c r="Q211" s="309"/>
      <c r="R211" s="17"/>
      <c r="T211" s="87"/>
      <c r="U211" s="88" t="s">
        <v>39</v>
      </c>
      <c r="V211" s="89">
        <f>$L$211+$M$211</f>
        <v>0</v>
      </c>
      <c r="W211" s="89">
        <f>ROUND($L$211*$K$211,2)</f>
        <v>0</v>
      </c>
      <c r="X211" s="89">
        <f>ROUND($M$211*$K$211,2)</f>
        <v>0</v>
      </c>
      <c r="Y211" s="90">
        <v>3.2000000000000001E-2</v>
      </c>
      <c r="Z211" s="90">
        <f>$Y$211*$K$211</f>
        <v>38.911999999999999</v>
      </c>
      <c r="AA211" s="90">
        <v>0</v>
      </c>
      <c r="AB211" s="90">
        <f>$AA$211*$K$211</f>
        <v>0</v>
      </c>
      <c r="AC211" s="90">
        <v>0</v>
      </c>
      <c r="AD211" s="91">
        <f>$AC$211*$K$211</f>
        <v>0</v>
      </c>
      <c r="AR211" s="14" t="s">
        <v>145</v>
      </c>
      <c r="AT211" s="14" t="s">
        <v>103</v>
      </c>
      <c r="AU211" s="14" t="s">
        <v>108</v>
      </c>
      <c r="AY211" s="14" t="s">
        <v>101</v>
      </c>
      <c r="BE211" s="92">
        <f>IF($U$211="základní",$P$211,0)</f>
        <v>0</v>
      </c>
      <c r="BF211" s="92">
        <f>IF($U$211="snížená",$P$211,0)</f>
        <v>0</v>
      </c>
      <c r="BG211" s="92">
        <f>IF($U$211="zákl. přenesená",$P$211,0)</f>
        <v>0</v>
      </c>
      <c r="BH211" s="92">
        <f>IF($U$211="sníž. přenesená",$P$211,0)</f>
        <v>0</v>
      </c>
      <c r="BI211" s="92">
        <f>IF($U$211="nulová",$P$211,0)</f>
        <v>0</v>
      </c>
      <c r="BJ211" s="14" t="s">
        <v>108</v>
      </c>
      <c r="BK211" s="92">
        <f>ROUND($V$211*$K$211,2)</f>
        <v>0</v>
      </c>
      <c r="BL211" s="14" t="s">
        <v>145</v>
      </c>
    </row>
    <row r="212" spans="2:64" s="14" customFormat="1" ht="15.75" customHeight="1">
      <c r="B212" s="93"/>
      <c r="E212" s="94"/>
      <c r="F212" s="311" t="s">
        <v>148</v>
      </c>
      <c r="G212" s="312"/>
      <c r="H212" s="312"/>
      <c r="I212" s="312"/>
      <c r="K212" s="94"/>
      <c r="R212" s="95"/>
      <c r="T212" s="96"/>
      <c r="AD212" s="97"/>
      <c r="AT212" s="94" t="s">
        <v>110</v>
      </c>
      <c r="AU212" s="94" t="s">
        <v>108</v>
      </c>
      <c r="AV212" s="94" t="s">
        <v>9</v>
      </c>
      <c r="AW212" s="94" t="s">
        <v>58</v>
      </c>
      <c r="AX212" s="94" t="s">
        <v>100</v>
      </c>
      <c r="AY212" s="94" t="s">
        <v>101</v>
      </c>
    </row>
    <row r="213" spans="2:64" s="14" customFormat="1" ht="15.75" customHeight="1">
      <c r="B213" s="98"/>
      <c r="E213" s="99"/>
      <c r="F213" s="313" t="s">
        <v>149</v>
      </c>
      <c r="G213" s="314"/>
      <c r="H213" s="314"/>
      <c r="I213" s="314"/>
      <c r="K213" s="100">
        <v>1147</v>
      </c>
      <c r="R213" s="101"/>
      <c r="T213" s="102"/>
      <c r="AD213" s="103"/>
      <c r="AT213" s="99" t="s">
        <v>110</v>
      </c>
      <c r="AU213" s="99" t="s">
        <v>108</v>
      </c>
      <c r="AV213" s="99" t="s">
        <v>108</v>
      </c>
      <c r="AW213" s="99" t="s">
        <v>58</v>
      </c>
      <c r="AX213" s="99" t="s">
        <v>100</v>
      </c>
      <c r="AY213" s="99" t="s">
        <v>101</v>
      </c>
    </row>
    <row r="214" spans="2:64" s="14" customFormat="1" ht="15.75" customHeight="1">
      <c r="B214" s="93"/>
      <c r="E214" s="94"/>
      <c r="F214" s="311" t="s">
        <v>150</v>
      </c>
      <c r="G214" s="312"/>
      <c r="H214" s="312"/>
      <c r="I214" s="312"/>
      <c r="K214" s="94"/>
      <c r="R214" s="95"/>
      <c r="T214" s="96"/>
      <c r="AD214" s="97"/>
      <c r="AT214" s="94" t="s">
        <v>110</v>
      </c>
      <c r="AU214" s="94" t="s">
        <v>108</v>
      </c>
      <c r="AV214" s="94" t="s">
        <v>9</v>
      </c>
      <c r="AW214" s="94" t="s">
        <v>58</v>
      </c>
      <c r="AX214" s="94" t="s">
        <v>100</v>
      </c>
      <c r="AY214" s="94" t="s">
        <v>101</v>
      </c>
    </row>
    <row r="215" spans="2:64" s="14" customFormat="1" ht="15.75" customHeight="1">
      <c r="B215" s="98"/>
      <c r="E215" s="99"/>
      <c r="F215" s="313" t="s">
        <v>151</v>
      </c>
      <c r="G215" s="314"/>
      <c r="H215" s="314"/>
      <c r="I215" s="314"/>
      <c r="K215" s="100">
        <v>69</v>
      </c>
      <c r="R215" s="101"/>
      <c r="T215" s="102"/>
      <c r="AD215" s="103"/>
      <c r="AT215" s="99" t="s">
        <v>110</v>
      </c>
      <c r="AU215" s="99" t="s">
        <v>108</v>
      </c>
      <c r="AV215" s="99" t="s">
        <v>108</v>
      </c>
      <c r="AW215" s="99" t="s">
        <v>58</v>
      </c>
      <c r="AX215" s="99" t="s">
        <v>100</v>
      </c>
      <c r="AY215" s="99" t="s">
        <v>101</v>
      </c>
    </row>
    <row r="216" spans="2:64" s="14" customFormat="1" ht="15.75" customHeight="1">
      <c r="B216" s="104"/>
      <c r="E216" s="105"/>
      <c r="F216" s="304" t="s">
        <v>112</v>
      </c>
      <c r="G216" s="305"/>
      <c r="H216" s="305"/>
      <c r="I216" s="305"/>
      <c r="K216" s="106">
        <v>1216</v>
      </c>
      <c r="R216" s="107"/>
      <c r="T216" s="108"/>
      <c r="AD216" s="109"/>
      <c r="AT216" s="105" t="s">
        <v>110</v>
      </c>
      <c r="AU216" s="105" t="s">
        <v>108</v>
      </c>
      <c r="AV216" s="105" t="s">
        <v>107</v>
      </c>
      <c r="AW216" s="105" t="s">
        <v>58</v>
      </c>
      <c r="AX216" s="105" t="s">
        <v>9</v>
      </c>
      <c r="AY216" s="105" t="s">
        <v>101</v>
      </c>
    </row>
    <row r="217" spans="2:64" s="14" customFormat="1" ht="27" customHeight="1">
      <c r="B217" s="15"/>
      <c r="C217" s="110" t="s">
        <v>206</v>
      </c>
      <c r="D217" s="110" t="s">
        <v>186</v>
      </c>
      <c r="E217" s="111" t="s">
        <v>207</v>
      </c>
      <c r="F217" s="315" t="s">
        <v>208</v>
      </c>
      <c r="G217" s="316"/>
      <c r="H217" s="316"/>
      <c r="I217" s="316"/>
      <c r="J217" s="112" t="s">
        <v>116</v>
      </c>
      <c r="K217" s="113">
        <v>1288.96</v>
      </c>
      <c r="L217" s="114"/>
      <c r="M217" s="316"/>
      <c r="N217" s="316"/>
      <c r="O217" s="309"/>
      <c r="P217" s="310">
        <f>ROUND($V$217*$K$217,2)</f>
        <v>0</v>
      </c>
      <c r="Q217" s="309"/>
      <c r="R217" s="17"/>
      <c r="T217" s="87"/>
      <c r="U217" s="88" t="s">
        <v>39</v>
      </c>
      <c r="V217" s="89">
        <f>$L$217+$M$217</f>
        <v>0</v>
      </c>
      <c r="W217" s="89">
        <f>ROUND($L$217*$K$217,2)</f>
        <v>0</v>
      </c>
      <c r="X217" s="89">
        <f>ROUND($M$217*$K$217,2)</f>
        <v>0</v>
      </c>
      <c r="Y217" s="90">
        <v>0</v>
      </c>
      <c r="Z217" s="90">
        <f>$Y$217*$K$217</f>
        <v>0</v>
      </c>
      <c r="AA217" s="90">
        <v>0</v>
      </c>
      <c r="AB217" s="90">
        <f>$AA$217*$K$217</f>
        <v>0</v>
      </c>
      <c r="AC217" s="90">
        <v>0</v>
      </c>
      <c r="AD217" s="91">
        <f>$AC$217*$K$217</f>
        <v>0</v>
      </c>
      <c r="AR217" s="14" t="s">
        <v>190</v>
      </c>
      <c r="AT217" s="14" t="s">
        <v>186</v>
      </c>
      <c r="AU217" s="14" t="s">
        <v>108</v>
      </c>
      <c r="AY217" s="14" t="s">
        <v>101</v>
      </c>
      <c r="BE217" s="92">
        <f>IF($U$217="základní",$P$217,0)</f>
        <v>0</v>
      </c>
      <c r="BF217" s="92">
        <f>IF($U$217="snížená",$P$217,0)</f>
        <v>0</v>
      </c>
      <c r="BG217" s="92">
        <f>IF($U$217="zákl. přenesená",$P$217,0)</f>
        <v>0</v>
      </c>
      <c r="BH217" s="92">
        <f>IF($U$217="sníž. přenesená",$P$217,0)</f>
        <v>0</v>
      </c>
      <c r="BI217" s="92">
        <f>IF($U$217="nulová",$P$217,0)</f>
        <v>0</v>
      </c>
      <c r="BJ217" s="14" t="s">
        <v>108</v>
      </c>
      <c r="BK217" s="92">
        <f>ROUND($V$217*$K$217,2)</f>
        <v>0</v>
      </c>
      <c r="BL217" s="14" t="s">
        <v>145</v>
      </c>
    </row>
    <row r="218" spans="2:64" s="14" customFormat="1" ht="15.75" customHeight="1">
      <c r="B218" s="93"/>
      <c r="E218" s="94"/>
      <c r="F218" s="311" t="s">
        <v>148</v>
      </c>
      <c r="G218" s="312"/>
      <c r="H218" s="312"/>
      <c r="I218" s="312"/>
      <c r="K218" s="94"/>
      <c r="R218" s="95"/>
      <c r="T218" s="96"/>
      <c r="AD218" s="97"/>
      <c r="AT218" s="94" t="s">
        <v>110</v>
      </c>
      <c r="AU218" s="94" t="s">
        <v>108</v>
      </c>
      <c r="AV218" s="94" t="s">
        <v>9</v>
      </c>
      <c r="AW218" s="94" t="s">
        <v>58</v>
      </c>
      <c r="AX218" s="94" t="s">
        <v>100</v>
      </c>
      <c r="AY218" s="94" t="s">
        <v>101</v>
      </c>
    </row>
    <row r="219" spans="2:64" s="14" customFormat="1" ht="15.75" customHeight="1">
      <c r="B219" s="98"/>
      <c r="E219" s="99"/>
      <c r="F219" s="313" t="s">
        <v>209</v>
      </c>
      <c r="G219" s="314"/>
      <c r="H219" s="314"/>
      <c r="I219" s="314"/>
      <c r="K219" s="100">
        <v>1215.82</v>
      </c>
      <c r="R219" s="101"/>
      <c r="T219" s="102"/>
      <c r="AD219" s="103"/>
      <c r="AT219" s="99" t="s">
        <v>110</v>
      </c>
      <c r="AU219" s="99" t="s">
        <v>108</v>
      </c>
      <c r="AV219" s="99" t="s">
        <v>108</v>
      </c>
      <c r="AW219" s="99" t="s">
        <v>58</v>
      </c>
      <c r="AX219" s="99" t="s">
        <v>100</v>
      </c>
      <c r="AY219" s="99" t="s">
        <v>101</v>
      </c>
    </row>
    <row r="220" spans="2:64" s="14" customFormat="1" ht="15.75" customHeight="1">
      <c r="B220" s="93"/>
      <c r="E220" s="94"/>
      <c r="F220" s="311" t="s">
        <v>150</v>
      </c>
      <c r="G220" s="312"/>
      <c r="H220" s="312"/>
      <c r="I220" s="312"/>
      <c r="K220" s="94"/>
      <c r="R220" s="95"/>
      <c r="T220" s="96"/>
      <c r="AD220" s="97"/>
      <c r="AT220" s="94" t="s">
        <v>110</v>
      </c>
      <c r="AU220" s="94" t="s">
        <v>108</v>
      </c>
      <c r="AV220" s="94" t="s">
        <v>9</v>
      </c>
      <c r="AW220" s="94" t="s">
        <v>58</v>
      </c>
      <c r="AX220" s="94" t="s">
        <v>100</v>
      </c>
      <c r="AY220" s="94" t="s">
        <v>101</v>
      </c>
    </row>
    <row r="221" spans="2:64" s="14" customFormat="1" ht="15.75" customHeight="1">
      <c r="B221" s="98"/>
      <c r="E221" s="99"/>
      <c r="F221" s="313" t="s">
        <v>210</v>
      </c>
      <c r="G221" s="314"/>
      <c r="H221" s="314"/>
      <c r="I221" s="314"/>
      <c r="K221" s="100">
        <v>73.14</v>
      </c>
      <c r="R221" s="101"/>
      <c r="T221" s="102"/>
      <c r="AD221" s="103"/>
      <c r="AT221" s="99" t="s">
        <v>110</v>
      </c>
      <c r="AU221" s="99" t="s">
        <v>108</v>
      </c>
      <c r="AV221" s="99" t="s">
        <v>108</v>
      </c>
      <c r="AW221" s="99" t="s">
        <v>58</v>
      </c>
      <c r="AX221" s="99" t="s">
        <v>100</v>
      </c>
      <c r="AY221" s="99" t="s">
        <v>101</v>
      </c>
    </row>
    <row r="222" spans="2:64" s="14" customFormat="1" ht="15.75" customHeight="1">
      <c r="B222" s="104"/>
      <c r="E222" s="105"/>
      <c r="F222" s="304" t="s">
        <v>112</v>
      </c>
      <c r="G222" s="305"/>
      <c r="H222" s="305"/>
      <c r="I222" s="305"/>
      <c r="K222" s="106">
        <v>1288.96</v>
      </c>
      <c r="R222" s="107"/>
      <c r="T222" s="108"/>
      <c r="AD222" s="109"/>
      <c r="AT222" s="105" t="s">
        <v>110</v>
      </c>
      <c r="AU222" s="105" t="s">
        <v>108</v>
      </c>
      <c r="AV222" s="105" t="s">
        <v>107</v>
      </c>
      <c r="AW222" s="105" t="s">
        <v>58</v>
      </c>
      <c r="AX222" s="105" t="s">
        <v>9</v>
      </c>
      <c r="AY222" s="105" t="s">
        <v>101</v>
      </c>
    </row>
    <row r="223" spans="2:64" s="14" customFormat="1" ht="27" customHeight="1">
      <c r="B223" s="15"/>
      <c r="C223" s="82" t="s">
        <v>9</v>
      </c>
      <c r="D223" s="82" t="s">
        <v>103</v>
      </c>
      <c r="E223" s="83" t="s">
        <v>211</v>
      </c>
      <c r="F223" s="308" t="s">
        <v>212</v>
      </c>
      <c r="G223" s="309"/>
      <c r="H223" s="309"/>
      <c r="I223" s="309"/>
      <c r="J223" s="84" t="s">
        <v>116</v>
      </c>
      <c r="K223" s="85">
        <v>1624.04</v>
      </c>
      <c r="L223" s="86"/>
      <c r="M223" s="310"/>
      <c r="N223" s="309"/>
      <c r="O223" s="309"/>
      <c r="P223" s="310">
        <f>ROUND($V$223*$K$223,2)</f>
        <v>0</v>
      </c>
      <c r="Q223" s="309"/>
      <c r="R223" s="17"/>
      <c r="T223" s="87"/>
      <c r="U223" s="88" t="s">
        <v>39</v>
      </c>
      <c r="V223" s="89">
        <f>$L$223+$M$223</f>
        <v>0</v>
      </c>
      <c r="W223" s="89">
        <f>ROUND($L$223*$K$223,2)</f>
        <v>0</v>
      </c>
      <c r="X223" s="89">
        <f>ROUND($M$223*$K$223,2)</f>
        <v>0</v>
      </c>
      <c r="Y223" s="90">
        <v>0.317</v>
      </c>
      <c r="Z223" s="90">
        <f>$Y$223*$K$223</f>
        <v>514.82068000000004</v>
      </c>
      <c r="AA223" s="90">
        <v>3.0000000000000001E-5</v>
      </c>
      <c r="AB223" s="90">
        <f>$AA$223*$K$223</f>
        <v>4.8721199999999999E-2</v>
      </c>
      <c r="AC223" s="90">
        <v>0</v>
      </c>
      <c r="AD223" s="91">
        <f>$AC$223*$K$223</f>
        <v>0</v>
      </c>
      <c r="AR223" s="14" t="s">
        <v>145</v>
      </c>
      <c r="AT223" s="14" t="s">
        <v>103</v>
      </c>
      <c r="AU223" s="14" t="s">
        <v>108</v>
      </c>
      <c r="AY223" s="14" t="s">
        <v>101</v>
      </c>
      <c r="BE223" s="92">
        <f>IF($U$223="základní",$P$223,0)</f>
        <v>0</v>
      </c>
      <c r="BF223" s="92">
        <f>IF($U$223="snížená",$P$223,0)</f>
        <v>0</v>
      </c>
      <c r="BG223" s="92">
        <f>IF($U$223="zákl. přenesená",$P$223,0)</f>
        <v>0</v>
      </c>
      <c r="BH223" s="92">
        <f>IF($U$223="sníž. přenesená",$P$223,0)</f>
        <v>0</v>
      </c>
      <c r="BI223" s="92">
        <f>IF($U$223="nulová",$P$223,0)</f>
        <v>0</v>
      </c>
      <c r="BJ223" s="14" t="s">
        <v>108</v>
      </c>
      <c r="BK223" s="92">
        <f>ROUND($V$223*$K$223,2)</f>
        <v>0</v>
      </c>
      <c r="BL223" s="14" t="s">
        <v>145</v>
      </c>
    </row>
    <row r="224" spans="2:64" s="14" customFormat="1" ht="15.75" customHeight="1">
      <c r="B224" s="93"/>
      <c r="E224" s="94"/>
      <c r="F224" s="311" t="s">
        <v>213</v>
      </c>
      <c r="G224" s="312"/>
      <c r="H224" s="312"/>
      <c r="I224" s="312"/>
      <c r="K224" s="94"/>
      <c r="R224" s="95"/>
      <c r="T224" s="96"/>
      <c r="AD224" s="97"/>
      <c r="AT224" s="94" t="s">
        <v>110</v>
      </c>
      <c r="AU224" s="94" t="s">
        <v>108</v>
      </c>
      <c r="AV224" s="94" t="s">
        <v>9</v>
      </c>
      <c r="AW224" s="94" t="s">
        <v>58</v>
      </c>
      <c r="AX224" s="94" t="s">
        <v>100</v>
      </c>
      <c r="AY224" s="94" t="s">
        <v>101</v>
      </c>
    </row>
    <row r="225" spans="2:64" s="14" customFormat="1" ht="15.75" customHeight="1">
      <c r="B225" s="93"/>
      <c r="E225" s="94"/>
      <c r="F225" s="311" t="s">
        <v>148</v>
      </c>
      <c r="G225" s="312"/>
      <c r="H225" s="312"/>
      <c r="I225" s="312"/>
      <c r="K225" s="94"/>
      <c r="R225" s="95"/>
      <c r="T225" s="96"/>
      <c r="AD225" s="97"/>
      <c r="AT225" s="94" t="s">
        <v>110</v>
      </c>
      <c r="AU225" s="94" t="s">
        <v>108</v>
      </c>
      <c r="AV225" s="94" t="s">
        <v>9</v>
      </c>
      <c r="AW225" s="94" t="s">
        <v>58</v>
      </c>
      <c r="AX225" s="94" t="s">
        <v>100</v>
      </c>
      <c r="AY225" s="94" t="s">
        <v>101</v>
      </c>
    </row>
    <row r="226" spans="2:64" s="14" customFormat="1" ht="15.75" customHeight="1">
      <c r="B226" s="98"/>
      <c r="E226" s="99"/>
      <c r="F226" s="313" t="s">
        <v>149</v>
      </c>
      <c r="G226" s="314"/>
      <c r="H226" s="314"/>
      <c r="I226" s="314"/>
      <c r="K226" s="100">
        <v>1147</v>
      </c>
      <c r="R226" s="101"/>
      <c r="T226" s="102"/>
      <c r="AD226" s="103"/>
      <c r="AT226" s="99" t="s">
        <v>110</v>
      </c>
      <c r="AU226" s="99" t="s">
        <v>108</v>
      </c>
      <c r="AV226" s="99" t="s">
        <v>108</v>
      </c>
      <c r="AW226" s="99" t="s">
        <v>58</v>
      </c>
      <c r="AX226" s="99" t="s">
        <v>100</v>
      </c>
      <c r="AY226" s="99" t="s">
        <v>101</v>
      </c>
    </row>
    <row r="227" spans="2:64" s="14" customFormat="1" ht="15.75" customHeight="1">
      <c r="B227" s="93"/>
      <c r="E227" s="94"/>
      <c r="F227" s="311" t="s">
        <v>150</v>
      </c>
      <c r="G227" s="312"/>
      <c r="H227" s="312"/>
      <c r="I227" s="312"/>
      <c r="K227" s="94"/>
      <c r="R227" s="95"/>
      <c r="T227" s="96"/>
      <c r="AD227" s="97"/>
      <c r="AT227" s="94" t="s">
        <v>110</v>
      </c>
      <c r="AU227" s="94" t="s">
        <v>108</v>
      </c>
      <c r="AV227" s="94" t="s">
        <v>9</v>
      </c>
      <c r="AW227" s="94" t="s">
        <v>58</v>
      </c>
      <c r="AX227" s="94" t="s">
        <v>100</v>
      </c>
      <c r="AY227" s="94" t="s">
        <v>101</v>
      </c>
    </row>
    <row r="228" spans="2:64" s="14" customFormat="1" ht="15.75" customHeight="1">
      <c r="B228" s="98"/>
      <c r="E228" s="99"/>
      <c r="F228" s="313" t="s">
        <v>151</v>
      </c>
      <c r="G228" s="314"/>
      <c r="H228" s="314"/>
      <c r="I228" s="314"/>
      <c r="K228" s="100">
        <v>69</v>
      </c>
      <c r="R228" s="101"/>
      <c r="T228" s="102"/>
      <c r="AD228" s="103"/>
      <c r="AT228" s="99" t="s">
        <v>110</v>
      </c>
      <c r="AU228" s="99" t="s">
        <v>108</v>
      </c>
      <c r="AV228" s="99" t="s">
        <v>108</v>
      </c>
      <c r="AW228" s="99" t="s">
        <v>58</v>
      </c>
      <c r="AX228" s="99" t="s">
        <v>100</v>
      </c>
      <c r="AY228" s="99" t="s">
        <v>101</v>
      </c>
    </row>
    <row r="229" spans="2:64" s="14" customFormat="1" ht="15.75" customHeight="1">
      <c r="B229" s="93"/>
      <c r="E229" s="94"/>
      <c r="F229" s="311" t="s">
        <v>214</v>
      </c>
      <c r="G229" s="312"/>
      <c r="H229" s="312"/>
      <c r="I229" s="312"/>
      <c r="K229" s="94"/>
      <c r="R229" s="95"/>
      <c r="T229" s="96"/>
      <c r="AD229" s="97"/>
      <c r="AT229" s="94" t="s">
        <v>110</v>
      </c>
      <c r="AU229" s="94" t="s">
        <v>108</v>
      </c>
      <c r="AV229" s="94" t="s">
        <v>9</v>
      </c>
      <c r="AW229" s="94" t="s">
        <v>58</v>
      </c>
      <c r="AX229" s="94" t="s">
        <v>100</v>
      </c>
      <c r="AY229" s="94" t="s">
        <v>101</v>
      </c>
    </row>
    <row r="230" spans="2:64" s="14" customFormat="1" ht="15.75" customHeight="1">
      <c r="B230" s="98"/>
      <c r="E230" s="99"/>
      <c r="F230" s="313" t="s">
        <v>215</v>
      </c>
      <c r="G230" s="314"/>
      <c r="H230" s="314"/>
      <c r="I230" s="314"/>
      <c r="K230" s="100">
        <v>23.64</v>
      </c>
      <c r="R230" s="101"/>
      <c r="T230" s="102"/>
      <c r="AD230" s="103"/>
      <c r="AT230" s="99" t="s">
        <v>110</v>
      </c>
      <c r="AU230" s="99" t="s">
        <v>108</v>
      </c>
      <c r="AV230" s="99" t="s">
        <v>108</v>
      </c>
      <c r="AW230" s="99" t="s">
        <v>58</v>
      </c>
      <c r="AX230" s="99" t="s">
        <v>100</v>
      </c>
      <c r="AY230" s="99" t="s">
        <v>101</v>
      </c>
    </row>
    <row r="231" spans="2:64" s="14" customFormat="1" ht="15.75" customHeight="1">
      <c r="B231" s="93"/>
      <c r="E231" s="94"/>
      <c r="F231" s="311" t="s">
        <v>216</v>
      </c>
      <c r="G231" s="312"/>
      <c r="H231" s="312"/>
      <c r="I231" s="312"/>
      <c r="K231" s="94"/>
      <c r="R231" s="95"/>
      <c r="T231" s="96"/>
      <c r="AD231" s="97"/>
      <c r="AT231" s="94" t="s">
        <v>110</v>
      </c>
      <c r="AU231" s="94" t="s">
        <v>108</v>
      </c>
      <c r="AV231" s="94" t="s">
        <v>9</v>
      </c>
      <c r="AW231" s="94" t="s">
        <v>58</v>
      </c>
      <c r="AX231" s="94" t="s">
        <v>100</v>
      </c>
      <c r="AY231" s="94" t="s">
        <v>101</v>
      </c>
    </row>
    <row r="232" spans="2:64" s="14" customFormat="1" ht="15.75" customHeight="1">
      <c r="B232" s="98"/>
      <c r="E232" s="99"/>
      <c r="F232" s="313" t="s">
        <v>217</v>
      </c>
      <c r="G232" s="314"/>
      <c r="H232" s="314"/>
      <c r="I232" s="314"/>
      <c r="K232" s="100">
        <v>108</v>
      </c>
      <c r="R232" s="101"/>
      <c r="T232" s="102"/>
      <c r="AD232" s="103"/>
      <c r="AT232" s="99" t="s">
        <v>110</v>
      </c>
      <c r="AU232" s="99" t="s">
        <v>108</v>
      </c>
      <c r="AV232" s="99" t="s">
        <v>108</v>
      </c>
      <c r="AW232" s="99" t="s">
        <v>58</v>
      </c>
      <c r="AX232" s="99" t="s">
        <v>100</v>
      </c>
      <c r="AY232" s="99" t="s">
        <v>101</v>
      </c>
    </row>
    <row r="233" spans="2:64" s="14" customFormat="1" ht="15.75" customHeight="1">
      <c r="B233" s="93"/>
      <c r="E233" s="94"/>
      <c r="F233" s="311" t="s">
        <v>218</v>
      </c>
      <c r="G233" s="312"/>
      <c r="H233" s="312"/>
      <c r="I233" s="312"/>
      <c r="K233" s="94"/>
      <c r="R233" s="95"/>
      <c r="T233" s="96"/>
      <c r="AD233" s="97"/>
      <c r="AT233" s="94" t="s">
        <v>110</v>
      </c>
      <c r="AU233" s="94" t="s">
        <v>108</v>
      </c>
      <c r="AV233" s="94" t="s">
        <v>9</v>
      </c>
      <c r="AW233" s="94" t="s">
        <v>58</v>
      </c>
      <c r="AX233" s="94" t="s">
        <v>100</v>
      </c>
      <c r="AY233" s="94" t="s">
        <v>101</v>
      </c>
    </row>
    <row r="234" spans="2:64" s="14" customFormat="1" ht="15.75" customHeight="1">
      <c r="B234" s="98"/>
      <c r="E234" s="99"/>
      <c r="F234" s="313" t="s">
        <v>219</v>
      </c>
      <c r="G234" s="314"/>
      <c r="H234" s="314"/>
      <c r="I234" s="314"/>
      <c r="K234" s="100">
        <v>148.47999999999999</v>
      </c>
      <c r="R234" s="101"/>
      <c r="T234" s="102"/>
      <c r="AD234" s="103"/>
      <c r="AT234" s="99" t="s">
        <v>110</v>
      </c>
      <c r="AU234" s="99" t="s">
        <v>108</v>
      </c>
      <c r="AV234" s="99" t="s">
        <v>108</v>
      </c>
      <c r="AW234" s="99" t="s">
        <v>58</v>
      </c>
      <c r="AX234" s="99" t="s">
        <v>100</v>
      </c>
      <c r="AY234" s="99" t="s">
        <v>101</v>
      </c>
    </row>
    <row r="235" spans="2:64" s="14" customFormat="1" ht="15.75" customHeight="1">
      <c r="B235" s="93"/>
      <c r="E235" s="94"/>
      <c r="F235" s="311" t="s">
        <v>220</v>
      </c>
      <c r="G235" s="312"/>
      <c r="H235" s="312"/>
      <c r="I235" s="312"/>
      <c r="K235" s="94"/>
      <c r="R235" s="95"/>
      <c r="T235" s="96"/>
      <c r="AD235" s="97"/>
      <c r="AT235" s="94" t="s">
        <v>110</v>
      </c>
      <c r="AU235" s="94" t="s">
        <v>108</v>
      </c>
      <c r="AV235" s="94" t="s">
        <v>9</v>
      </c>
      <c r="AW235" s="94" t="s">
        <v>58</v>
      </c>
      <c r="AX235" s="94" t="s">
        <v>100</v>
      </c>
      <c r="AY235" s="94" t="s">
        <v>101</v>
      </c>
    </row>
    <row r="236" spans="2:64" s="14" customFormat="1" ht="15.75" customHeight="1">
      <c r="B236" s="98"/>
      <c r="E236" s="99"/>
      <c r="F236" s="313" t="s">
        <v>221</v>
      </c>
      <c r="G236" s="314"/>
      <c r="H236" s="314"/>
      <c r="I236" s="314"/>
      <c r="K236" s="100">
        <v>62.4</v>
      </c>
      <c r="R236" s="101"/>
      <c r="T236" s="102"/>
      <c r="AD236" s="103"/>
      <c r="AT236" s="99" t="s">
        <v>110</v>
      </c>
      <c r="AU236" s="99" t="s">
        <v>108</v>
      </c>
      <c r="AV236" s="99" t="s">
        <v>108</v>
      </c>
      <c r="AW236" s="99" t="s">
        <v>58</v>
      </c>
      <c r="AX236" s="99" t="s">
        <v>100</v>
      </c>
      <c r="AY236" s="99" t="s">
        <v>101</v>
      </c>
    </row>
    <row r="237" spans="2:64" s="14" customFormat="1" ht="15.75" customHeight="1">
      <c r="B237" s="93"/>
      <c r="E237" s="94"/>
      <c r="F237" s="311" t="s">
        <v>222</v>
      </c>
      <c r="G237" s="312"/>
      <c r="H237" s="312"/>
      <c r="I237" s="312"/>
      <c r="K237" s="94"/>
      <c r="R237" s="95"/>
      <c r="T237" s="96"/>
      <c r="AD237" s="97"/>
      <c r="AT237" s="94" t="s">
        <v>110</v>
      </c>
      <c r="AU237" s="94" t="s">
        <v>108</v>
      </c>
      <c r="AV237" s="94" t="s">
        <v>9</v>
      </c>
      <c r="AW237" s="94" t="s">
        <v>58</v>
      </c>
      <c r="AX237" s="94" t="s">
        <v>100</v>
      </c>
      <c r="AY237" s="94" t="s">
        <v>101</v>
      </c>
    </row>
    <row r="238" spans="2:64" s="14" customFormat="1" ht="15.75" customHeight="1">
      <c r="B238" s="98"/>
      <c r="E238" s="99"/>
      <c r="F238" s="313" t="s">
        <v>223</v>
      </c>
      <c r="G238" s="314"/>
      <c r="H238" s="314"/>
      <c r="I238" s="314"/>
      <c r="K238" s="100">
        <v>65.52</v>
      </c>
      <c r="R238" s="101"/>
      <c r="T238" s="102"/>
      <c r="AD238" s="103"/>
      <c r="AT238" s="99" t="s">
        <v>110</v>
      </c>
      <c r="AU238" s="99" t="s">
        <v>108</v>
      </c>
      <c r="AV238" s="99" t="s">
        <v>108</v>
      </c>
      <c r="AW238" s="99" t="s">
        <v>58</v>
      </c>
      <c r="AX238" s="99" t="s">
        <v>100</v>
      </c>
      <c r="AY238" s="99" t="s">
        <v>101</v>
      </c>
    </row>
    <row r="239" spans="2:64" s="14" customFormat="1" ht="15.75" customHeight="1">
      <c r="B239" s="104"/>
      <c r="E239" s="105"/>
      <c r="F239" s="304" t="s">
        <v>112</v>
      </c>
      <c r="G239" s="305"/>
      <c r="H239" s="305"/>
      <c r="I239" s="305"/>
      <c r="K239" s="106">
        <v>1624.04</v>
      </c>
      <c r="R239" s="107"/>
      <c r="T239" s="108"/>
      <c r="AD239" s="109"/>
      <c r="AT239" s="105" t="s">
        <v>110</v>
      </c>
      <c r="AU239" s="105" t="s">
        <v>108</v>
      </c>
      <c r="AV239" s="105" t="s">
        <v>107</v>
      </c>
      <c r="AW239" s="105" t="s">
        <v>58</v>
      </c>
      <c r="AX239" s="105" t="s">
        <v>9</v>
      </c>
      <c r="AY239" s="105" t="s">
        <v>101</v>
      </c>
    </row>
    <row r="240" spans="2:64" s="14" customFormat="1" ht="27" customHeight="1">
      <c r="B240" s="15"/>
      <c r="C240" s="110" t="s">
        <v>108</v>
      </c>
      <c r="D240" s="110" t="s">
        <v>186</v>
      </c>
      <c r="E240" s="111" t="s">
        <v>224</v>
      </c>
      <c r="F240" s="315" t="s">
        <v>225</v>
      </c>
      <c r="G240" s="316"/>
      <c r="H240" s="316"/>
      <c r="I240" s="316"/>
      <c r="J240" s="112" t="s">
        <v>116</v>
      </c>
      <c r="K240" s="113">
        <v>1772.0039999999999</v>
      </c>
      <c r="L240" s="114"/>
      <c r="M240" s="316"/>
      <c r="N240" s="316"/>
      <c r="O240" s="309"/>
      <c r="P240" s="310">
        <f>ROUND($V$240*$K$240,2)</f>
        <v>0</v>
      </c>
      <c r="Q240" s="309"/>
      <c r="R240" s="17"/>
      <c r="T240" s="87"/>
      <c r="U240" s="88" t="s">
        <v>39</v>
      </c>
      <c r="V240" s="89">
        <f>$L$240+$M$240</f>
        <v>0</v>
      </c>
      <c r="W240" s="89">
        <f>ROUND($L$240*$K$240,2)</f>
        <v>0</v>
      </c>
      <c r="X240" s="89">
        <f>ROUND($M$240*$K$240,2)</f>
        <v>0</v>
      </c>
      <c r="Y240" s="90">
        <v>0</v>
      </c>
      <c r="Z240" s="90">
        <f>$Y$240*$K$240</f>
        <v>0</v>
      </c>
      <c r="AA240" s="90">
        <v>0</v>
      </c>
      <c r="AB240" s="90">
        <f>$AA$240*$K$240</f>
        <v>0</v>
      </c>
      <c r="AC240" s="90">
        <v>0</v>
      </c>
      <c r="AD240" s="91">
        <f>$AC$240*$K$240</f>
        <v>0</v>
      </c>
      <c r="AR240" s="14" t="s">
        <v>190</v>
      </c>
      <c r="AT240" s="14" t="s">
        <v>186</v>
      </c>
      <c r="AU240" s="14" t="s">
        <v>108</v>
      </c>
      <c r="AY240" s="14" t="s">
        <v>101</v>
      </c>
      <c r="BE240" s="92">
        <f>IF($U$240="základní",$P$240,0)</f>
        <v>0</v>
      </c>
      <c r="BF240" s="92">
        <f>IF($U$240="snížená",$P$240,0)</f>
        <v>0</v>
      </c>
      <c r="BG240" s="92">
        <f>IF($U$240="zákl. přenesená",$P$240,0)</f>
        <v>0</v>
      </c>
      <c r="BH240" s="92">
        <f>IF($U$240="sníž. přenesená",$P$240,0)</f>
        <v>0</v>
      </c>
      <c r="BI240" s="92">
        <f>IF($U$240="nulová",$P$240,0)</f>
        <v>0</v>
      </c>
      <c r="BJ240" s="14" t="s">
        <v>108</v>
      </c>
      <c r="BK240" s="92">
        <f>ROUND($V$240*$K$240,2)</f>
        <v>0</v>
      </c>
      <c r="BL240" s="14" t="s">
        <v>145</v>
      </c>
    </row>
    <row r="241" spans="2:64" s="14" customFormat="1" ht="15.75" customHeight="1">
      <c r="B241" s="93"/>
      <c r="E241" s="94"/>
      <c r="F241" s="311" t="s">
        <v>148</v>
      </c>
      <c r="G241" s="312"/>
      <c r="H241" s="312"/>
      <c r="I241" s="312"/>
      <c r="K241" s="94"/>
      <c r="R241" s="95"/>
      <c r="T241" s="96"/>
      <c r="AD241" s="97"/>
      <c r="AT241" s="94" t="s">
        <v>110</v>
      </c>
      <c r="AU241" s="94" t="s">
        <v>108</v>
      </c>
      <c r="AV241" s="94" t="s">
        <v>9</v>
      </c>
      <c r="AW241" s="94" t="s">
        <v>58</v>
      </c>
      <c r="AX241" s="94" t="s">
        <v>100</v>
      </c>
      <c r="AY241" s="94" t="s">
        <v>101</v>
      </c>
    </row>
    <row r="242" spans="2:64" s="14" customFormat="1" ht="15.75" customHeight="1">
      <c r="B242" s="98"/>
      <c r="E242" s="99"/>
      <c r="F242" s="313" t="s">
        <v>226</v>
      </c>
      <c r="G242" s="314"/>
      <c r="H242" s="314"/>
      <c r="I242" s="314"/>
      <c r="K242" s="100">
        <v>1261.7</v>
      </c>
      <c r="R242" s="101"/>
      <c r="T242" s="102"/>
      <c r="AD242" s="103"/>
      <c r="AT242" s="99" t="s">
        <v>110</v>
      </c>
      <c r="AU242" s="99" t="s">
        <v>108</v>
      </c>
      <c r="AV242" s="99" t="s">
        <v>108</v>
      </c>
      <c r="AW242" s="99" t="s">
        <v>58</v>
      </c>
      <c r="AX242" s="99" t="s">
        <v>100</v>
      </c>
      <c r="AY242" s="99" t="s">
        <v>101</v>
      </c>
    </row>
    <row r="243" spans="2:64" s="14" customFormat="1" ht="15.75" customHeight="1">
      <c r="B243" s="93"/>
      <c r="E243" s="94"/>
      <c r="F243" s="311" t="s">
        <v>150</v>
      </c>
      <c r="G243" s="312"/>
      <c r="H243" s="312"/>
      <c r="I243" s="312"/>
      <c r="K243" s="94"/>
      <c r="R243" s="95"/>
      <c r="T243" s="96"/>
      <c r="AD243" s="97"/>
      <c r="AT243" s="94" t="s">
        <v>110</v>
      </c>
      <c r="AU243" s="94" t="s">
        <v>108</v>
      </c>
      <c r="AV243" s="94" t="s">
        <v>9</v>
      </c>
      <c r="AW243" s="94" t="s">
        <v>58</v>
      </c>
      <c r="AX243" s="94" t="s">
        <v>100</v>
      </c>
      <c r="AY243" s="94" t="s">
        <v>101</v>
      </c>
    </row>
    <row r="244" spans="2:64" s="14" customFormat="1" ht="15.75" customHeight="1">
      <c r="B244" s="98"/>
      <c r="E244" s="99"/>
      <c r="F244" s="313" t="s">
        <v>227</v>
      </c>
      <c r="G244" s="314"/>
      <c r="H244" s="314"/>
      <c r="I244" s="314"/>
      <c r="K244" s="100">
        <v>75.900000000000006</v>
      </c>
      <c r="R244" s="101"/>
      <c r="T244" s="102"/>
      <c r="AD244" s="103"/>
      <c r="AT244" s="99" t="s">
        <v>110</v>
      </c>
      <c r="AU244" s="99" t="s">
        <v>108</v>
      </c>
      <c r="AV244" s="99" t="s">
        <v>108</v>
      </c>
      <c r="AW244" s="99" t="s">
        <v>58</v>
      </c>
      <c r="AX244" s="99" t="s">
        <v>100</v>
      </c>
      <c r="AY244" s="99" t="s">
        <v>101</v>
      </c>
    </row>
    <row r="245" spans="2:64" s="14" customFormat="1" ht="15.75" customHeight="1">
      <c r="B245" s="93"/>
      <c r="E245" s="94"/>
      <c r="F245" s="311" t="s">
        <v>214</v>
      </c>
      <c r="G245" s="312"/>
      <c r="H245" s="312"/>
      <c r="I245" s="312"/>
      <c r="K245" s="94"/>
      <c r="R245" s="95"/>
      <c r="T245" s="96"/>
      <c r="AD245" s="97"/>
      <c r="AT245" s="94" t="s">
        <v>110</v>
      </c>
      <c r="AU245" s="94" t="s">
        <v>108</v>
      </c>
      <c r="AV245" s="94" t="s">
        <v>9</v>
      </c>
      <c r="AW245" s="94" t="s">
        <v>58</v>
      </c>
      <c r="AX245" s="94" t="s">
        <v>100</v>
      </c>
      <c r="AY245" s="94" t="s">
        <v>101</v>
      </c>
    </row>
    <row r="246" spans="2:64" s="14" customFormat="1" ht="15.75" customHeight="1">
      <c r="B246" s="98"/>
      <c r="E246" s="99"/>
      <c r="F246" s="313" t="s">
        <v>228</v>
      </c>
      <c r="G246" s="314"/>
      <c r="H246" s="314"/>
      <c r="I246" s="314"/>
      <c r="K246" s="100">
        <v>26.004000000000001</v>
      </c>
      <c r="R246" s="101"/>
      <c r="T246" s="102"/>
      <c r="AD246" s="103"/>
      <c r="AT246" s="99" t="s">
        <v>110</v>
      </c>
      <c r="AU246" s="99" t="s">
        <v>108</v>
      </c>
      <c r="AV246" s="99" t="s">
        <v>108</v>
      </c>
      <c r="AW246" s="99" t="s">
        <v>58</v>
      </c>
      <c r="AX246" s="99" t="s">
        <v>100</v>
      </c>
      <c r="AY246" s="99" t="s">
        <v>101</v>
      </c>
    </row>
    <row r="247" spans="2:64" s="14" customFormat="1" ht="15.75" customHeight="1">
      <c r="B247" s="93"/>
      <c r="E247" s="94"/>
      <c r="F247" s="311" t="s">
        <v>216</v>
      </c>
      <c r="G247" s="312"/>
      <c r="H247" s="312"/>
      <c r="I247" s="312"/>
      <c r="K247" s="94"/>
      <c r="R247" s="95"/>
      <c r="T247" s="96"/>
      <c r="AD247" s="97"/>
      <c r="AT247" s="94" t="s">
        <v>110</v>
      </c>
      <c r="AU247" s="94" t="s">
        <v>108</v>
      </c>
      <c r="AV247" s="94" t="s">
        <v>9</v>
      </c>
      <c r="AW247" s="94" t="s">
        <v>58</v>
      </c>
      <c r="AX247" s="94" t="s">
        <v>100</v>
      </c>
      <c r="AY247" s="94" t="s">
        <v>101</v>
      </c>
    </row>
    <row r="248" spans="2:64" s="14" customFormat="1" ht="15.75" customHeight="1">
      <c r="B248" s="98"/>
      <c r="E248" s="99"/>
      <c r="F248" s="313" t="s">
        <v>229</v>
      </c>
      <c r="G248" s="314"/>
      <c r="H248" s="314"/>
      <c r="I248" s="314"/>
      <c r="K248" s="100">
        <v>118.8</v>
      </c>
      <c r="R248" s="101"/>
      <c r="T248" s="102"/>
      <c r="AD248" s="103"/>
      <c r="AT248" s="99" t="s">
        <v>110</v>
      </c>
      <c r="AU248" s="99" t="s">
        <v>108</v>
      </c>
      <c r="AV248" s="99" t="s">
        <v>108</v>
      </c>
      <c r="AW248" s="99" t="s">
        <v>58</v>
      </c>
      <c r="AX248" s="99" t="s">
        <v>100</v>
      </c>
      <c r="AY248" s="99" t="s">
        <v>101</v>
      </c>
    </row>
    <row r="249" spans="2:64" s="14" customFormat="1" ht="15.75" customHeight="1">
      <c r="B249" s="93"/>
      <c r="E249" s="94"/>
      <c r="F249" s="311" t="s">
        <v>218</v>
      </c>
      <c r="G249" s="312"/>
      <c r="H249" s="312"/>
      <c r="I249" s="312"/>
      <c r="K249" s="94"/>
      <c r="R249" s="95"/>
      <c r="T249" s="96"/>
      <c r="AD249" s="97"/>
      <c r="AT249" s="94" t="s">
        <v>110</v>
      </c>
      <c r="AU249" s="94" t="s">
        <v>108</v>
      </c>
      <c r="AV249" s="94" t="s">
        <v>9</v>
      </c>
      <c r="AW249" s="94" t="s">
        <v>58</v>
      </c>
      <c r="AX249" s="94" t="s">
        <v>100</v>
      </c>
      <c r="AY249" s="94" t="s">
        <v>101</v>
      </c>
    </row>
    <row r="250" spans="2:64" s="14" customFormat="1" ht="15.75" customHeight="1">
      <c r="B250" s="98"/>
      <c r="E250" s="99"/>
      <c r="F250" s="313" t="s">
        <v>230</v>
      </c>
      <c r="G250" s="314"/>
      <c r="H250" s="314"/>
      <c r="I250" s="314"/>
      <c r="K250" s="100">
        <v>148.88800000000001</v>
      </c>
      <c r="R250" s="101"/>
      <c r="T250" s="102"/>
      <c r="AD250" s="103"/>
      <c r="AT250" s="99" t="s">
        <v>110</v>
      </c>
      <c r="AU250" s="99" t="s">
        <v>108</v>
      </c>
      <c r="AV250" s="99" t="s">
        <v>108</v>
      </c>
      <c r="AW250" s="99" t="s">
        <v>58</v>
      </c>
      <c r="AX250" s="99" t="s">
        <v>100</v>
      </c>
      <c r="AY250" s="99" t="s">
        <v>101</v>
      </c>
    </row>
    <row r="251" spans="2:64" s="14" customFormat="1" ht="15.75" customHeight="1">
      <c r="B251" s="93"/>
      <c r="E251" s="94"/>
      <c r="F251" s="311" t="s">
        <v>220</v>
      </c>
      <c r="G251" s="312"/>
      <c r="H251" s="312"/>
      <c r="I251" s="312"/>
      <c r="K251" s="94"/>
      <c r="R251" s="95"/>
      <c r="T251" s="96"/>
      <c r="AD251" s="97"/>
      <c r="AT251" s="94" t="s">
        <v>110</v>
      </c>
      <c r="AU251" s="94" t="s">
        <v>108</v>
      </c>
      <c r="AV251" s="94" t="s">
        <v>9</v>
      </c>
      <c r="AW251" s="94" t="s">
        <v>58</v>
      </c>
      <c r="AX251" s="94" t="s">
        <v>100</v>
      </c>
      <c r="AY251" s="94" t="s">
        <v>101</v>
      </c>
    </row>
    <row r="252" spans="2:64" s="14" customFormat="1" ht="15.75" customHeight="1">
      <c r="B252" s="98"/>
      <c r="E252" s="99"/>
      <c r="F252" s="313" t="s">
        <v>231</v>
      </c>
      <c r="G252" s="314"/>
      <c r="H252" s="314"/>
      <c r="I252" s="314"/>
      <c r="K252" s="100">
        <v>68.64</v>
      </c>
      <c r="R252" s="101"/>
      <c r="T252" s="102"/>
      <c r="AD252" s="103"/>
      <c r="AT252" s="99" t="s">
        <v>110</v>
      </c>
      <c r="AU252" s="99" t="s">
        <v>108</v>
      </c>
      <c r="AV252" s="99" t="s">
        <v>108</v>
      </c>
      <c r="AW252" s="99" t="s">
        <v>58</v>
      </c>
      <c r="AX252" s="99" t="s">
        <v>100</v>
      </c>
      <c r="AY252" s="99" t="s">
        <v>101</v>
      </c>
    </row>
    <row r="253" spans="2:64" s="14" customFormat="1" ht="15.75" customHeight="1">
      <c r="B253" s="93"/>
      <c r="E253" s="94"/>
      <c r="F253" s="311" t="s">
        <v>222</v>
      </c>
      <c r="G253" s="312"/>
      <c r="H253" s="312"/>
      <c r="I253" s="312"/>
      <c r="K253" s="94"/>
      <c r="R253" s="95"/>
      <c r="T253" s="96"/>
      <c r="AD253" s="97"/>
      <c r="AT253" s="94" t="s">
        <v>110</v>
      </c>
      <c r="AU253" s="94" t="s">
        <v>108</v>
      </c>
      <c r="AV253" s="94" t="s">
        <v>9</v>
      </c>
      <c r="AW253" s="94" t="s">
        <v>58</v>
      </c>
      <c r="AX253" s="94" t="s">
        <v>100</v>
      </c>
      <c r="AY253" s="94" t="s">
        <v>101</v>
      </c>
    </row>
    <row r="254" spans="2:64" s="14" customFormat="1" ht="15.75" customHeight="1">
      <c r="B254" s="98"/>
      <c r="E254" s="99"/>
      <c r="F254" s="313" t="s">
        <v>232</v>
      </c>
      <c r="G254" s="314"/>
      <c r="H254" s="314"/>
      <c r="I254" s="314"/>
      <c r="K254" s="100">
        <v>72.072000000000003</v>
      </c>
      <c r="R254" s="101"/>
      <c r="T254" s="102"/>
      <c r="AD254" s="103"/>
      <c r="AT254" s="99" t="s">
        <v>110</v>
      </c>
      <c r="AU254" s="99" t="s">
        <v>108</v>
      </c>
      <c r="AV254" s="99" t="s">
        <v>108</v>
      </c>
      <c r="AW254" s="99" t="s">
        <v>58</v>
      </c>
      <c r="AX254" s="99" t="s">
        <v>100</v>
      </c>
      <c r="AY254" s="99" t="s">
        <v>101</v>
      </c>
    </row>
    <row r="255" spans="2:64" s="14" customFormat="1" ht="15.75" customHeight="1">
      <c r="B255" s="104"/>
      <c r="E255" s="105"/>
      <c r="F255" s="304" t="s">
        <v>112</v>
      </c>
      <c r="G255" s="305"/>
      <c r="H255" s="305"/>
      <c r="I255" s="305"/>
      <c r="K255" s="106">
        <v>1772.0039999999999</v>
      </c>
      <c r="R255" s="107"/>
      <c r="T255" s="108"/>
      <c r="AD255" s="109"/>
      <c r="AT255" s="105" t="s">
        <v>110</v>
      </c>
      <c r="AU255" s="105" t="s">
        <v>108</v>
      </c>
      <c r="AV255" s="105" t="s">
        <v>107</v>
      </c>
      <c r="AW255" s="105" t="s">
        <v>58</v>
      </c>
      <c r="AX255" s="105" t="s">
        <v>9</v>
      </c>
      <c r="AY255" s="105" t="s">
        <v>101</v>
      </c>
    </row>
    <row r="256" spans="2:64" s="14" customFormat="1" ht="27" customHeight="1">
      <c r="B256" s="15"/>
      <c r="C256" s="82" t="s">
        <v>233</v>
      </c>
      <c r="D256" s="82" t="s">
        <v>103</v>
      </c>
      <c r="E256" s="83" t="s">
        <v>234</v>
      </c>
      <c r="F256" s="308" t="s">
        <v>235</v>
      </c>
      <c r="G256" s="309"/>
      <c r="H256" s="309"/>
      <c r="I256" s="309"/>
      <c r="J256" s="84" t="s">
        <v>116</v>
      </c>
      <c r="K256" s="85">
        <v>1624.04</v>
      </c>
      <c r="L256" s="86"/>
      <c r="M256" s="310"/>
      <c r="N256" s="309"/>
      <c r="O256" s="309"/>
      <c r="P256" s="310">
        <f>ROUND($V$256*$K$256,2)</f>
        <v>0</v>
      </c>
      <c r="Q256" s="309"/>
      <c r="R256" s="17"/>
      <c r="T256" s="87"/>
      <c r="U256" s="88" t="s">
        <v>39</v>
      </c>
      <c r="V256" s="89">
        <f>$L$256+$M$256</f>
        <v>0</v>
      </c>
      <c r="W256" s="89">
        <f>ROUND($L$256*$K$256,2)</f>
        <v>0</v>
      </c>
      <c r="X256" s="89">
        <f>ROUND($M$256*$K$256,2)</f>
        <v>0</v>
      </c>
      <c r="Y256" s="90">
        <v>0.09</v>
      </c>
      <c r="Z256" s="90">
        <f>$Y$256*$K$256</f>
        <v>146.1636</v>
      </c>
      <c r="AA256" s="90">
        <v>0</v>
      </c>
      <c r="AB256" s="90">
        <f>$AA$256*$K$256</f>
        <v>0</v>
      </c>
      <c r="AC256" s="90">
        <v>0</v>
      </c>
      <c r="AD256" s="91">
        <f>$AC$256*$K$256</f>
        <v>0</v>
      </c>
      <c r="AR256" s="14" t="s">
        <v>145</v>
      </c>
      <c r="AT256" s="14" t="s">
        <v>103</v>
      </c>
      <c r="AU256" s="14" t="s">
        <v>108</v>
      </c>
      <c r="AY256" s="14" t="s">
        <v>101</v>
      </c>
      <c r="BE256" s="92">
        <f>IF($U$256="základní",$P$256,0)</f>
        <v>0</v>
      </c>
      <c r="BF256" s="92">
        <f>IF($U$256="snížená",$P$256,0)</f>
        <v>0</v>
      </c>
      <c r="BG256" s="92">
        <f>IF($U$256="zákl. přenesená",$P$256,0)</f>
        <v>0</v>
      </c>
      <c r="BH256" s="92">
        <f>IF($U$256="sníž. přenesená",$P$256,0)</f>
        <v>0</v>
      </c>
      <c r="BI256" s="92">
        <f>IF($U$256="nulová",$P$256,0)</f>
        <v>0</v>
      </c>
      <c r="BJ256" s="14" t="s">
        <v>108</v>
      </c>
      <c r="BK256" s="92">
        <f>ROUND($V$256*$K$256,2)</f>
        <v>0</v>
      </c>
      <c r="BL256" s="14" t="s">
        <v>145</v>
      </c>
    </row>
    <row r="257" spans="2:64" s="14" customFormat="1" ht="15.75" customHeight="1">
      <c r="B257" s="93"/>
      <c r="E257" s="94"/>
      <c r="F257" s="311" t="s">
        <v>148</v>
      </c>
      <c r="G257" s="312"/>
      <c r="H257" s="312"/>
      <c r="I257" s="312"/>
      <c r="K257" s="94"/>
      <c r="R257" s="95"/>
      <c r="T257" s="96"/>
      <c r="AD257" s="97"/>
      <c r="AT257" s="94" t="s">
        <v>110</v>
      </c>
      <c r="AU257" s="94" t="s">
        <v>108</v>
      </c>
      <c r="AV257" s="94" t="s">
        <v>9</v>
      </c>
      <c r="AW257" s="94" t="s">
        <v>58</v>
      </c>
      <c r="AX257" s="94" t="s">
        <v>100</v>
      </c>
      <c r="AY257" s="94" t="s">
        <v>101</v>
      </c>
    </row>
    <row r="258" spans="2:64" s="14" customFormat="1" ht="15.75" customHeight="1">
      <c r="B258" s="98"/>
      <c r="E258" s="99"/>
      <c r="F258" s="313" t="s">
        <v>149</v>
      </c>
      <c r="G258" s="314"/>
      <c r="H258" s="314"/>
      <c r="I258" s="314"/>
      <c r="K258" s="100">
        <v>1147</v>
      </c>
      <c r="R258" s="101"/>
      <c r="T258" s="102"/>
      <c r="AD258" s="103"/>
      <c r="AT258" s="99" t="s">
        <v>110</v>
      </c>
      <c r="AU258" s="99" t="s">
        <v>108</v>
      </c>
      <c r="AV258" s="99" t="s">
        <v>108</v>
      </c>
      <c r="AW258" s="99" t="s">
        <v>58</v>
      </c>
      <c r="AX258" s="99" t="s">
        <v>100</v>
      </c>
      <c r="AY258" s="99" t="s">
        <v>101</v>
      </c>
    </row>
    <row r="259" spans="2:64" s="14" customFormat="1" ht="15.75" customHeight="1">
      <c r="B259" s="93"/>
      <c r="E259" s="94"/>
      <c r="F259" s="311" t="s">
        <v>150</v>
      </c>
      <c r="G259" s="312"/>
      <c r="H259" s="312"/>
      <c r="I259" s="312"/>
      <c r="K259" s="94"/>
      <c r="R259" s="95"/>
      <c r="T259" s="96"/>
      <c r="AD259" s="97"/>
      <c r="AT259" s="94" t="s">
        <v>110</v>
      </c>
      <c r="AU259" s="94" t="s">
        <v>108</v>
      </c>
      <c r="AV259" s="94" t="s">
        <v>9</v>
      </c>
      <c r="AW259" s="94" t="s">
        <v>58</v>
      </c>
      <c r="AX259" s="94" t="s">
        <v>100</v>
      </c>
      <c r="AY259" s="94" t="s">
        <v>101</v>
      </c>
    </row>
    <row r="260" spans="2:64" s="14" customFormat="1" ht="15.75" customHeight="1">
      <c r="B260" s="98"/>
      <c r="E260" s="99"/>
      <c r="F260" s="313" t="s">
        <v>151</v>
      </c>
      <c r="G260" s="314"/>
      <c r="H260" s="314"/>
      <c r="I260" s="314"/>
      <c r="K260" s="100">
        <v>69</v>
      </c>
      <c r="R260" s="101"/>
      <c r="T260" s="102"/>
      <c r="AD260" s="103"/>
      <c r="AT260" s="99" t="s">
        <v>110</v>
      </c>
      <c r="AU260" s="99" t="s">
        <v>108</v>
      </c>
      <c r="AV260" s="99" t="s">
        <v>108</v>
      </c>
      <c r="AW260" s="99" t="s">
        <v>58</v>
      </c>
      <c r="AX260" s="99" t="s">
        <v>100</v>
      </c>
      <c r="AY260" s="99" t="s">
        <v>101</v>
      </c>
    </row>
    <row r="261" spans="2:64" s="14" customFormat="1" ht="15.75" customHeight="1">
      <c r="B261" s="93"/>
      <c r="E261" s="94"/>
      <c r="F261" s="311" t="s">
        <v>214</v>
      </c>
      <c r="G261" s="312"/>
      <c r="H261" s="312"/>
      <c r="I261" s="312"/>
      <c r="K261" s="94"/>
      <c r="R261" s="95"/>
      <c r="T261" s="96"/>
      <c r="AD261" s="97"/>
      <c r="AT261" s="94" t="s">
        <v>110</v>
      </c>
      <c r="AU261" s="94" t="s">
        <v>108</v>
      </c>
      <c r="AV261" s="94" t="s">
        <v>9</v>
      </c>
      <c r="AW261" s="94" t="s">
        <v>58</v>
      </c>
      <c r="AX261" s="94" t="s">
        <v>100</v>
      </c>
      <c r="AY261" s="94" t="s">
        <v>101</v>
      </c>
    </row>
    <row r="262" spans="2:64" s="14" customFormat="1" ht="15.75" customHeight="1">
      <c r="B262" s="98"/>
      <c r="E262" s="99"/>
      <c r="F262" s="313" t="s">
        <v>215</v>
      </c>
      <c r="G262" s="314"/>
      <c r="H262" s="314"/>
      <c r="I262" s="314"/>
      <c r="K262" s="100">
        <v>23.64</v>
      </c>
      <c r="R262" s="101"/>
      <c r="T262" s="102"/>
      <c r="AD262" s="103"/>
      <c r="AT262" s="99" t="s">
        <v>110</v>
      </c>
      <c r="AU262" s="99" t="s">
        <v>108</v>
      </c>
      <c r="AV262" s="99" t="s">
        <v>108</v>
      </c>
      <c r="AW262" s="99" t="s">
        <v>58</v>
      </c>
      <c r="AX262" s="99" t="s">
        <v>100</v>
      </c>
      <c r="AY262" s="99" t="s">
        <v>101</v>
      </c>
    </row>
    <row r="263" spans="2:64" s="14" customFormat="1" ht="15.75" customHeight="1">
      <c r="B263" s="93"/>
      <c r="E263" s="94"/>
      <c r="F263" s="311" t="s">
        <v>216</v>
      </c>
      <c r="G263" s="312"/>
      <c r="H263" s="312"/>
      <c r="I263" s="312"/>
      <c r="K263" s="94"/>
      <c r="R263" s="95"/>
      <c r="T263" s="96"/>
      <c r="AD263" s="97"/>
      <c r="AT263" s="94" t="s">
        <v>110</v>
      </c>
      <c r="AU263" s="94" t="s">
        <v>108</v>
      </c>
      <c r="AV263" s="94" t="s">
        <v>9</v>
      </c>
      <c r="AW263" s="94" t="s">
        <v>58</v>
      </c>
      <c r="AX263" s="94" t="s">
        <v>100</v>
      </c>
      <c r="AY263" s="94" t="s">
        <v>101</v>
      </c>
    </row>
    <row r="264" spans="2:64" s="14" customFormat="1" ht="15.75" customHeight="1">
      <c r="B264" s="98"/>
      <c r="E264" s="99"/>
      <c r="F264" s="313" t="s">
        <v>217</v>
      </c>
      <c r="G264" s="314"/>
      <c r="H264" s="314"/>
      <c r="I264" s="314"/>
      <c r="K264" s="100">
        <v>108</v>
      </c>
      <c r="R264" s="101"/>
      <c r="T264" s="102"/>
      <c r="AD264" s="103"/>
      <c r="AT264" s="99" t="s">
        <v>110</v>
      </c>
      <c r="AU264" s="99" t="s">
        <v>108</v>
      </c>
      <c r="AV264" s="99" t="s">
        <v>108</v>
      </c>
      <c r="AW264" s="99" t="s">
        <v>58</v>
      </c>
      <c r="AX264" s="99" t="s">
        <v>100</v>
      </c>
      <c r="AY264" s="99" t="s">
        <v>101</v>
      </c>
    </row>
    <row r="265" spans="2:64" s="14" customFormat="1" ht="15.75" customHeight="1">
      <c r="B265" s="93"/>
      <c r="E265" s="94"/>
      <c r="F265" s="311" t="s">
        <v>218</v>
      </c>
      <c r="G265" s="312"/>
      <c r="H265" s="312"/>
      <c r="I265" s="312"/>
      <c r="K265" s="94"/>
      <c r="R265" s="95"/>
      <c r="T265" s="96"/>
      <c r="AD265" s="97"/>
      <c r="AT265" s="94" t="s">
        <v>110</v>
      </c>
      <c r="AU265" s="94" t="s">
        <v>108</v>
      </c>
      <c r="AV265" s="94" t="s">
        <v>9</v>
      </c>
      <c r="AW265" s="94" t="s">
        <v>58</v>
      </c>
      <c r="AX265" s="94" t="s">
        <v>100</v>
      </c>
      <c r="AY265" s="94" t="s">
        <v>101</v>
      </c>
    </row>
    <row r="266" spans="2:64" s="14" customFormat="1" ht="15.75" customHeight="1">
      <c r="B266" s="98"/>
      <c r="E266" s="99"/>
      <c r="F266" s="313" t="s">
        <v>219</v>
      </c>
      <c r="G266" s="314"/>
      <c r="H266" s="314"/>
      <c r="I266" s="314"/>
      <c r="K266" s="100">
        <v>148.47999999999999</v>
      </c>
      <c r="R266" s="101"/>
      <c r="T266" s="102"/>
      <c r="AD266" s="103"/>
      <c r="AT266" s="99" t="s">
        <v>110</v>
      </c>
      <c r="AU266" s="99" t="s">
        <v>108</v>
      </c>
      <c r="AV266" s="99" t="s">
        <v>108</v>
      </c>
      <c r="AW266" s="99" t="s">
        <v>58</v>
      </c>
      <c r="AX266" s="99" t="s">
        <v>100</v>
      </c>
      <c r="AY266" s="99" t="s">
        <v>101</v>
      </c>
    </row>
    <row r="267" spans="2:64" s="14" customFormat="1" ht="15.75" customHeight="1">
      <c r="B267" s="93"/>
      <c r="E267" s="94"/>
      <c r="F267" s="311" t="s">
        <v>220</v>
      </c>
      <c r="G267" s="312"/>
      <c r="H267" s="312"/>
      <c r="I267" s="312"/>
      <c r="K267" s="94"/>
      <c r="R267" s="95"/>
      <c r="T267" s="96"/>
      <c r="AD267" s="97"/>
      <c r="AT267" s="94" t="s">
        <v>110</v>
      </c>
      <c r="AU267" s="94" t="s">
        <v>108</v>
      </c>
      <c r="AV267" s="94" t="s">
        <v>9</v>
      </c>
      <c r="AW267" s="94" t="s">
        <v>58</v>
      </c>
      <c r="AX267" s="94" t="s">
        <v>100</v>
      </c>
      <c r="AY267" s="94" t="s">
        <v>101</v>
      </c>
    </row>
    <row r="268" spans="2:64" s="14" customFormat="1" ht="15.75" customHeight="1">
      <c r="B268" s="98"/>
      <c r="E268" s="99"/>
      <c r="F268" s="313" t="s">
        <v>221</v>
      </c>
      <c r="G268" s="314"/>
      <c r="H268" s="314"/>
      <c r="I268" s="314"/>
      <c r="K268" s="100">
        <v>62.4</v>
      </c>
      <c r="R268" s="101"/>
      <c r="T268" s="102"/>
      <c r="AD268" s="103"/>
      <c r="AT268" s="99" t="s">
        <v>110</v>
      </c>
      <c r="AU268" s="99" t="s">
        <v>108</v>
      </c>
      <c r="AV268" s="99" t="s">
        <v>108</v>
      </c>
      <c r="AW268" s="99" t="s">
        <v>58</v>
      </c>
      <c r="AX268" s="99" t="s">
        <v>100</v>
      </c>
      <c r="AY268" s="99" t="s">
        <v>101</v>
      </c>
    </row>
    <row r="269" spans="2:64" s="14" customFormat="1" ht="15.75" customHeight="1">
      <c r="B269" s="93"/>
      <c r="E269" s="94"/>
      <c r="F269" s="311" t="s">
        <v>222</v>
      </c>
      <c r="G269" s="312"/>
      <c r="H269" s="312"/>
      <c r="I269" s="312"/>
      <c r="K269" s="94"/>
      <c r="R269" s="95"/>
      <c r="T269" s="96"/>
      <c r="AD269" s="97"/>
      <c r="AT269" s="94" t="s">
        <v>110</v>
      </c>
      <c r="AU269" s="94" t="s">
        <v>108</v>
      </c>
      <c r="AV269" s="94" t="s">
        <v>9</v>
      </c>
      <c r="AW269" s="94" t="s">
        <v>58</v>
      </c>
      <c r="AX269" s="94" t="s">
        <v>100</v>
      </c>
      <c r="AY269" s="94" t="s">
        <v>101</v>
      </c>
    </row>
    <row r="270" spans="2:64" s="14" customFormat="1" ht="15.75" customHeight="1">
      <c r="B270" s="98"/>
      <c r="E270" s="99"/>
      <c r="F270" s="313" t="s">
        <v>223</v>
      </c>
      <c r="G270" s="314"/>
      <c r="H270" s="314"/>
      <c r="I270" s="314"/>
      <c r="K270" s="100">
        <v>65.52</v>
      </c>
      <c r="R270" s="101"/>
      <c r="T270" s="102"/>
      <c r="AD270" s="103"/>
      <c r="AT270" s="99" t="s">
        <v>110</v>
      </c>
      <c r="AU270" s="99" t="s">
        <v>108</v>
      </c>
      <c r="AV270" s="99" t="s">
        <v>108</v>
      </c>
      <c r="AW270" s="99" t="s">
        <v>58</v>
      </c>
      <c r="AX270" s="99" t="s">
        <v>100</v>
      </c>
      <c r="AY270" s="99" t="s">
        <v>101</v>
      </c>
    </row>
    <row r="271" spans="2:64" s="14" customFormat="1" ht="15.75" customHeight="1">
      <c r="B271" s="104"/>
      <c r="E271" s="105"/>
      <c r="F271" s="304" t="s">
        <v>112</v>
      </c>
      <c r="G271" s="305"/>
      <c r="H271" s="305"/>
      <c r="I271" s="305"/>
      <c r="K271" s="106">
        <v>1624.04</v>
      </c>
      <c r="R271" s="107"/>
      <c r="T271" s="108"/>
      <c r="AD271" s="109"/>
      <c r="AT271" s="105" t="s">
        <v>110</v>
      </c>
      <c r="AU271" s="105" t="s">
        <v>108</v>
      </c>
      <c r="AV271" s="105" t="s">
        <v>107</v>
      </c>
      <c r="AW271" s="105" t="s">
        <v>58</v>
      </c>
      <c r="AX271" s="105" t="s">
        <v>9</v>
      </c>
      <c r="AY271" s="105" t="s">
        <v>101</v>
      </c>
    </row>
    <row r="272" spans="2:64" s="14" customFormat="1" ht="15.75" customHeight="1">
      <c r="B272" s="15"/>
      <c r="C272" s="110" t="s">
        <v>107</v>
      </c>
      <c r="D272" s="110" t="s">
        <v>186</v>
      </c>
      <c r="E272" s="111" t="s">
        <v>236</v>
      </c>
      <c r="F272" s="315" t="s">
        <v>237</v>
      </c>
      <c r="G272" s="316"/>
      <c r="H272" s="316"/>
      <c r="I272" s="316"/>
      <c r="J272" s="112" t="s">
        <v>116</v>
      </c>
      <c r="K272" s="113">
        <v>1705.242</v>
      </c>
      <c r="L272" s="114"/>
      <c r="M272" s="316"/>
      <c r="N272" s="316"/>
      <c r="O272" s="309"/>
      <c r="P272" s="310">
        <f>ROUND($V$272*$K$272,2)</f>
        <v>0</v>
      </c>
      <c r="Q272" s="309"/>
      <c r="R272" s="17"/>
      <c r="T272" s="87"/>
      <c r="U272" s="88" t="s">
        <v>39</v>
      </c>
      <c r="V272" s="89">
        <f>$L$272+$M$272</f>
        <v>0</v>
      </c>
      <c r="W272" s="89">
        <f>ROUND($L$272*$K$272,2)</f>
        <v>0</v>
      </c>
      <c r="X272" s="89">
        <f>ROUND($M$272*$K$272,2)</f>
        <v>0</v>
      </c>
      <c r="Y272" s="90">
        <v>0</v>
      </c>
      <c r="Z272" s="90">
        <f>$Y$272*$K$272</f>
        <v>0</v>
      </c>
      <c r="AA272" s="90">
        <v>0</v>
      </c>
      <c r="AB272" s="90">
        <f>$AA$272*$K$272</f>
        <v>0</v>
      </c>
      <c r="AC272" s="90">
        <v>0</v>
      </c>
      <c r="AD272" s="91">
        <f>$AC$272*$K$272</f>
        <v>0</v>
      </c>
      <c r="AR272" s="14" t="s">
        <v>190</v>
      </c>
      <c r="AT272" s="14" t="s">
        <v>186</v>
      </c>
      <c r="AU272" s="14" t="s">
        <v>108</v>
      </c>
      <c r="AY272" s="14" t="s">
        <v>101</v>
      </c>
      <c r="BE272" s="92">
        <f>IF($U$272="základní",$P$272,0)</f>
        <v>0</v>
      </c>
      <c r="BF272" s="92">
        <f>IF($U$272="snížená",$P$272,0)</f>
        <v>0</v>
      </c>
      <c r="BG272" s="92">
        <f>IF($U$272="zákl. přenesená",$P$272,0)</f>
        <v>0</v>
      </c>
      <c r="BH272" s="92">
        <f>IF($U$272="sníž. přenesená",$P$272,0)</f>
        <v>0</v>
      </c>
      <c r="BI272" s="92">
        <f>IF($U$272="nulová",$P$272,0)</f>
        <v>0</v>
      </c>
      <c r="BJ272" s="14" t="s">
        <v>108</v>
      </c>
      <c r="BK272" s="92">
        <f>ROUND($V$272*$K$272,2)</f>
        <v>0</v>
      </c>
      <c r="BL272" s="14" t="s">
        <v>145</v>
      </c>
    </row>
    <row r="273" spans="2:64" s="14" customFormat="1" ht="15.75" customHeight="1">
      <c r="B273" s="93"/>
      <c r="E273" s="94"/>
      <c r="F273" s="311" t="s">
        <v>148</v>
      </c>
      <c r="G273" s="312"/>
      <c r="H273" s="312"/>
      <c r="I273" s="312"/>
      <c r="K273" s="94"/>
      <c r="R273" s="95"/>
      <c r="T273" s="96"/>
      <c r="AD273" s="97"/>
      <c r="AT273" s="94" t="s">
        <v>110</v>
      </c>
      <c r="AU273" s="94" t="s">
        <v>108</v>
      </c>
      <c r="AV273" s="94" t="s">
        <v>9</v>
      </c>
      <c r="AW273" s="94" t="s">
        <v>58</v>
      </c>
      <c r="AX273" s="94" t="s">
        <v>100</v>
      </c>
      <c r="AY273" s="94" t="s">
        <v>101</v>
      </c>
    </row>
    <row r="274" spans="2:64" s="14" customFormat="1" ht="15.75" customHeight="1">
      <c r="B274" s="98"/>
      <c r="E274" s="99"/>
      <c r="F274" s="313" t="s">
        <v>238</v>
      </c>
      <c r="G274" s="314"/>
      <c r="H274" s="314"/>
      <c r="I274" s="314"/>
      <c r="K274" s="100">
        <v>1204.3499999999999</v>
      </c>
      <c r="R274" s="101"/>
      <c r="T274" s="102"/>
      <c r="AD274" s="103"/>
      <c r="AT274" s="99" t="s">
        <v>110</v>
      </c>
      <c r="AU274" s="99" t="s">
        <v>108</v>
      </c>
      <c r="AV274" s="99" t="s">
        <v>108</v>
      </c>
      <c r="AW274" s="99" t="s">
        <v>58</v>
      </c>
      <c r="AX274" s="99" t="s">
        <v>100</v>
      </c>
      <c r="AY274" s="99" t="s">
        <v>101</v>
      </c>
    </row>
    <row r="275" spans="2:64" s="14" customFormat="1" ht="15.75" customHeight="1">
      <c r="B275" s="93"/>
      <c r="E275" s="94"/>
      <c r="F275" s="311" t="s">
        <v>150</v>
      </c>
      <c r="G275" s="312"/>
      <c r="H275" s="312"/>
      <c r="I275" s="312"/>
      <c r="K275" s="94"/>
      <c r="R275" s="95"/>
      <c r="T275" s="96"/>
      <c r="AD275" s="97"/>
      <c r="AT275" s="94" t="s">
        <v>110</v>
      </c>
      <c r="AU275" s="94" t="s">
        <v>108</v>
      </c>
      <c r="AV275" s="94" t="s">
        <v>9</v>
      </c>
      <c r="AW275" s="94" t="s">
        <v>58</v>
      </c>
      <c r="AX275" s="94" t="s">
        <v>100</v>
      </c>
      <c r="AY275" s="94" t="s">
        <v>101</v>
      </c>
    </row>
    <row r="276" spans="2:64" s="14" customFormat="1" ht="15.75" customHeight="1">
      <c r="B276" s="98"/>
      <c r="E276" s="99"/>
      <c r="F276" s="313" t="s">
        <v>239</v>
      </c>
      <c r="G276" s="314"/>
      <c r="H276" s="314"/>
      <c r="I276" s="314"/>
      <c r="K276" s="100">
        <v>72.45</v>
      </c>
      <c r="R276" s="101"/>
      <c r="T276" s="102"/>
      <c r="AD276" s="103"/>
      <c r="AT276" s="99" t="s">
        <v>110</v>
      </c>
      <c r="AU276" s="99" t="s">
        <v>108</v>
      </c>
      <c r="AV276" s="99" t="s">
        <v>108</v>
      </c>
      <c r="AW276" s="99" t="s">
        <v>58</v>
      </c>
      <c r="AX276" s="99" t="s">
        <v>100</v>
      </c>
      <c r="AY276" s="99" t="s">
        <v>101</v>
      </c>
    </row>
    <row r="277" spans="2:64" s="14" customFormat="1" ht="15.75" customHeight="1">
      <c r="B277" s="93"/>
      <c r="E277" s="94"/>
      <c r="F277" s="311" t="s">
        <v>214</v>
      </c>
      <c r="G277" s="312"/>
      <c r="H277" s="312"/>
      <c r="I277" s="312"/>
      <c r="K277" s="94"/>
      <c r="R277" s="95"/>
      <c r="T277" s="96"/>
      <c r="AD277" s="97"/>
      <c r="AT277" s="94" t="s">
        <v>110</v>
      </c>
      <c r="AU277" s="94" t="s">
        <v>108</v>
      </c>
      <c r="AV277" s="94" t="s">
        <v>9</v>
      </c>
      <c r="AW277" s="94" t="s">
        <v>58</v>
      </c>
      <c r="AX277" s="94" t="s">
        <v>100</v>
      </c>
      <c r="AY277" s="94" t="s">
        <v>101</v>
      </c>
    </row>
    <row r="278" spans="2:64" s="14" customFormat="1" ht="15.75" customHeight="1">
      <c r="B278" s="98"/>
      <c r="E278" s="99"/>
      <c r="F278" s="313" t="s">
        <v>240</v>
      </c>
      <c r="G278" s="314"/>
      <c r="H278" s="314"/>
      <c r="I278" s="314"/>
      <c r="K278" s="100">
        <v>24.821999999999999</v>
      </c>
      <c r="R278" s="101"/>
      <c r="T278" s="102"/>
      <c r="AD278" s="103"/>
      <c r="AT278" s="99" t="s">
        <v>110</v>
      </c>
      <c r="AU278" s="99" t="s">
        <v>108</v>
      </c>
      <c r="AV278" s="99" t="s">
        <v>108</v>
      </c>
      <c r="AW278" s="99" t="s">
        <v>58</v>
      </c>
      <c r="AX278" s="99" t="s">
        <v>100</v>
      </c>
      <c r="AY278" s="99" t="s">
        <v>101</v>
      </c>
    </row>
    <row r="279" spans="2:64" s="14" customFormat="1" ht="15.75" customHeight="1">
      <c r="B279" s="93"/>
      <c r="E279" s="94"/>
      <c r="F279" s="311" t="s">
        <v>216</v>
      </c>
      <c r="G279" s="312"/>
      <c r="H279" s="312"/>
      <c r="I279" s="312"/>
      <c r="K279" s="94"/>
      <c r="R279" s="95"/>
      <c r="T279" s="96"/>
      <c r="AD279" s="97"/>
      <c r="AT279" s="94" t="s">
        <v>110</v>
      </c>
      <c r="AU279" s="94" t="s">
        <v>108</v>
      </c>
      <c r="AV279" s="94" t="s">
        <v>9</v>
      </c>
      <c r="AW279" s="94" t="s">
        <v>58</v>
      </c>
      <c r="AX279" s="94" t="s">
        <v>100</v>
      </c>
      <c r="AY279" s="94" t="s">
        <v>101</v>
      </c>
    </row>
    <row r="280" spans="2:64" s="14" customFormat="1" ht="15.75" customHeight="1">
      <c r="B280" s="98"/>
      <c r="E280" s="99"/>
      <c r="F280" s="313" t="s">
        <v>241</v>
      </c>
      <c r="G280" s="314"/>
      <c r="H280" s="314"/>
      <c r="I280" s="314"/>
      <c r="K280" s="100">
        <v>113.4</v>
      </c>
      <c r="R280" s="101"/>
      <c r="T280" s="102"/>
      <c r="AD280" s="103"/>
      <c r="AT280" s="99" t="s">
        <v>110</v>
      </c>
      <c r="AU280" s="99" t="s">
        <v>108</v>
      </c>
      <c r="AV280" s="99" t="s">
        <v>108</v>
      </c>
      <c r="AW280" s="99" t="s">
        <v>58</v>
      </c>
      <c r="AX280" s="99" t="s">
        <v>100</v>
      </c>
      <c r="AY280" s="99" t="s">
        <v>101</v>
      </c>
    </row>
    <row r="281" spans="2:64" s="14" customFormat="1" ht="15.75" customHeight="1">
      <c r="B281" s="93"/>
      <c r="E281" s="94"/>
      <c r="F281" s="311" t="s">
        <v>218</v>
      </c>
      <c r="G281" s="312"/>
      <c r="H281" s="312"/>
      <c r="I281" s="312"/>
      <c r="K281" s="94"/>
      <c r="R281" s="95"/>
      <c r="T281" s="96"/>
      <c r="AD281" s="97"/>
      <c r="AT281" s="94" t="s">
        <v>110</v>
      </c>
      <c r="AU281" s="94" t="s">
        <v>108</v>
      </c>
      <c r="AV281" s="94" t="s">
        <v>9</v>
      </c>
      <c r="AW281" s="94" t="s">
        <v>58</v>
      </c>
      <c r="AX281" s="94" t="s">
        <v>100</v>
      </c>
      <c r="AY281" s="94" t="s">
        <v>101</v>
      </c>
    </row>
    <row r="282" spans="2:64" s="14" customFormat="1" ht="15.75" customHeight="1">
      <c r="B282" s="98"/>
      <c r="E282" s="99"/>
      <c r="F282" s="313" t="s">
        <v>242</v>
      </c>
      <c r="G282" s="314"/>
      <c r="H282" s="314"/>
      <c r="I282" s="314"/>
      <c r="K282" s="100">
        <v>155.904</v>
      </c>
      <c r="R282" s="101"/>
      <c r="T282" s="102"/>
      <c r="AD282" s="103"/>
      <c r="AT282" s="99" t="s">
        <v>110</v>
      </c>
      <c r="AU282" s="99" t="s">
        <v>108</v>
      </c>
      <c r="AV282" s="99" t="s">
        <v>108</v>
      </c>
      <c r="AW282" s="99" t="s">
        <v>58</v>
      </c>
      <c r="AX282" s="99" t="s">
        <v>100</v>
      </c>
      <c r="AY282" s="99" t="s">
        <v>101</v>
      </c>
    </row>
    <row r="283" spans="2:64" s="14" customFormat="1" ht="15.75" customHeight="1">
      <c r="B283" s="93"/>
      <c r="E283" s="94"/>
      <c r="F283" s="311" t="s">
        <v>220</v>
      </c>
      <c r="G283" s="312"/>
      <c r="H283" s="312"/>
      <c r="I283" s="312"/>
      <c r="K283" s="94"/>
      <c r="R283" s="95"/>
      <c r="T283" s="96"/>
      <c r="AD283" s="97"/>
      <c r="AT283" s="94" t="s">
        <v>110</v>
      </c>
      <c r="AU283" s="94" t="s">
        <v>108</v>
      </c>
      <c r="AV283" s="94" t="s">
        <v>9</v>
      </c>
      <c r="AW283" s="94" t="s">
        <v>58</v>
      </c>
      <c r="AX283" s="94" t="s">
        <v>100</v>
      </c>
      <c r="AY283" s="94" t="s">
        <v>101</v>
      </c>
    </row>
    <row r="284" spans="2:64" s="14" customFormat="1" ht="15.75" customHeight="1">
      <c r="B284" s="98"/>
      <c r="E284" s="99"/>
      <c r="F284" s="313" t="s">
        <v>243</v>
      </c>
      <c r="G284" s="314"/>
      <c r="H284" s="314"/>
      <c r="I284" s="314"/>
      <c r="K284" s="100">
        <v>65.52</v>
      </c>
      <c r="R284" s="101"/>
      <c r="T284" s="102"/>
      <c r="AD284" s="103"/>
      <c r="AT284" s="99" t="s">
        <v>110</v>
      </c>
      <c r="AU284" s="99" t="s">
        <v>108</v>
      </c>
      <c r="AV284" s="99" t="s">
        <v>108</v>
      </c>
      <c r="AW284" s="99" t="s">
        <v>58</v>
      </c>
      <c r="AX284" s="99" t="s">
        <v>100</v>
      </c>
      <c r="AY284" s="99" t="s">
        <v>101</v>
      </c>
    </row>
    <row r="285" spans="2:64" s="14" customFormat="1" ht="15.75" customHeight="1">
      <c r="B285" s="93"/>
      <c r="E285" s="94"/>
      <c r="F285" s="311" t="s">
        <v>222</v>
      </c>
      <c r="G285" s="312"/>
      <c r="H285" s="312"/>
      <c r="I285" s="312"/>
      <c r="K285" s="94"/>
      <c r="R285" s="95"/>
      <c r="T285" s="96"/>
      <c r="AD285" s="97"/>
      <c r="AT285" s="94" t="s">
        <v>110</v>
      </c>
      <c r="AU285" s="94" t="s">
        <v>108</v>
      </c>
      <c r="AV285" s="94" t="s">
        <v>9</v>
      </c>
      <c r="AW285" s="94" t="s">
        <v>58</v>
      </c>
      <c r="AX285" s="94" t="s">
        <v>100</v>
      </c>
      <c r="AY285" s="94" t="s">
        <v>101</v>
      </c>
    </row>
    <row r="286" spans="2:64" s="14" customFormat="1" ht="15.75" customHeight="1">
      <c r="B286" s="98"/>
      <c r="E286" s="99"/>
      <c r="F286" s="313" t="s">
        <v>244</v>
      </c>
      <c r="G286" s="314"/>
      <c r="H286" s="314"/>
      <c r="I286" s="314"/>
      <c r="K286" s="100">
        <v>68.796000000000006</v>
      </c>
      <c r="R286" s="101"/>
      <c r="T286" s="102"/>
      <c r="AD286" s="103"/>
      <c r="AT286" s="99" t="s">
        <v>110</v>
      </c>
      <c r="AU286" s="99" t="s">
        <v>108</v>
      </c>
      <c r="AV286" s="99" t="s">
        <v>108</v>
      </c>
      <c r="AW286" s="99" t="s">
        <v>58</v>
      </c>
      <c r="AX286" s="99" t="s">
        <v>100</v>
      </c>
      <c r="AY286" s="99" t="s">
        <v>101</v>
      </c>
    </row>
    <row r="287" spans="2:64" s="14" customFormat="1" ht="15.75" customHeight="1">
      <c r="B287" s="104"/>
      <c r="E287" s="105"/>
      <c r="F287" s="304" t="s">
        <v>112</v>
      </c>
      <c r="G287" s="305"/>
      <c r="H287" s="305"/>
      <c r="I287" s="305"/>
      <c r="K287" s="106">
        <v>1705.242</v>
      </c>
      <c r="R287" s="107"/>
      <c r="T287" s="108"/>
      <c r="AD287" s="109"/>
      <c r="AT287" s="105" t="s">
        <v>110</v>
      </c>
      <c r="AU287" s="105" t="s">
        <v>108</v>
      </c>
      <c r="AV287" s="105" t="s">
        <v>107</v>
      </c>
      <c r="AW287" s="105" t="s">
        <v>58</v>
      </c>
      <c r="AX287" s="105" t="s">
        <v>9</v>
      </c>
      <c r="AY287" s="105" t="s">
        <v>101</v>
      </c>
    </row>
    <row r="288" spans="2:64" s="14" customFormat="1" ht="27" customHeight="1">
      <c r="B288" s="15"/>
      <c r="C288" s="82" t="s">
        <v>245</v>
      </c>
      <c r="D288" s="82" t="s">
        <v>103</v>
      </c>
      <c r="E288" s="83" t="s">
        <v>246</v>
      </c>
      <c r="F288" s="308" t="s">
        <v>247</v>
      </c>
      <c r="G288" s="309"/>
      <c r="H288" s="309"/>
      <c r="I288" s="309"/>
      <c r="J288" s="84" t="s">
        <v>116</v>
      </c>
      <c r="K288" s="85">
        <v>1633</v>
      </c>
      <c r="L288" s="86"/>
      <c r="M288" s="310"/>
      <c r="N288" s="309"/>
      <c r="O288" s="309"/>
      <c r="P288" s="310">
        <f>ROUND($V$288*$K$288,2)</f>
        <v>0</v>
      </c>
      <c r="Q288" s="309"/>
      <c r="R288" s="17"/>
      <c r="T288" s="87"/>
      <c r="U288" s="88" t="s">
        <v>39</v>
      </c>
      <c r="V288" s="89">
        <f>$L$288+$M$288</f>
        <v>0</v>
      </c>
      <c r="W288" s="89">
        <f>ROUND($L$288*$K$288,2)</f>
        <v>0</v>
      </c>
      <c r="X288" s="89">
        <f>ROUND($M$288*$K$288,2)</f>
        <v>0</v>
      </c>
      <c r="Y288" s="90">
        <v>4.5999999999999999E-2</v>
      </c>
      <c r="Z288" s="90">
        <f>$Y$288*$K$288</f>
        <v>75.117999999999995</v>
      </c>
      <c r="AA288" s="90">
        <v>0</v>
      </c>
      <c r="AB288" s="90">
        <f>$AA$288*$K$288</f>
        <v>0</v>
      </c>
      <c r="AC288" s="90">
        <v>6.0000000000000001E-3</v>
      </c>
      <c r="AD288" s="91">
        <f>$AC$288*$K$288</f>
        <v>9.798</v>
      </c>
      <c r="AR288" s="14" t="s">
        <v>145</v>
      </c>
      <c r="AT288" s="14" t="s">
        <v>103</v>
      </c>
      <c r="AU288" s="14" t="s">
        <v>108</v>
      </c>
      <c r="AY288" s="14" t="s">
        <v>101</v>
      </c>
      <c r="BE288" s="92">
        <f>IF($U$288="základní",$P$288,0)</f>
        <v>0</v>
      </c>
      <c r="BF288" s="92">
        <f>IF($U$288="snížená",$P$288,0)</f>
        <v>0</v>
      </c>
      <c r="BG288" s="92">
        <f>IF($U$288="zákl. přenesená",$P$288,0)</f>
        <v>0</v>
      </c>
      <c r="BH288" s="92">
        <f>IF($U$288="sníž. přenesená",$P$288,0)</f>
        <v>0</v>
      </c>
      <c r="BI288" s="92">
        <f>IF($U$288="nulová",$P$288,0)</f>
        <v>0</v>
      </c>
      <c r="BJ288" s="14" t="s">
        <v>108</v>
      </c>
      <c r="BK288" s="92">
        <f>ROUND($V$288*$K$288,2)</f>
        <v>0</v>
      </c>
      <c r="BL288" s="14" t="s">
        <v>145</v>
      </c>
    </row>
    <row r="289" spans="2:64" s="14" customFormat="1" ht="15.75" customHeight="1">
      <c r="B289" s="98"/>
      <c r="E289" s="99"/>
      <c r="F289" s="313" t="s">
        <v>169</v>
      </c>
      <c r="G289" s="314"/>
      <c r="H289" s="314"/>
      <c r="I289" s="314"/>
      <c r="K289" s="100">
        <v>1633</v>
      </c>
      <c r="R289" s="101"/>
      <c r="T289" s="102"/>
      <c r="AD289" s="103"/>
      <c r="AT289" s="99" t="s">
        <v>110</v>
      </c>
      <c r="AU289" s="99" t="s">
        <v>108</v>
      </c>
      <c r="AV289" s="99" t="s">
        <v>108</v>
      </c>
      <c r="AW289" s="99" t="s">
        <v>58</v>
      </c>
      <c r="AX289" s="99" t="s">
        <v>100</v>
      </c>
      <c r="AY289" s="99" t="s">
        <v>101</v>
      </c>
    </row>
    <row r="290" spans="2:64" s="14" customFormat="1" ht="15.75" customHeight="1">
      <c r="B290" s="104"/>
      <c r="E290" s="105"/>
      <c r="F290" s="304" t="s">
        <v>112</v>
      </c>
      <c r="G290" s="305"/>
      <c r="H290" s="305"/>
      <c r="I290" s="305"/>
      <c r="K290" s="106">
        <v>1633</v>
      </c>
      <c r="R290" s="107"/>
      <c r="T290" s="108"/>
      <c r="AD290" s="109"/>
      <c r="AT290" s="105" t="s">
        <v>110</v>
      </c>
      <c r="AU290" s="105" t="s">
        <v>108</v>
      </c>
      <c r="AV290" s="105" t="s">
        <v>107</v>
      </c>
      <c r="AW290" s="105" t="s">
        <v>58</v>
      </c>
      <c r="AX290" s="105" t="s">
        <v>9</v>
      </c>
      <c r="AY290" s="105" t="s">
        <v>101</v>
      </c>
    </row>
    <row r="291" spans="2:64" s="14" customFormat="1" ht="27" customHeight="1">
      <c r="B291" s="15"/>
      <c r="C291" s="82" t="s">
        <v>248</v>
      </c>
      <c r="D291" s="82" t="s">
        <v>103</v>
      </c>
      <c r="E291" s="83" t="s">
        <v>249</v>
      </c>
      <c r="F291" s="308" t="s">
        <v>250</v>
      </c>
      <c r="G291" s="309"/>
      <c r="H291" s="309"/>
      <c r="I291" s="309"/>
      <c r="J291" s="84" t="s">
        <v>251</v>
      </c>
      <c r="K291" s="85">
        <v>30</v>
      </c>
      <c r="L291" s="86"/>
      <c r="M291" s="310"/>
      <c r="N291" s="309"/>
      <c r="O291" s="309"/>
      <c r="P291" s="310">
        <f>ROUND($V$291*$K$291,2)</f>
        <v>0</v>
      </c>
      <c r="Q291" s="309"/>
      <c r="R291" s="17"/>
      <c r="T291" s="87"/>
      <c r="U291" s="88" t="s">
        <v>39</v>
      </c>
      <c r="V291" s="89">
        <f>$L$291+$M$291</f>
        <v>0</v>
      </c>
      <c r="W291" s="89">
        <f>ROUND($L$291*$K$291,2)</f>
        <v>0</v>
      </c>
      <c r="X291" s="89">
        <f>ROUND($M$291*$K$291,2)</f>
        <v>0</v>
      </c>
      <c r="Y291" s="90">
        <v>0.16600000000000001</v>
      </c>
      <c r="Z291" s="90">
        <f>$Y$291*$K$291</f>
        <v>4.9800000000000004</v>
      </c>
      <c r="AA291" s="90">
        <v>0</v>
      </c>
      <c r="AB291" s="90">
        <f>$AA$291*$K$291</f>
        <v>0</v>
      </c>
      <c r="AC291" s="90">
        <v>2.9999999999999997E-4</v>
      </c>
      <c r="AD291" s="91">
        <f>$AC$291*$K$291</f>
        <v>8.9999999999999993E-3</v>
      </c>
      <c r="AR291" s="14" t="s">
        <v>145</v>
      </c>
      <c r="AT291" s="14" t="s">
        <v>103</v>
      </c>
      <c r="AU291" s="14" t="s">
        <v>108</v>
      </c>
      <c r="AY291" s="14" t="s">
        <v>101</v>
      </c>
      <c r="BE291" s="92">
        <f>IF($U$291="základní",$P$291,0)</f>
        <v>0</v>
      </c>
      <c r="BF291" s="92">
        <f>IF($U$291="snížená",$P$291,0)</f>
        <v>0</v>
      </c>
      <c r="BG291" s="92">
        <f>IF($U$291="zákl. přenesená",$P$291,0)</f>
        <v>0</v>
      </c>
      <c r="BH291" s="92">
        <f>IF($U$291="sníž. přenesená",$P$291,0)</f>
        <v>0</v>
      </c>
      <c r="BI291" s="92">
        <f>IF($U$291="nulová",$P$291,0)</f>
        <v>0</v>
      </c>
      <c r="BJ291" s="14" t="s">
        <v>108</v>
      </c>
      <c r="BK291" s="92">
        <f>ROUND($V$291*$K$291,2)</f>
        <v>0</v>
      </c>
      <c r="BL291" s="14" t="s">
        <v>145</v>
      </c>
    </row>
    <row r="292" spans="2:64" s="14" customFormat="1" ht="15.75" customHeight="1">
      <c r="B292" s="98"/>
      <c r="E292" s="99"/>
      <c r="F292" s="313" t="s">
        <v>252</v>
      </c>
      <c r="G292" s="314"/>
      <c r="H292" s="314"/>
      <c r="I292" s="314"/>
      <c r="K292" s="100">
        <v>30</v>
      </c>
      <c r="R292" s="101"/>
      <c r="T292" s="102"/>
      <c r="AD292" s="103"/>
      <c r="AT292" s="99" t="s">
        <v>110</v>
      </c>
      <c r="AU292" s="99" t="s">
        <v>108</v>
      </c>
      <c r="AV292" s="99" t="s">
        <v>108</v>
      </c>
      <c r="AW292" s="99" t="s">
        <v>58</v>
      </c>
      <c r="AX292" s="99" t="s">
        <v>100</v>
      </c>
      <c r="AY292" s="99" t="s">
        <v>101</v>
      </c>
    </row>
    <row r="293" spans="2:64" s="14" customFormat="1" ht="15.75" customHeight="1">
      <c r="B293" s="104"/>
      <c r="E293" s="105"/>
      <c r="F293" s="304" t="s">
        <v>112</v>
      </c>
      <c r="G293" s="305"/>
      <c r="H293" s="305"/>
      <c r="I293" s="305"/>
      <c r="K293" s="106">
        <v>30</v>
      </c>
      <c r="R293" s="107"/>
      <c r="T293" s="108"/>
      <c r="AD293" s="109"/>
      <c r="AT293" s="105" t="s">
        <v>110</v>
      </c>
      <c r="AU293" s="105" t="s">
        <v>108</v>
      </c>
      <c r="AV293" s="105" t="s">
        <v>107</v>
      </c>
      <c r="AW293" s="105" t="s">
        <v>58</v>
      </c>
      <c r="AX293" s="105" t="s">
        <v>9</v>
      </c>
      <c r="AY293" s="105" t="s">
        <v>101</v>
      </c>
    </row>
    <row r="294" spans="2:64" s="14" customFormat="1" ht="27" customHeight="1">
      <c r="B294" s="15"/>
      <c r="C294" s="82" t="s">
        <v>253</v>
      </c>
      <c r="D294" s="82" t="s">
        <v>103</v>
      </c>
      <c r="E294" s="83" t="s">
        <v>254</v>
      </c>
      <c r="F294" s="308" t="s">
        <v>255</v>
      </c>
      <c r="G294" s="309"/>
      <c r="H294" s="309"/>
      <c r="I294" s="309"/>
      <c r="J294" s="84" t="s">
        <v>196</v>
      </c>
      <c r="K294" s="85">
        <v>8472.3539999999994</v>
      </c>
      <c r="L294" s="86"/>
      <c r="M294" s="310"/>
      <c r="N294" s="309"/>
      <c r="O294" s="309"/>
      <c r="P294" s="310">
        <f>ROUND($V$294*$K$294,2)</f>
        <v>0</v>
      </c>
      <c r="Q294" s="309"/>
      <c r="R294" s="17"/>
      <c r="T294" s="87"/>
      <c r="U294" s="88" t="s">
        <v>39</v>
      </c>
      <c r="V294" s="89">
        <f>$L$294+$M$294</f>
        <v>0</v>
      </c>
      <c r="W294" s="89">
        <f>ROUND($L$294*$K$294,2)</f>
        <v>0</v>
      </c>
      <c r="X294" s="89">
        <f>ROUND($M$294*$K$294,2)</f>
        <v>0</v>
      </c>
      <c r="Y294" s="90">
        <v>0</v>
      </c>
      <c r="Z294" s="90">
        <f>$Y$294*$K$294</f>
        <v>0</v>
      </c>
      <c r="AA294" s="90">
        <v>0</v>
      </c>
      <c r="AB294" s="90">
        <f>$AA$294*$K$294</f>
        <v>0</v>
      </c>
      <c r="AC294" s="90">
        <v>0</v>
      </c>
      <c r="AD294" s="91">
        <f>$AC$294*$K$294</f>
        <v>0</v>
      </c>
      <c r="AR294" s="14" t="s">
        <v>145</v>
      </c>
      <c r="AT294" s="14" t="s">
        <v>103</v>
      </c>
      <c r="AU294" s="14" t="s">
        <v>108</v>
      </c>
      <c r="AY294" s="14" t="s">
        <v>101</v>
      </c>
      <c r="BE294" s="92">
        <f>IF($U$294="základní",$P$294,0)</f>
        <v>0</v>
      </c>
      <c r="BF294" s="92">
        <f>IF($U$294="snížená",$P$294,0)</f>
        <v>0</v>
      </c>
      <c r="BG294" s="92">
        <f>IF($U$294="zákl. přenesená",$P$294,0)</f>
        <v>0</v>
      </c>
      <c r="BH294" s="92">
        <f>IF($U$294="sníž. přenesená",$P$294,0)</f>
        <v>0</v>
      </c>
      <c r="BI294" s="92">
        <f>IF($U$294="nulová",$P$294,0)</f>
        <v>0</v>
      </c>
      <c r="BJ294" s="14" t="s">
        <v>108</v>
      </c>
      <c r="BK294" s="92">
        <f>ROUND($V$294*$K$294,2)</f>
        <v>0</v>
      </c>
      <c r="BL294" s="14" t="s">
        <v>145</v>
      </c>
    </row>
    <row r="295" spans="2:64" s="72" customFormat="1" ht="30.75" customHeight="1">
      <c r="B295" s="71"/>
      <c r="D295" s="81" t="s">
        <v>69</v>
      </c>
      <c r="E295" s="81"/>
      <c r="F295" s="81"/>
      <c r="G295" s="81"/>
      <c r="H295" s="81"/>
      <c r="I295" s="81"/>
      <c r="J295" s="81"/>
      <c r="K295" s="81"/>
      <c r="L295" s="81"/>
      <c r="M295" s="306">
        <f>$BK$295</f>
        <v>0</v>
      </c>
      <c r="N295" s="307"/>
      <c r="O295" s="307"/>
      <c r="P295" s="307" t="s">
        <v>99</v>
      </c>
      <c r="Q295" s="302"/>
      <c r="R295" s="74"/>
      <c r="T295" s="75"/>
      <c r="W295" s="76">
        <f>SUM($W$296:$W$352)</f>
        <v>0</v>
      </c>
      <c r="X295" s="76">
        <f>SUM($X$296:$X$352)</f>
        <v>0</v>
      </c>
      <c r="Z295" s="77">
        <f>SUM($Z$296:$Z$352)</f>
        <v>668.32961100000011</v>
      </c>
      <c r="AB295" s="77">
        <f>SUM($AB$296:$AB$352)</f>
        <v>5.6297324</v>
      </c>
      <c r="AD295" s="78">
        <f>SUM($AD$296:$AD$352)</f>
        <v>22.878399999999999</v>
      </c>
      <c r="AR295" s="79" t="s">
        <v>108</v>
      </c>
      <c r="AT295" s="79" t="s">
        <v>98</v>
      </c>
      <c r="AU295" s="79" t="s">
        <v>9</v>
      </c>
      <c r="AY295" s="79" t="s">
        <v>101</v>
      </c>
      <c r="BK295" s="80">
        <f>SUM($BK$296:$BK$352)</f>
        <v>0</v>
      </c>
    </row>
    <row r="296" spans="2:64" s="14" customFormat="1" ht="27" customHeight="1">
      <c r="B296" s="15"/>
      <c r="C296" s="82" t="s">
        <v>256</v>
      </c>
      <c r="D296" s="82" t="s">
        <v>103</v>
      </c>
      <c r="E296" s="83" t="s">
        <v>257</v>
      </c>
      <c r="F296" s="308" t="s">
        <v>258</v>
      </c>
      <c r="G296" s="309"/>
      <c r="H296" s="309"/>
      <c r="I296" s="309"/>
      <c r="J296" s="84" t="s">
        <v>116</v>
      </c>
      <c r="K296" s="85">
        <v>180.80099999999999</v>
      </c>
      <c r="L296" s="86"/>
      <c r="M296" s="310"/>
      <c r="N296" s="309"/>
      <c r="O296" s="309"/>
      <c r="P296" s="310">
        <f>ROUND($V$296*$K$296,2)</f>
        <v>0</v>
      </c>
      <c r="Q296" s="309"/>
      <c r="R296" s="17"/>
      <c r="T296" s="87"/>
      <c r="U296" s="88" t="s">
        <v>39</v>
      </c>
      <c r="V296" s="89">
        <f>$L$296+$M$296</f>
        <v>0</v>
      </c>
      <c r="W296" s="89">
        <f>ROUND($L$296*$K$296,2)</f>
        <v>0</v>
      </c>
      <c r="X296" s="89">
        <f>ROUND($M$296*$K$296,2)</f>
        <v>0</v>
      </c>
      <c r="Y296" s="90">
        <v>0.21099999999999999</v>
      </c>
      <c r="Z296" s="90">
        <f>$Y$296*$K$296</f>
        <v>38.149010999999994</v>
      </c>
      <c r="AA296" s="90">
        <v>6.0000000000000001E-3</v>
      </c>
      <c r="AB296" s="90">
        <f>$AA$296*$K$296</f>
        <v>1.0848059999999999</v>
      </c>
      <c r="AC296" s="90">
        <v>0</v>
      </c>
      <c r="AD296" s="91">
        <f>$AC$296*$K$296</f>
        <v>0</v>
      </c>
      <c r="AR296" s="14" t="s">
        <v>145</v>
      </c>
      <c r="AT296" s="14" t="s">
        <v>103</v>
      </c>
      <c r="AU296" s="14" t="s">
        <v>108</v>
      </c>
      <c r="AY296" s="14" t="s">
        <v>101</v>
      </c>
      <c r="BE296" s="92">
        <f>IF($U$296="základní",$P$296,0)</f>
        <v>0</v>
      </c>
      <c r="BF296" s="92">
        <f>IF($U$296="snížená",$P$296,0)</f>
        <v>0</v>
      </c>
      <c r="BG296" s="92">
        <f>IF($U$296="zákl. přenesená",$P$296,0)</f>
        <v>0</v>
      </c>
      <c r="BH296" s="92">
        <f>IF($U$296="sníž. přenesená",$P$296,0)</f>
        <v>0</v>
      </c>
      <c r="BI296" s="92">
        <f>IF($U$296="nulová",$P$296,0)</f>
        <v>0</v>
      </c>
      <c r="BJ296" s="14" t="s">
        <v>108</v>
      </c>
      <c r="BK296" s="92">
        <f>ROUND($V$296*$K$296,2)</f>
        <v>0</v>
      </c>
      <c r="BL296" s="14" t="s">
        <v>145</v>
      </c>
    </row>
    <row r="297" spans="2:64" s="14" customFormat="1" ht="15.75" customHeight="1">
      <c r="B297" s="93"/>
      <c r="E297" s="94"/>
      <c r="F297" s="311" t="s">
        <v>140</v>
      </c>
      <c r="G297" s="312"/>
      <c r="H297" s="312"/>
      <c r="I297" s="312"/>
      <c r="K297" s="94"/>
      <c r="R297" s="95"/>
      <c r="T297" s="96"/>
      <c r="AD297" s="97"/>
      <c r="AT297" s="94" t="s">
        <v>110</v>
      </c>
      <c r="AU297" s="94" t="s">
        <v>108</v>
      </c>
      <c r="AV297" s="94" t="s">
        <v>9</v>
      </c>
      <c r="AW297" s="94" t="s">
        <v>58</v>
      </c>
      <c r="AX297" s="94" t="s">
        <v>100</v>
      </c>
      <c r="AY297" s="94" t="s">
        <v>101</v>
      </c>
    </row>
    <row r="298" spans="2:64" s="14" customFormat="1" ht="15.75" customHeight="1">
      <c r="B298" s="98"/>
      <c r="E298" s="99"/>
      <c r="F298" s="313" t="s">
        <v>141</v>
      </c>
      <c r="G298" s="314"/>
      <c r="H298" s="314"/>
      <c r="I298" s="314"/>
      <c r="K298" s="100">
        <v>180.80099999999999</v>
      </c>
      <c r="R298" s="101"/>
      <c r="T298" s="102"/>
      <c r="AD298" s="103"/>
      <c r="AT298" s="99" t="s">
        <v>110</v>
      </c>
      <c r="AU298" s="99" t="s">
        <v>108</v>
      </c>
      <c r="AV298" s="99" t="s">
        <v>108</v>
      </c>
      <c r="AW298" s="99" t="s">
        <v>58</v>
      </c>
      <c r="AX298" s="99" t="s">
        <v>100</v>
      </c>
      <c r="AY298" s="99" t="s">
        <v>101</v>
      </c>
    </row>
    <row r="299" spans="2:64" s="14" customFormat="1" ht="15.75" customHeight="1">
      <c r="B299" s="104"/>
      <c r="E299" s="105"/>
      <c r="F299" s="304" t="s">
        <v>112</v>
      </c>
      <c r="G299" s="305"/>
      <c r="H299" s="305"/>
      <c r="I299" s="305"/>
      <c r="K299" s="106">
        <v>180.80099999999999</v>
      </c>
      <c r="R299" s="107"/>
      <c r="T299" s="108"/>
      <c r="AD299" s="109"/>
      <c r="AT299" s="105" t="s">
        <v>110</v>
      </c>
      <c r="AU299" s="105" t="s">
        <v>108</v>
      </c>
      <c r="AV299" s="105" t="s">
        <v>107</v>
      </c>
      <c r="AW299" s="105" t="s">
        <v>58</v>
      </c>
      <c r="AX299" s="105" t="s">
        <v>9</v>
      </c>
      <c r="AY299" s="105" t="s">
        <v>101</v>
      </c>
    </row>
    <row r="300" spans="2:64" s="14" customFormat="1" ht="27" customHeight="1">
      <c r="B300" s="15"/>
      <c r="C300" s="110" t="s">
        <v>190</v>
      </c>
      <c r="D300" s="110" t="s">
        <v>186</v>
      </c>
      <c r="E300" s="111" t="s">
        <v>259</v>
      </c>
      <c r="F300" s="315" t="s">
        <v>260</v>
      </c>
      <c r="G300" s="316"/>
      <c r="H300" s="316"/>
      <c r="I300" s="316"/>
      <c r="J300" s="112" t="s">
        <v>116</v>
      </c>
      <c r="K300" s="113">
        <v>189.84100000000001</v>
      </c>
      <c r="L300" s="114"/>
      <c r="M300" s="316"/>
      <c r="N300" s="316"/>
      <c r="O300" s="309"/>
      <c r="P300" s="310">
        <f>ROUND($V$300*$K$300,2)</f>
        <v>0</v>
      </c>
      <c r="Q300" s="309"/>
      <c r="R300" s="17"/>
      <c r="T300" s="87"/>
      <c r="U300" s="88" t="s">
        <v>39</v>
      </c>
      <c r="V300" s="89">
        <f>$L$300+$M$300</f>
        <v>0</v>
      </c>
      <c r="W300" s="89">
        <f>ROUND($L$300*$K$300,2)</f>
        <v>0</v>
      </c>
      <c r="X300" s="89">
        <f>ROUND($M$300*$K$300,2)</f>
        <v>0</v>
      </c>
      <c r="Y300" s="90">
        <v>0</v>
      </c>
      <c r="Z300" s="90">
        <f>$Y$300*$K$300</f>
        <v>0</v>
      </c>
      <c r="AA300" s="90">
        <v>0</v>
      </c>
      <c r="AB300" s="90">
        <f>$AA$300*$K$300</f>
        <v>0</v>
      </c>
      <c r="AC300" s="90">
        <v>0</v>
      </c>
      <c r="AD300" s="91">
        <f>$AC$300*$K$300</f>
        <v>0</v>
      </c>
      <c r="AR300" s="14" t="s">
        <v>190</v>
      </c>
      <c r="AT300" s="14" t="s">
        <v>186</v>
      </c>
      <c r="AU300" s="14" t="s">
        <v>108</v>
      </c>
      <c r="AY300" s="14" t="s">
        <v>101</v>
      </c>
      <c r="BE300" s="92">
        <f>IF($U$300="základní",$P$300,0)</f>
        <v>0</v>
      </c>
      <c r="BF300" s="92">
        <f>IF($U$300="snížená",$P$300,0)</f>
        <v>0</v>
      </c>
      <c r="BG300" s="92">
        <f>IF($U$300="zákl. přenesená",$P$300,0)</f>
        <v>0</v>
      </c>
      <c r="BH300" s="92">
        <f>IF($U$300="sníž. přenesená",$P$300,0)</f>
        <v>0</v>
      </c>
      <c r="BI300" s="92">
        <f>IF($U$300="nulová",$P$300,0)</f>
        <v>0</v>
      </c>
      <c r="BJ300" s="14" t="s">
        <v>108</v>
      </c>
      <c r="BK300" s="92">
        <f>ROUND($V$300*$K$300,2)</f>
        <v>0</v>
      </c>
      <c r="BL300" s="14" t="s">
        <v>145</v>
      </c>
    </row>
    <row r="301" spans="2:64" s="14" customFormat="1" ht="15.75" customHeight="1">
      <c r="B301" s="93"/>
      <c r="E301" s="94"/>
      <c r="F301" s="311" t="s">
        <v>140</v>
      </c>
      <c r="G301" s="312"/>
      <c r="H301" s="312"/>
      <c r="I301" s="312"/>
      <c r="K301" s="94"/>
      <c r="R301" s="95"/>
      <c r="T301" s="96"/>
      <c r="AD301" s="97"/>
      <c r="AT301" s="94" t="s">
        <v>110</v>
      </c>
      <c r="AU301" s="94" t="s">
        <v>108</v>
      </c>
      <c r="AV301" s="94" t="s">
        <v>9</v>
      </c>
      <c r="AW301" s="94" t="s">
        <v>58</v>
      </c>
      <c r="AX301" s="94" t="s">
        <v>100</v>
      </c>
      <c r="AY301" s="94" t="s">
        <v>101</v>
      </c>
    </row>
    <row r="302" spans="2:64" s="14" customFormat="1" ht="15.75" customHeight="1">
      <c r="B302" s="98"/>
      <c r="E302" s="99"/>
      <c r="F302" s="313" t="s">
        <v>261</v>
      </c>
      <c r="G302" s="314"/>
      <c r="H302" s="314"/>
      <c r="I302" s="314"/>
      <c r="K302" s="100">
        <v>189.84100000000001</v>
      </c>
      <c r="R302" s="101"/>
      <c r="T302" s="102"/>
      <c r="AD302" s="103"/>
      <c r="AT302" s="99" t="s">
        <v>110</v>
      </c>
      <c r="AU302" s="99" t="s">
        <v>108</v>
      </c>
      <c r="AV302" s="99" t="s">
        <v>108</v>
      </c>
      <c r="AW302" s="99" t="s">
        <v>58</v>
      </c>
      <c r="AX302" s="99" t="s">
        <v>100</v>
      </c>
      <c r="AY302" s="99" t="s">
        <v>101</v>
      </c>
    </row>
    <row r="303" spans="2:64" s="14" customFormat="1" ht="15.75" customHeight="1">
      <c r="B303" s="104"/>
      <c r="E303" s="105"/>
      <c r="F303" s="304" t="s">
        <v>112</v>
      </c>
      <c r="G303" s="305"/>
      <c r="H303" s="305"/>
      <c r="I303" s="305"/>
      <c r="K303" s="106">
        <v>189.84100000000001</v>
      </c>
      <c r="R303" s="107"/>
      <c r="T303" s="108"/>
      <c r="AD303" s="109"/>
      <c r="AT303" s="105" t="s">
        <v>110</v>
      </c>
      <c r="AU303" s="105" t="s">
        <v>108</v>
      </c>
      <c r="AV303" s="105" t="s">
        <v>107</v>
      </c>
      <c r="AW303" s="105" t="s">
        <v>58</v>
      </c>
      <c r="AX303" s="105" t="s">
        <v>9</v>
      </c>
      <c r="AY303" s="105" t="s">
        <v>101</v>
      </c>
    </row>
    <row r="304" spans="2:64" s="14" customFormat="1" ht="27" customHeight="1">
      <c r="B304" s="15"/>
      <c r="C304" s="82" t="s">
        <v>262</v>
      </c>
      <c r="D304" s="82" t="s">
        <v>103</v>
      </c>
      <c r="E304" s="83" t="s">
        <v>263</v>
      </c>
      <c r="F304" s="308" t="s">
        <v>264</v>
      </c>
      <c r="G304" s="309"/>
      <c r="H304" s="309"/>
      <c r="I304" s="309"/>
      <c r="J304" s="84" t="s">
        <v>116</v>
      </c>
      <c r="K304" s="85">
        <v>1570</v>
      </c>
      <c r="L304" s="86"/>
      <c r="M304" s="310"/>
      <c r="N304" s="309"/>
      <c r="O304" s="309"/>
      <c r="P304" s="310">
        <f>ROUND($V$304*$K$304,2)</f>
        <v>0</v>
      </c>
      <c r="Q304" s="309"/>
      <c r="R304" s="17"/>
      <c r="T304" s="87"/>
      <c r="U304" s="88" t="s">
        <v>39</v>
      </c>
      <c r="V304" s="89">
        <f>$L$304+$M$304</f>
        <v>0</v>
      </c>
      <c r="W304" s="89">
        <f>ROUND($L$304*$K$304,2)</f>
        <v>0</v>
      </c>
      <c r="X304" s="89">
        <f>ROUND($M$304*$K$304,2)</f>
        <v>0</v>
      </c>
      <c r="Y304" s="90">
        <v>4.9000000000000002E-2</v>
      </c>
      <c r="Z304" s="90">
        <f>$Y$304*$K$304</f>
        <v>76.930000000000007</v>
      </c>
      <c r="AA304" s="90">
        <v>0</v>
      </c>
      <c r="AB304" s="90">
        <f>$AA$304*$K$304</f>
        <v>0</v>
      </c>
      <c r="AC304" s="90">
        <v>1.4500000000000001E-2</v>
      </c>
      <c r="AD304" s="91">
        <f>$AC$304*$K$304</f>
        <v>22.765000000000001</v>
      </c>
      <c r="AR304" s="14" t="s">
        <v>145</v>
      </c>
      <c r="AT304" s="14" t="s">
        <v>103</v>
      </c>
      <c r="AU304" s="14" t="s">
        <v>108</v>
      </c>
      <c r="AY304" s="14" t="s">
        <v>101</v>
      </c>
      <c r="BE304" s="92">
        <f>IF($U$304="základní",$P$304,0)</f>
        <v>0</v>
      </c>
      <c r="BF304" s="92">
        <f>IF($U$304="snížená",$P$304,0)</f>
        <v>0</v>
      </c>
      <c r="BG304" s="92">
        <f>IF($U$304="zákl. přenesená",$P$304,0)</f>
        <v>0</v>
      </c>
      <c r="BH304" s="92">
        <f>IF($U$304="sníž. přenesená",$P$304,0)</f>
        <v>0</v>
      </c>
      <c r="BI304" s="92">
        <f>IF($U$304="nulová",$P$304,0)</f>
        <v>0</v>
      </c>
      <c r="BJ304" s="14" t="s">
        <v>108</v>
      </c>
      <c r="BK304" s="92">
        <f>ROUND($V$304*$K$304,2)</f>
        <v>0</v>
      </c>
      <c r="BL304" s="14" t="s">
        <v>145</v>
      </c>
    </row>
    <row r="305" spans="2:64" s="14" customFormat="1" ht="15.75" customHeight="1">
      <c r="B305" s="98"/>
      <c r="E305" s="99"/>
      <c r="F305" s="313" t="s">
        <v>265</v>
      </c>
      <c r="G305" s="314"/>
      <c r="H305" s="314"/>
      <c r="I305" s="314"/>
      <c r="K305" s="100">
        <v>1570</v>
      </c>
      <c r="R305" s="101"/>
      <c r="T305" s="102"/>
      <c r="AD305" s="103"/>
      <c r="AT305" s="99" t="s">
        <v>110</v>
      </c>
      <c r="AU305" s="99" t="s">
        <v>108</v>
      </c>
      <c r="AV305" s="99" t="s">
        <v>108</v>
      </c>
      <c r="AW305" s="99" t="s">
        <v>58</v>
      </c>
      <c r="AX305" s="99" t="s">
        <v>100</v>
      </c>
      <c r="AY305" s="99" t="s">
        <v>101</v>
      </c>
    </row>
    <row r="306" spans="2:64" s="14" customFormat="1" ht="15.75" customHeight="1">
      <c r="B306" s="104"/>
      <c r="E306" s="105"/>
      <c r="F306" s="304" t="s">
        <v>112</v>
      </c>
      <c r="G306" s="305"/>
      <c r="H306" s="305"/>
      <c r="I306" s="305"/>
      <c r="K306" s="106">
        <v>1570</v>
      </c>
      <c r="R306" s="107"/>
      <c r="T306" s="108"/>
      <c r="AD306" s="109"/>
      <c r="AT306" s="105" t="s">
        <v>110</v>
      </c>
      <c r="AU306" s="105" t="s">
        <v>108</v>
      </c>
      <c r="AV306" s="105" t="s">
        <v>107</v>
      </c>
      <c r="AW306" s="105" t="s">
        <v>58</v>
      </c>
      <c r="AX306" s="105" t="s">
        <v>9</v>
      </c>
      <c r="AY306" s="105" t="s">
        <v>101</v>
      </c>
    </row>
    <row r="307" spans="2:64" s="14" customFormat="1" ht="27" customHeight="1">
      <c r="B307" s="15"/>
      <c r="C307" s="82" t="s">
        <v>266</v>
      </c>
      <c r="D307" s="82" t="s">
        <v>103</v>
      </c>
      <c r="E307" s="83" t="s">
        <v>267</v>
      </c>
      <c r="F307" s="308" t="s">
        <v>268</v>
      </c>
      <c r="G307" s="309"/>
      <c r="H307" s="309"/>
      <c r="I307" s="309"/>
      <c r="J307" s="84" t="s">
        <v>116</v>
      </c>
      <c r="K307" s="85">
        <v>63</v>
      </c>
      <c r="L307" s="86"/>
      <c r="M307" s="310"/>
      <c r="N307" s="309"/>
      <c r="O307" s="309"/>
      <c r="P307" s="310">
        <f>ROUND($V$307*$K$307,2)</f>
        <v>0</v>
      </c>
      <c r="Q307" s="309"/>
      <c r="R307" s="17"/>
      <c r="T307" s="87"/>
      <c r="U307" s="88" t="s">
        <v>39</v>
      </c>
      <c r="V307" s="89">
        <f>$L$307+$M$307</f>
        <v>0</v>
      </c>
      <c r="W307" s="89">
        <f>ROUND($L$307*$K$307,2)</f>
        <v>0</v>
      </c>
      <c r="X307" s="89">
        <f>ROUND($M$307*$K$307,2)</f>
        <v>0</v>
      </c>
      <c r="Y307" s="90">
        <v>7.4999999999999997E-2</v>
      </c>
      <c r="Z307" s="90">
        <f>$Y$307*$K$307</f>
        <v>4.7249999999999996</v>
      </c>
      <c r="AA307" s="90">
        <v>0</v>
      </c>
      <c r="AB307" s="90">
        <f>$AA$307*$K$307</f>
        <v>0</v>
      </c>
      <c r="AC307" s="90">
        <v>1.8E-3</v>
      </c>
      <c r="AD307" s="91">
        <f>$AC$307*$K$307</f>
        <v>0.1134</v>
      </c>
      <c r="AR307" s="14" t="s">
        <v>145</v>
      </c>
      <c r="AT307" s="14" t="s">
        <v>103</v>
      </c>
      <c r="AU307" s="14" t="s">
        <v>108</v>
      </c>
      <c r="AY307" s="14" t="s">
        <v>101</v>
      </c>
      <c r="BE307" s="92">
        <f>IF($U$307="základní",$P$307,0)</f>
        <v>0</v>
      </c>
      <c r="BF307" s="92">
        <f>IF($U$307="snížená",$P$307,0)</f>
        <v>0</v>
      </c>
      <c r="BG307" s="92">
        <f>IF($U$307="zákl. přenesená",$P$307,0)</f>
        <v>0</v>
      </c>
      <c r="BH307" s="92">
        <f>IF($U$307="sníž. přenesená",$P$307,0)</f>
        <v>0</v>
      </c>
      <c r="BI307" s="92">
        <f>IF($U$307="nulová",$P$307,0)</f>
        <v>0</v>
      </c>
      <c r="BJ307" s="14" t="s">
        <v>108</v>
      </c>
      <c r="BK307" s="92">
        <f>ROUND($V$307*$K$307,2)</f>
        <v>0</v>
      </c>
      <c r="BL307" s="14" t="s">
        <v>145</v>
      </c>
    </row>
    <row r="308" spans="2:64" s="14" customFormat="1" ht="15.75" customHeight="1">
      <c r="B308" s="98"/>
      <c r="E308" s="99"/>
      <c r="F308" s="313" t="s">
        <v>269</v>
      </c>
      <c r="G308" s="314"/>
      <c r="H308" s="314"/>
      <c r="I308" s="314"/>
      <c r="K308" s="100">
        <v>63</v>
      </c>
      <c r="R308" s="101"/>
      <c r="T308" s="102"/>
      <c r="AD308" s="103"/>
      <c r="AT308" s="99" t="s">
        <v>110</v>
      </c>
      <c r="AU308" s="99" t="s">
        <v>108</v>
      </c>
      <c r="AV308" s="99" t="s">
        <v>108</v>
      </c>
      <c r="AW308" s="99" t="s">
        <v>58</v>
      </c>
      <c r="AX308" s="99" t="s">
        <v>100</v>
      </c>
      <c r="AY308" s="99" t="s">
        <v>101</v>
      </c>
    </row>
    <row r="309" spans="2:64" s="14" customFormat="1" ht="15.75" customHeight="1">
      <c r="B309" s="104"/>
      <c r="E309" s="105"/>
      <c r="F309" s="304" t="s">
        <v>112</v>
      </c>
      <c r="G309" s="305"/>
      <c r="H309" s="305"/>
      <c r="I309" s="305"/>
      <c r="K309" s="106">
        <v>63</v>
      </c>
      <c r="R309" s="107"/>
      <c r="T309" s="108"/>
      <c r="AD309" s="109"/>
      <c r="AT309" s="105" t="s">
        <v>110</v>
      </c>
      <c r="AU309" s="105" t="s">
        <v>108</v>
      </c>
      <c r="AV309" s="105" t="s">
        <v>107</v>
      </c>
      <c r="AW309" s="105" t="s">
        <v>58</v>
      </c>
      <c r="AX309" s="105" t="s">
        <v>9</v>
      </c>
      <c r="AY309" s="105" t="s">
        <v>101</v>
      </c>
    </row>
    <row r="310" spans="2:64" s="14" customFormat="1" ht="27" customHeight="1">
      <c r="B310" s="15"/>
      <c r="C310" s="82" t="s">
        <v>270</v>
      </c>
      <c r="D310" s="82" t="s">
        <v>103</v>
      </c>
      <c r="E310" s="83" t="s">
        <v>271</v>
      </c>
      <c r="F310" s="308" t="s">
        <v>272</v>
      </c>
      <c r="G310" s="309"/>
      <c r="H310" s="309"/>
      <c r="I310" s="309"/>
      <c r="J310" s="84" t="s">
        <v>116</v>
      </c>
      <c r="K310" s="85">
        <v>3918.04</v>
      </c>
      <c r="L310" s="86"/>
      <c r="M310" s="310"/>
      <c r="N310" s="309"/>
      <c r="O310" s="309"/>
      <c r="P310" s="310">
        <f>ROUND($V$310*$K$310,2)</f>
        <v>0</v>
      </c>
      <c r="Q310" s="309"/>
      <c r="R310" s="17"/>
      <c r="T310" s="87"/>
      <c r="U310" s="88" t="s">
        <v>39</v>
      </c>
      <c r="V310" s="89">
        <f>$L$310+$M$310</f>
        <v>0</v>
      </c>
      <c r="W310" s="89">
        <f>ROUND($L$310*$K$310,2)</f>
        <v>0</v>
      </c>
      <c r="X310" s="89">
        <f>ROUND($M$310*$K$310,2)</f>
        <v>0</v>
      </c>
      <c r="Y310" s="90">
        <v>0.14000000000000001</v>
      </c>
      <c r="Z310" s="90">
        <f>$Y$310*$K$310</f>
        <v>548.52560000000005</v>
      </c>
      <c r="AA310" s="90">
        <v>1.16E-3</v>
      </c>
      <c r="AB310" s="90">
        <f>$AA$310*$K$310</f>
        <v>4.5449263999999996</v>
      </c>
      <c r="AC310" s="90">
        <v>0</v>
      </c>
      <c r="AD310" s="91">
        <f>$AC$310*$K$310</f>
        <v>0</v>
      </c>
      <c r="AR310" s="14" t="s">
        <v>145</v>
      </c>
      <c r="AT310" s="14" t="s">
        <v>103</v>
      </c>
      <c r="AU310" s="14" t="s">
        <v>108</v>
      </c>
      <c r="AY310" s="14" t="s">
        <v>101</v>
      </c>
      <c r="BE310" s="92">
        <f>IF($U$310="základní",$P$310,0)</f>
        <v>0</v>
      </c>
      <c r="BF310" s="92">
        <f>IF($U$310="snížená",$P$310,0)</f>
        <v>0</v>
      </c>
      <c r="BG310" s="92">
        <f>IF($U$310="zákl. přenesená",$P$310,0)</f>
        <v>0</v>
      </c>
      <c r="BH310" s="92">
        <f>IF($U$310="sníž. přenesená",$P$310,0)</f>
        <v>0</v>
      </c>
      <c r="BI310" s="92">
        <f>IF($U$310="nulová",$P$310,0)</f>
        <v>0</v>
      </c>
      <c r="BJ310" s="14" t="s">
        <v>108</v>
      </c>
      <c r="BK310" s="92">
        <f>ROUND($V$310*$K$310,2)</f>
        <v>0</v>
      </c>
      <c r="BL310" s="14" t="s">
        <v>145</v>
      </c>
    </row>
    <row r="311" spans="2:64" s="14" customFormat="1" ht="27" customHeight="1">
      <c r="B311" s="93"/>
      <c r="E311" s="94"/>
      <c r="F311" s="311" t="s">
        <v>273</v>
      </c>
      <c r="G311" s="312"/>
      <c r="H311" s="312"/>
      <c r="I311" s="312"/>
      <c r="K311" s="94"/>
      <c r="R311" s="95"/>
      <c r="T311" s="96"/>
      <c r="AD311" s="97"/>
      <c r="AT311" s="94" t="s">
        <v>110</v>
      </c>
      <c r="AU311" s="94" t="s">
        <v>108</v>
      </c>
      <c r="AV311" s="94" t="s">
        <v>9</v>
      </c>
      <c r="AW311" s="94" t="s">
        <v>58</v>
      </c>
      <c r="AX311" s="94" t="s">
        <v>100</v>
      </c>
      <c r="AY311" s="94" t="s">
        <v>101</v>
      </c>
    </row>
    <row r="312" spans="2:64" s="14" customFormat="1" ht="15.75" customHeight="1">
      <c r="B312" s="98"/>
      <c r="E312" s="99"/>
      <c r="F312" s="313" t="s">
        <v>274</v>
      </c>
      <c r="G312" s="314"/>
      <c r="H312" s="314"/>
      <c r="I312" s="314"/>
      <c r="K312" s="100">
        <v>3441</v>
      </c>
      <c r="R312" s="101"/>
      <c r="T312" s="102"/>
      <c r="AD312" s="103"/>
      <c r="AT312" s="99" t="s">
        <v>110</v>
      </c>
      <c r="AU312" s="99" t="s">
        <v>108</v>
      </c>
      <c r="AV312" s="99" t="s">
        <v>108</v>
      </c>
      <c r="AW312" s="99" t="s">
        <v>58</v>
      </c>
      <c r="AX312" s="99" t="s">
        <v>100</v>
      </c>
      <c r="AY312" s="99" t="s">
        <v>101</v>
      </c>
    </row>
    <row r="313" spans="2:64" s="14" customFormat="1" ht="15.75" customHeight="1">
      <c r="B313" s="93"/>
      <c r="E313" s="94"/>
      <c r="F313" s="311" t="s">
        <v>150</v>
      </c>
      <c r="G313" s="312"/>
      <c r="H313" s="312"/>
      <c r="I313" s="312"/>
      <c r="K313" s="94"/>
      <c r="R313" s="95"/>
      <c r="T313" s="96"/>
      <c r="AD313" s="97"/>
      <c r="AT313" s="94" t="s">
        <v>110</v>
      </c>
      <c r="AU313" s="94" t="s">
        <v>108</v>
      </c>
      <c r="AV313" s="94" t="s">
        <v>9</v>
      </c>
      <c r="AW313" s="94" t="s">
        <v>58</v>
      </c>
      <c r="AX313" s="94" t="s">
        <v>100</v>
      </c>
      <c r="AY313" s="94" t="s">
        <v>101</v>
      </c>
    </row>
    <row r="314" spans="2:64" s="14" customFormat="1" ht="15.75" customHeight="1">
      <c r="B314" s="98"/>
      <c r="E314" s="99"/>
      <c r="F314" s="313" t="s">
        <v>151</v>
      </c>
      <c r="G314" s="314"/>
      <c r="H314" s="314"/>
      <c r="I314" s="314"/>
      <c r="K314" s="100">
        <v>69</v>
      </c>
      <c r="R314" s="101"/>
      <c r="T314" s="102"/>
      <c r="AD314" s="103"/>
      <c r="AT314" s="99" t="s">
        <v>110</v>
      </c>
      <c r="AU314" s="99" t="s">
        <v>108</v>
      </c>
      <c r="AV314" s="99" t="s">
        <v>108</v>
      </c>
      <c r="AW314" s="99" t="s">
        <v>58</v>
      </c>
      <c r="AX314" s="99" t="s">
        <v>100</v>
      </c>
      <c r="AY314" s="99" t="s">
        <v>101</v>
      </c>
    </row>
    <row r="315" spans="2:64" s="14" customFormat="1" ht="15.75" customHeight="1">
      <c r="B315" s="93"/>
      <c r="E315" s="94"/>
      <c r="F315" s="311" t="s">
        <v>214</v>
      </c>
      <c r="G315" s="312"/>
      <c r="H315" s="312"/>
      <c r="I315" s="312"/>
      <c r="K315" s="94"/>
      <c r="R315" s="95"/>
      <c r="T315" s="96"/>
      <c r="AD315" s="97"/>
      <c r="AT315" s="94" t="s">
        <v>110</v>
      </c>
      <c r="AU315" s="94" t="s">
        <v>108</v>
      </c>
      <c r="AV315" s="94" t="s">
        <v>9</v>
      </c>
      <c r="AW315" s="94" t="s">
        <v>58</v>
      </c>
      <c r="AX315" s="94" t="s">
        <v>100</v>
      </c>
      <c r="AY315" s="94" t="s">
        <v>101</v>
      </c>
    </row>
    <row r="316" spans="2:64" s="14" customFormat="1" ht="15.75" customHeight="1">
      <c r="B316" s="98"/>
      <c r="E316" s="99"/>
      <c r="F316" s="313" t="s">
        <v>215</v>
      </c>
      <c r="G316" s="314"/>
      <c r="H316" s="314"/>
      <c r="I316" s="314"/>
      <c r="K316" s="100">
        <v>23.64</v>
      </c>
      <c r="R316" s="101"/>
      <c r="T316" s="102"/>
      <c r="AD316" s="103"/>
      <c r="AT316" s="99" t="s">
        <v>110</v>
      </c>
      <c r="AU316" s="99" t="s">
        <v>108</v>
      </c>
      <c r="AV316" s="99" t="s">
        <v>108</v>
      </c>
      <c r="AW316" s="99" t="s">
        <v>58</v>
      </c>
      <c r="AX316" s="99" t="s">
        <v>100</v>
      </c>
      <c r="AY316" s="99" t="s">
        <v>101</v>
      </c>
    </row>
    <row r="317" spans="2:64" s="14" customFormat="1" ht="15.75" customHeight="1">
      <c r="B317" s="93"/>
      <c r="E317" s="94"/>
      <c r="F317" s="311" t="s">
        <v>216</v>
      </c>
      <c r="G317" s="312"/>
      <c r="H317" s="312"/>
      <c r="I317" s="312"/>
      <c r="K317" s="94"/>
      <c r="R317" s="95"/>
      <c r="T317" s="96"/>
      <c r="AD317" s="97"/>
      <c r="AT317" s="94" t="s">
        <v>110</v>
      </c>
      <c r="AU317" s="94" t="s">
        <v>108</v>
      </c>
      <c r="AV317" s="94" t="s">
        <v>9</v>
      </c>
      <c r="AW317" s="94" t="s">
        <v>58</v>
      </c>
      <c r="AX317" s="94" t="s">
        <v>100</v>
      </c>
      <c r="AY317" s="94" t="s">
        <v>101</v>
      </c>
    </row>
    <row r="318" spans="2:64" s="14" customFormat="1" ht="15.75" customHeight="1">
      <c r="B318" s="98"/>
      <c r="E318" s="99"/>
      <c r="F318" s="313" t="s">
        <v>217</v>
      </c>
      <c r="G318" s="314"/>
      <c r="H318" s="314"/>
      <c r="I318" s="314"/>
      <c r="K318" s="100">
        <v>108</v>
      </c>
      <c r="R318" s="101"/>
      <c r="T318" s="102"/>
      <c r="AD318" s="103"/>
      <c r="AT318" s="99" t="s">
        <v>110</v>
      </c>
      <c r="AU318" s="99" t="s">
        <v>108</v>
      </c>
      <c r="AV318" s="99" t="s">
        <v>108</v>
      </c>
      <c r="AW318" s="99" t="s">
        <v>58</v>
      </c>
      <c r="AX318" s="99" t="s">
        <v>100</v>
      </c>
      <c r="AY318" s="99" t="s">
        <v>101</v>
      </c>
    </row>
    <row r="319" spans="2:64" s="14" customFormat="1" ht="27" customHeight="1">
      <c r="B319" s="93"/>
      <c r="E319" s="94"/>
      <c r="F319" s="311" t="s">
        <v>275</v>
      </c>
      <c r="G319" s="312"/>
      <c r="H319" s="312"/>
      <c r="I319" s="312"/>
      <c r="K319" s="94"/>
      <c r="R319" s="95"/>
      <c r="T319" s="96"/>
      <c r="AD319" s="97"/>
      <c r="AT319" s="94" t="s">
        <v>110</v>
      </c>
      <c r="AU319" s="94" t="s">
        <v>108</v>
      </c>
      <c r="AV319" s="94" t="s">
        <v>9</v>
      </c>
      <c r="AW319" s="94" t="s">
        <v>58</v>
      </c>
      <c r="AX319" s="94" t="s">
        <v>100</v>
      </c>
      <c r="AY319" s="94" t="s">
        <v>101</v>
      </c>
    </row>
    <row r="320" spans="2:64" s="14" customFormat="1" ht="15.75" customHeight="1">
      <c r="B320" s="98"/>
      <c r="E320" s="99"/>
      <c r="F320" s="313" t="s">
        <v>219</v>
      </c>
      <c r="G320" s="314"/>
      <c r="H320" s="314"/>
      <c r="I320" s="314"/>
      <c r="K320" s="100">
        <v>148.47999999999999</v>
      </c>
      <c r="R320" s="101"/>
      <c r="T320" s="102"/>
      <c r="AD320" s="103"/>
      <c r="AT320" s="99" t="s">
        <v>110</v>
      </c>
      <c r="AU320" s="99" t="s">
        <v>108</v>
      </c>
      <c r="AV320" s="99" t="s">
        <v>108</v>
      </c>
      <c r="AW320" s="99" t="s">
        <v>58</v>
      </c>
      <c r="AX320" s="99" t="s">
        <v>100</v>
      </c>
      <c r="AY320" s="99" t="s">
        <v>101</v>
      </c>
    </row>
    <row r="321" spans="2:64" s="14" customFormat="1" ht="15.75" customHeight="1">
      <c r="B321" s="93"/>
      <c r="E321" s="94"/>
      <c r="F321" s="311" t="s">
        <v>220</v>
      </c>
      <c r="G321" s="312"/>
      <c r="H321" s="312"/>
      <c r="I321" s="312"/>
      <c r="K321" s="94"/>
      <c r="R321" s="95"/>
      <c r="T321" s="96"/>
      <c r="AD321" s="97"/>
      <c r="AT321" s="94" t="s">
        <v>110</v>
      </c>
      <c r="AU321" s="94" t="s">
        <v>108</v>
      </c>
      <c r="AV321" s="94" t="s">
        <v>9</v>
      </c>
      <c r="AW321" s="94" t="s">
        <v>58</v>
      </c>
      <c r="AX321" s="94" t="s">
        <v>100</v>
      </c>
      <c r="AY321" s="94" t="s">
        <v>101</v>
      </c>
    </row>
    <row r="322" spans="2:64" s="14" customFormat="1" ht="15.75" customHeight="1">
      <c r="B322" s="98"/>
      <c r="E322" s="99"/>
      <c r="F322" s="313" t="s">
        <v>221</v>
      </c>
      <c r="G322" s="314"/>
      <c r="H322" s="314"/>
      <c r="I322" s="314"/>
      <c r="K322" s="100">
        <v>62.4</v>
      </c>
      <c r="R322" s="101"/>
      <c r="T322" s="102"/>
      <c r="AD322" s="103"/>
      <c r="AT322" s="99" t="s">
        <v>110</v>
      </c>
      <c r="AU322" s="99" t="s">
        <v>108</v>
      </c>
      <c r="AV322" s="99" t="s">
        <v>108</v>
      </c>
      <c r="AW322" s="99" t="s">
        <v>58</v>
      </c>
      <c r="AX322" s="99" t="s">
        <v>100</v>
      </c>
      <c r="AY322" s="99" t="s">
        <v>101</v>
      </c>
    </row>
    <row r="323" spans="2:64" s="14" customFormat="1" ht="15.75" customHeight="1">
      <c r="B323" s="93"/>
      <c r="E323" s="94"/>
      <c r="F323" s="311" t="s">
        <v>222</v>
      </c>
      <c r="G323" s="312"/>
      <c r="H323" s="312"/>
      <c r="I323" s="312"/>
      <c r="K323" s="94"/>
      <c r="R323" s="95"/>
      <c r="T323" s="96"/>
      <c r="AD323" s="97"/>
      <c r="AT323" s="94" t="s">
        <v>110</v>
      </c>
      <c r="AU323" s="94" t="s">
        <v>108</v>
      </c>
      <c r="AV323" s="94" t="s">
        <v>9</v>
      </c>
      <c r="AW323" s="94" t="s">
        <v>58</v>
      </c>
      <c r="AX323" s="94" t="s">
        <v>100</v>
      </c>
      <c r="AY323" s="94" t="s">
        <v>101</v>
      </c>
    </row>
    <row r="324" spans="2:64" s="14" customFormat="1" ht="15.75" customHeight="1">
      <c r="B324" s="98"/>
      <c r="E324" s="99"/>
      <c r="F324" s="313" t="s">
        <v>223</v>
      </c>
      <c r="G324" s="314"/>
      <c r="H324" s="314"/>
      <c r="I324" s="314"/>
      <c r="K324" s="100">
        <v>65.52</v>
      </c>
      <c r="R324" s="101"/>
      <c r="T324" s="102"/>
      <c r="AD324" s="103"/>
      <c r="AT324" s="99" t="s">
        <v>110</v>
      </c>
      <c r="AU324" s="99" t="s">
        <v>108</v>
      </c>
      <c r="AV324" s="99" t="s">
        <v>108</v>
      </c>
      <c r="AW324" s="99" t="s">
        <v>58</v>
      </c>
      <c r="AX324" s="99" t="s">
        <v>100</v>
      </c>
      <c r="AY324" s="99" t="s">
        <v>101</v>
      </c>
    </row>
    <row r="325" spans="2:64" s="14" customFormat="1" ht="15.75" customHeight="1">
      <c r="B325" s="104"/>
      <c r="E325" s="105"/>
      <c r="F325" s="304" t="s">
        <v>112</v>
      </c>
      <c r="G325" s="305"/>
      <c r="H325" s="305"/>
      <c r="I325" s="305"/>
      <c r="K325" s="106">
        <v>3918.04</v>
      </c>
      <c r="R325" s="107"/>
      <c r="T325" s="108"/>
      <c r="AD325" s="109"/>
      <c r="AT325" s="105" t="s">
        <v>110</v>
      </c>
      <c r="AU325" s="105" t="s">
        <v>108</v>
      </c>
      <c r="AV325" s="105" t="s">
        <v>107</v>
      </c>
      <c r="AW325" s="105" t="s">
        <v>58</v>
      </c>
      <c r="AX325" s="105" t="s">
        <v>9</v>
      </c>
      <c r="AY325" s="105" t="s">
        <v>101</v>
      </c>
    </row>
    <row r="326" spans="2:64" s="14" customFormat="1" ht="27" customHeight="1">
      <c r="B326" s="15"/>
      <c r="C326" s="110" t="s">
        <v>276</v>
      </c>
      <c r="D326" s="110" t="s">
        <v>186</v>
      </c>
      <c r="E326" s="111" t="s">
        <v>277</v>
      </c>
      <c r="F326" s="315" t="s">
        <v>278</v>
      </c>
      <c r="G326" s="316"/>
      <c r="H326" s="316"/>
      <c r="I326" s="316"/>
      <c r="J326" s="112" t="s">
        <v>116</v>
      </c>
      <c r="K326" s="113">
        <v>224.7</v>
      </c>
      <c r="L326" s="114"/>
      <c r="M326" s="316"/>
      <c r="N326" s="316"/>
      <c r="O326" s="309"/>
      <c r="P326" s="310">
        <f>ROUND($V$326*$K$326,2)</f>
        <v>0</v>
      </c>
      <c r="Q326" s="309"/>
      <c r="R326" s="17"/>
      <c r="T326" s="87"/>
      <c r="U326" s="88" t="s">
        <v>39</v>
      </c>
      <c r="V326" s="89">
        <f>$L$326+$M$326</f>
        <v>0</v>
      </c>
      <c r="W326" s="89">
        <f>ROUND($L$326*$K$326,2)</f>
        <v>0</v>
      </c>
      <c r="X326" s="89">
        <f>ROUND($M$326*$K$326,2)</f>
        <v>0</v>
      </c>
      <c r="Y326" s="90">
        <v>0</v>
      </c>
      <c r="Z326" s="90">
        <f>$Y$326*$K$326</f>
        <v>0</v>
      </c>
      <c r="AA326" s="90">
        <v>0</v>
      </c>
      <c r="AB326" s="90">
        <f>$AA$326*$K$326</f>
        <v>0</v>
      </c>
      <c r="AC326" s="90">
        <v>0</v>
      </c>
      <c r="AD326" s="91">
        <f>$AC$326*$K$326</f>
        <v>0</v>
      </c>
      <c r="AR326" s="14" t="s">
        <v>190</v>
      </c>
      <c r="AT326" s="14" t="s">
        <v>186</v>
      </c>
      <c r="AU326" s="14" t="s">
        <v>108</v>
      </c>
      <c r="AY326" s="14" t="s">
        <v>101</v>
      </c>
      <c r="BE326" s="92">
        <f>IF($U$326="základní",$P$326,0)</f>
        <v>0</v>
      </c>
      <c r="BF326" s="92">
        <f>IF($U$326="snížená",$P$326,0)</f>
        <v>0</v>
      </c>
      <c r="BG326" s="92">
        <f>IF($U$326="zákl. přenesená",$P$326,0)</f>
        <v>0</v>
      </c>
      <c r="BH326" s="92">
        <f>IF($U$326="sníž. přenesená",$P$326,0)</f>
        <v>0</v>
      </c>
      <c r="BI326" s="92">
        <f>IF($U$326="nulová",$P$326,0)</f>
        <v>0</v>
      </c>
      <c r="BJ326" s="14" t="s">
        <v>108</v>
      </c>
      <c r="BK326" s="92">
        <f>ROUND($V$326*$K$326,2)</f>
        <v>0</v>
      </c>
      <c r="BL326" s="14" t="s">
        <v>145</v>
      </c>
    </row>
    <row r="327" spans="2:64" s="14" customFormat="1" ht="15.75" customHeight="1">
      <c r="B327" s="93"/>
      <c r="E327" s="94"/>
      <c r="F327" s="311" t="s">
        <v>218</v>
      </c>
      <c r="G327" s="312"/>
      <c r="H327" s="312"/>
      <c r="I327" s="312"/>
      <c r="K327" s="94"/>
      <c r="R327" s="95"/>
      <c r="T327" s="96"/>
      <c r="AD327" s="97"/>
      <c r="AT327" s="94" t="s">
        <v>110</v>
      </c>
      <c r="AU327" s="94" t="s">
        <v>108</v>
      </c>
      <c r="AV327" s="94" t="s">
        <v>9</v>
      </c>
      <c r="AW327" s="94" t="s">
        <v>58</v>
      </c>
      <c r="AX327" s="94" t="s">
        <v>100</v>
      </c>
      <c r="AY327" s="94" t="s">
        <v>101</v>
      </c>
    </row>
    <row r="328" spans="2:64" s="14" customFormat="1" ht="15.75" customHeight="1">
      <c r="B328" s="98"/>
      <c r="E328" s="99"/>
      <c r="F328" s="313" t="s">
        <v>242</v>
      </c>
      <c r="G328" s="314"/>
      <c r="H328" s="314"/>
      <c r="I328" s="314"/>
      <c r="K328" s="100">
        <v>155.904</v>
      </c>
      <c r="R328" s="101"/>
      <c r="T328" s="102"/>
      <c r="AD328" s="103"/>
      <c r="AT328" s="99" t="s">
        <v>110</v>
      </c>
      <c r="AU328" s="99" t="s">
        <v>108</v>
      </c>
      <c r="AV328" s="99" t="s">
        <v>108</v>
      </c>
      <c r="AW328" s="99" t="s">
        <v>58</v>
      </c>
      <c r="AX328" s="99" t="s">
        <v>100</v>
      </c>
      <c r="AY328" s="99" t="s">
        <v>101</v>
      </c>
    </row>
    <row r="329" spans="2:64" s="14" customFormat="1" ht="15.75" customHeight="1">
      <c r="B329" s="93"/>
      <c r="E329" s="94"/>
      <c r="F329" s="311" t="s">
        <v>222</v>
      </c>
      <c r="G329" s="312"/>
      <c r="H329" s="312"/>
      <c r="I329" s="312"/>
      <c r="K329" s="94"/>
      <c r="R329" s="95"/>
      <c r="T329" s="96"/>
      <c r="AD329" s="97"/>
      <c r="AT329" s="94" t="s">
        <v>110</v>
      </c>
      <c r="AU329" s="94" t="s">
        <v>108</v>
      </c>
      <c r="AV329" s="94" t="s">
        <v>9</v>
      </c>
      <c r="AW329" s="94" t="s">
        <v>58</v>
      </c>
      <c r="AX329" s="94" t="s">
        <v>100</v>
      </c>
      <c r="AY329" s="94" t="s">
        <v>101</v>
      </c>
    </row>
    <row r="330" spans="2:64" s="14" customFormat="1" ht="15.75" customHeight="1">
      <c r="B330" s="98"/>
      <c r="E330" s="99"/>
      <c r="F330" s="313" t="s">
        <v>244</v>
      </c>
      <c r="G330" s="314"/>
      <c r="H330" s="314"/>
      <c r="I330" s="314"/>
      <c r="K330" s="100">
        <v>68.796000000000006</v>
      </c>
      <c r="R330" s="101"/>
      <c r="T330" s="102"/>
      <c r="AD330" s="103"/>
      <c r="AT330" s="99" t="s">
        <v>110</v>
      </c>
      <c r="AU330" s="99" t="s">
        <v>108</v>
      </c>
      <c r="AV330" s="99" t="s">
        <v>108</v>
      </c>
      <c r="AW330" s="99" t="s">
        <v>58</v>
      </c>
      <c r="AX330" s="99" t="s">
        <v>100</v>
      </c>
      <c r="AY330" s="99" t="s">
        <v>101</v>
      </c>
    </row>
    <row r="331" spans="2:64" s="14" customFormat="1" ht="15.75" customHeight="1">
      <c r="B331" s="104"/>
      <c r="E331" s="105"/>
      <c r="F331" s="304" t="s">
        <v>112</v>
      </c>
      <c r="G331" s="305"/>
      <c r="H331" s="305"/>
      <c r="I331" s="305"/>
      <c r="K331" s="106">
        <v>224.7</v>
      </c>
      <c r="R331" s="107"/>
      <c r="T331" s="108"/>
      <c r="AD331" s="109"/>
      <c r="AT331" s="105" t="s">
        <v>110</v>
      </c>
      <c r="AU331" s="105" t="s">
        <v>108</v>
      </c>
      <c r="AV331" s="105" t="s">
        <v>107</v>
      </c>
      <c r="AW331" s="105" t="s">
        <v>58</v>
      </c>
      <c r="AX331" s="105" t="s">
        <v>9</v>
      </c>
      <c r="AY331" s="105" t="s">
        <v>101</v>
      </c>
    </row>
    <row r="332" spans="2:64" s="14" customFormat="1" ht="51" customHeight="1">
      <c r="B332" s="15"/>
      <c r="C332" s="110" t="s">
        <v>279</v>
      </c>
      <c r="D332" s="110" t="s">
        <v>186</v>
      </c>
      <c r="E332" s="111" t="s">
        <v>280</v>
      </c>
      <c r="F332" s="315" t="s">
        <v>281</v>
      </c>
      <c r="G332" s="316"/>
      <c r="H332" s="316"/>
      <c r="I332" s="316"/>
      <c r="J332" s="112" t="s">
        <v>116</v>
      </c>
      <c r="K332" s="113">
        <v>1204.3499999999999</v>
      </c>
      <c r="L332" s="114"/>
      <c r="M332" s="316"/>
      <c r="N332" s="316"/>
      <c r="O332" s="309"/>
      <c r="P332" s="310">
        <f>ROUND($V$332*$K$332,2)</f>
        <v>0</v>
      </c>
      <c r="Q332" s="309"/>
      <c r="R332" s="17"/>
      <c r="T332" s="87"/>
      <c r="U332" s="88" t="s">
        <v>39</v>
      </c>
      <c r="V332" s="89">
        <f>$L$332+$M$332</f>
        <v>0</v>
      </c>
      <c r="W332" s="89">
        <f>ROUND($L$332*$K$332,2)</f>
        <v>0</v>
      </c>
      <c r="X332" s="89">
        <f>ROUND($M$332*$K$332,2)</f>
        <v>0</v>
      </c>
      <c r="Y332" s="90">
        <v>0</v>
      </c>
      <c r="Z332" s="90">
        <f>$Y$332*$K$332</f>
        <v>0</v>
      </c>
      <c r="AA332" s="90">
        <v>0</v>
      </c>
      <c r="AB332" s="90">
        <f>$AA$332*$K$332</f>
        <v>0</v>
      </c>
      <c r="AC332" s="90">
        <v>0</v>
      </c>
      <c r="AD332" s="91">
        <f>$AC$332*$K$332</f>
        <v>0</v>
      </c>
      <c r="AR332" s="14" t="s">
        <v>190</v>
      </c>
      <c r="AT332" s="14" t="s">
        <v>186</v>
      </c>
      <c r="AU332" s="14" t="s">
        <v>108</v>
      </c>
      <c r="AY332" s="14" t="s">
        <v>101</v>
      </c>
      <c r="BE332" s="92">
        <f>IF($U$332="základní",$P$332,0)</f>
        <v>0</v>
      </c>
      <c r="BF332" s="92">
        <f>IF($U$332="snížená",$P$332,0)</f>
        <v>0</v>
      </c>
      <c r="BG332" s="92">
        <f>IF($U$332="zákl. přenesená",$P$332,0)</f>
        <v>0</v>
      </c>
      <c r="BH332" s="92">
        <f>IF($U$332="sníž. přenesená",$P$332,0)</f>
        <v>0</v>
      </c>
      <c r="BI332" s="92">
        <f>IF($U$332="nulová",$P$332,0)</f>
        <v>0</v>
      </c>
      <c r="BJ332" s="14" t="s">
        <v>108</v>
      </c>
      <c r="BK332" s="92">
        <f>ROUND($V$332*$K$332,2)</f>
        <v>0</v>
      </c>
      <c r="BL332" s="14" t="s">
        <v>145</v>
      </c>
    </row>
    <row r="333" spans="2:64" s="14" customFormat="1" ht="15.75" customHeight="1">
      <c r="B333" s="93"/>
      <c r="E333" s="94"/>
      <c r="F333" s="311" t="s">
        <v>148</v>
      </c>
      <c r="G333" s="312"/>
      <c r="H333" s="312"/>
      <c r="I333" s="312"/>
      <c r="K333" s="94"/>
      <c r="R333" s="95"/>
      <c r="T333" s="96"/>
      <c r="AD333" s="97"/>
      <c r="AT333" s="94" t="s">
        <v>110</v>
      </c>
      <c r="AU333" s="94" t="s">
        <v>108</v>
      </c>
      <c r="AV333" s="94" t="s">
        <v>9</v>
      </c>
      <c r="AW333" s="94" t="s">
        <v>58</v>
      </c>
      <c r="AX333" s="94" t="s">
        <v>100</v>
      </c>
      <c r="AY333" s="94" t="s">
        <v>101</v>
      </c>
    </row>
    <row r="334" spans="2:64" s="14" customFormat="1" ht="15.75" customHeight="1">
      <c r="B334" s="98"/>
      <c r="E334" s="99"/>
      <c r="F334" s="313" t="s">
        <v>238</v>
      </c>
      <c r="G334" s="314"/>
      <c r="H334" s="314"/>
      <c r="I334" s="314"/>
      <c r="K334" s="100">
        <v>1204.3499999999999</v>
      </c>
      <c r="R334" s="101"/>
      <c r="T334" s="102"/>
      <c r="AD334" s="103"/>
      <c r="AT334" s="99" t="s">
        <v>110</v>
      </c>
      <c r="AU334" s="99" t="s">
        <v>108</v>
      </c>
      <c r="AV334" s="99" t="s">
        <v>108</v>
      </c>
      <c r="AW334" s="99" t="s">
        <v>58</v>
      </c>
      <c r="AX334" s="99" t="s">
        <v>100</v>
      </c>
      <c r="AY334" s="99" t="s">
        <v>101</v>
      </c>
    </row>
    <row r="335" spans="2:64" s="14" customFormat="1" ht="15.75" customHeight="1">
      <c r="B335" s="104"/>
      <c r="E335" s="105"/>
      <c r="F335" s="304" t="s">
        <v>112</v>
      </c>
      <c r="G335" s="305"/>
      <c r="H335" s="305"/>
      <c r="I335" s="305"/>
      <c r="K335" s="106">
        <v>1204.3499999999999</v>
      </c>
      <c r="R335" s="107"/>
      <c r="T335" s="108"/>
      <c r="AD335" s="109"/>
      <c r="AT335" s="105" t="s">
        <v>110</v>
      </c>
      <c r="AU335" s="105" t="s">
        <v>108</v>
      </c>
      <c r="AV335" s="105" t="s">
        <v>107</v>
      </c>
      <c r="AW335" s="105" t="s">
        <v>58</v>
      </c>
      <c r="AX335" s="105" t="s">
        <v>9</v>
      </c>
      <c r="AY335" s="105" t="s">
        <v>101</v>
      </c>
    </row>
    <row r="336" spans="2:64" s="14" customFormat="1" ht="27" customHeight="1">
      <c r="B336" s="15"/>
      <c r="C336" s="110" t="s">
        <v>282</v>
      </c>
      <c r="D336" s="110" t="s">
        <v>186</v>
      </c>
      <c r="E336" s="111" t="s">
        <v>283</v>
      </c>
      <c r="F336" s="315" t="s">
        <v>284</v>
      </c>
      <c r="G336" s="316"/>
      <c r="H336" s="316"/>
      <c r="I336" s="316"/>
      <c r="J336" s="112" t="s">
        <v>116</v>
      </c>
      <c r="K336" s="113">
        <v>1261.7</v>
      </c>
      <c r="L336" s="114"/>
      <c r="M336" s="316"/>
      <c r="N336" s="316"/>
      <c r="O336" s="309"/>
      <c r="P336" s="310">
        <f>ROUND($V$336*$K$336,2)</f>
        <v>0</v>
      </c>
      <c r="Q336" s="309"/>
      <c r="R336" s="17"/>
      <c r="T336" s="87"/>
      <c r="U336" s="88" t="s">
        <v>39</v>
      </c>
      <c r="V336" s="89">
        <f>$L$336+$M$336</f>
        <v>0</v>
      </c>
      <c r="W336" s="89">
        <f>ROUND($L$336*$K$336,2)</f>
        <v>0</v>
      </c>
      <c r="X336" s="89">
        <f>ROUND($M$336*$K$336,2)</f>
        <v>0</v>
      </c>
      <c r="Y336" s="90">
        <v>0</v>
      </c>
      <c r="Z336" s="90">
        <f>$Y$336*$K$336</f>
        <v>0</v>
      </c>
      <c r="AA336" s="90">
        <v>0</v>
      </c>
      <c r="AB336" s="90">
        <f>$AA$336*$K$336</f>
        <v>0</v>
      </c>
      <c r="AC336" s="90">
        <v>0</v>
      </c>
      <c r="AD336" s="91">
        <f>$AC$336*$K$336</f>
        <v>0</v>
      </c>
      <c r="AR336" s="14" t="s">
        <v>190</v>
      </c>
      <c r="AT336" s="14" t="s">
        <v>186</v>
      </c>
      <c r="AU336" s="14" t="s">
        <v>108</v>
      </c>
      <c r="AY336" s="14" t="s">
        <v>101</v>
      </c>
      <c r="BE336" s="92">
        <f>IF($U$336="základní",$P$336,0)</f>
        <v>0</v>
      </c>
      <c r="BF336" s="92">
        <f>IF($U$336="snížená",$P$336,0)</f>
        <v>0</v>
      </c>
      <c r="BG336" s="92">
        <f>IF($U$336="zákl. přenesená",$P$336,0)</f>
        <v>0</v>
      </c>
      <c r="BH336" s="92">
        <f>IF($U$336="sníž. přenesená",$P$336,0)</f>
        <v>0</v>
      </c>
      <c r="BI336" s="92">
        <f>IF($U$336="nulová",$P$336,0)</f>
        <v>0</v>
      </c>
      <c r="BJ336" s="14" t="s">
        <v>108</v>
      </c>
      <c r="BK336" s="92">
        <f>ROUND($V$336*$K$336,2)</f>
        <v>0</v>
      </c>
      <c r="BL336" s="14" t="s">
        <v>145</v>
      </c>
    </row>
    <row r="337" spans="2:64" s="14" customFormat="1" ht="15.75" customHeight="1">
      <c r="B337" s="93"/>
      <c r="E337" s="94"/>
      <c r="F337" s="311" t="s">
        <v>148</v>
      </c>
      <c r="G337" s="312"/>
      <c r="H337" s="312"/>
      <c r="I337" s="312"/>
      <c r="K337" s="94"/>
      <c r="R337" s="95"/>
      <c r="T337" s="96"/>
      <c r="AD337" s="97"/>
      <c r="AT337" s="94" t="s">
        <v>110</v>
      </c>
      <c r="AU337" s="94" t="s">
        <v>108</v>
      </c>
      <c r="AV337" s="94" t="s">
        <v>9</v>
      </c>
      <c r="AW337" s="94" t="s">
        <v>58</v>
      </c>
      <c r="AX337" s="94" t="s">
        <v>100</v>
      </c>
      <c r="AY337" s="94" t="s">
        <v>101</v>
      </c>
    </row>
    <row r="338" spans="2:64" s="14" customFormat="1" ht="15.75" customHeight="1">
      <c r="B338" s="98"/>
      <c r="E338" s="99"/>
      <c r="F338" s="313" t="s">
        <v>226</v>
      </c>
      <c r="G338" s="314"/>
      <c r="H338" s="314"/>
      <c r="I338" s="314"/>
      <c r="K338" s="100">
        <v>1261.7</v>
      </c>
      <c r="R338" s="101"/>
      <c r="T338" s="102"/>
      <c r="AD338" s="103"/>
      <c r="AT338" s="99" t="s">
        <v>110</v>
      </c>
      <c r="AU338" s="99" t="s">
        <v>108</v>
      </c>
      <c r="AV338" s="99" t="s">
        <v>108</v>
      </c>
      <c r="AW338" s="99" t="s">
        <v>58</v>
      </c>
      <c r="AX338" s="99" t="s">
        <v>100</v>
      </c>
      <c r="AY338" s="99" t="s">
        <v>101</v>
      </c>
    </row>
    <row r="339" spans="2:64" s="14" customFormat="1" ht="15.75" customHeight="1">
      <c r="B339" s="104"/>
      <c r="E339" s="105"/>
      <c r="F339" s="304" t="s">
        <v>112</v>
      </c>
      <c r="G339" s="305"/>
      <c r="H339" s="305"/>
      <c r="I339" s="305"/>
      <c r="K339" s="106">
        <v>1261.7</v>
      </c>
      <c r="R339" s="107"/>
      <c r="T339" s="108"/>
      <c r="AD339" s="109"/>
      <c r="AT339" s="105" t="s">
        <v>110</v>
      </c>
      <c r="AU339" s="105" t="s">
        <v>108</v>
      </c>
      <c r="AV339" s="105" t="s">
        <v>107</v>
      </c>
      <c r="AW339" s="105" t="s">
        <v>58</v>
      </c>
      <c r="AX339" s="105" t="s">
        <v>9</v>
      </c>
      <c r="AY339" s="105" t="s">
        <v>101</v>
      </c>
    </row>
    <row r="340" spans="2:64" s="14" customFormat="1" ht="27" customHeight="1">
      <c r="B340" s="15"/>
      <c r="C340" s="110" t="s">
        <v>285</v>
      </c>
      <c r="D340" s="110" t="s">
        <v>186</v>
      </c>
      <c r="E340" s="111" t="s">
        <v>286</v>
      </c>
      <c r="F340" s="315" t="s">
        <v>287</v>
      </c>
      <c r="G340" s="316"/>
      <c r="H340" s="316"/>
      <c r="I340" s="316"/>
      <c r="J340" s="112" t="s">
        <v>116</v>
      </c>
      <c r="K340" s="113">
        <v>72.45</v>
      </c>
      <c r="L340" s="114"/>
      <c r="M340" s="316"/>
      <c r="N340" s="316"/>
      <c r="O340" s="309"/>
      <c r="P340" s="310">
        <f>ROUND($V$340*$K$340,2)</f>
        <v>0</v>
      </c>
      <c r="Q340" s="309"/>
      <c r="R340" s="17"/>
      <c r="T340" s="87"/>
      <c r="U340" s="88" t="s">
        <v>39</v>
      </c>
      <c r="V340" s="89">
        <f>$L$340+$M$340</f>
        <v>0</v>
      </c>
      <c r="W340" s="89">
        <f>ROUND($L$340*$K$340,2)</f>
        <v>0</v>
      </c>
      <c r="X340" s="89">
        <f>ROUND($M$340*$K$340,2)</f>
        <v>0</v>
      </c>
      <c r="Y340" s="90">
        <v>0</v>
      </c>
      <c r="Z340" s="90">
        <f>$Y$340*$K$340</f>
        <v>0</v>
      </c>
      <c r="AA340" s="90">
        <v>0</v>
      </c>
      <c r="AB340" s="90">
        <f>$AA$340*$K$340</f>
        <v>0</v>
      </c>
      <c r="AC340" s="90">
        <v>0</v>
      </c>
      <c r="AD340" s="91">
        <f>$AC$340*$K$340</f>
        <v>0</v>
      </c>
      <c r="AR340" s="14" t="s">
        <v>190</v>
      </c>
      <c r="AT340" s="14" t="s">
        <v>186</v>
      </c>
      <c r="AU340" s="14" t="s">
        <v>108</v>
      </c>
      <c r="AY340" s="14" t="s">
        <v>101</v>
      </c>
      <c r="BE340" s="92">
        <f>IF($U$340="základní",$P$340,0)</f>
        <v>0</v>
      </c>
      <c r="BF340" s="92">
        <f>IF($U$340="snížená",$P$340,0)</f>
        <v>0</v>
      </c>
      <c r="BG340" s="92">
        <f>IF($U$340="zákl. přenesená",$P$340,0)</f>
        <v>0</v>
      </c>
      <c r="BH340" s="92">
        <f>IF($U$340="sníž. přenesená",$P$340,0)</f>
        <v>0</v>
      </c>
      <c r="BI340" s="92">
        <f>IF($U$340="nulová",$P$340,0)</f>
        <v>0</v>
      </c>
      <c r="BJ340" s="14" t="s">
        <v>108</v>
      </c>
      <c r="BK340" s="92">
        <f>ROUND($V$340*$K$340,2)</f>
        <v>0</v>
      </c>
      <c r="BL340" s="14" t="s">
        <v>145</v>
      </c>
    </row>
    <row r="341" spans="2:64" s="14" customFormat="1" ht="15.75" customHeight="1">
      <c r="B341" s="93"/>
      <c r="E341" s="94"/>
      <c r="F341" s="311" t="s">
        <v>150</v>
      </c>
      <c r="G341" s="312"/>
      <c r="H341" s="312"/>
      <c r="I341" s="312"/>
      <c r="K341" s="94"/>
      <c r="R341" s="95"/>
      <c r="T341" s="96"/>
      <c r="AD341" s="97"/>
      <c r="AT341" s="94" t="s">
        <v>110</v>
      </c>
      <c r="AU341" s="94" t="s">
        <v>108</v>
      </c>
      <c r="AV341" s="94" t="s">
        <v>9</v>
      </c>
      <c r="AW341" s="94" t="s">
        <v>58</v>
      </c>
      <c r="AX341" s="94" t="s">
        <v>100</v>
      </c>
      <c r="AY341" s="94" t="s">
        <v>101</v>
      </c>
    </row>
    <row r="342" spans="2:64" s="14" customFormat="1" ht="15.75" customHeight="1">
      <c r="B342" s="98"/>
      <c r="E342" s="99"/>
      <c r="F342" s="313" t="s">
        <v>239</v>
      </c>
      <c r="G342" s="314"/>
      <c r="H342" s="314"/>
      <c r="I342" s="314"/>
      <c r="K342" s="100">
        <v>72.45</v>
      </c>
      <c r="R342" s="101"/>
      <c r="T342" s="102"/>
      <c r="AD342" s="103"/>
      <c r="AT342" s="99" t="s">
        <v>110</v>
      </c>
      <c r="AU342" s="99" t="s">
        <v>108</v>
      </c>
      <c r="AV342" s="99" t="s">
        <v>108</v>
      </c>
      <c r="AW342" s="99" t="s">
        <v>58</v>
      </c>
      <c r="AX342" s="99" t="s">
        <v>100</v>
      </c>
      <c r="AY342" s="99" t="s">
        <v>101</v>
      </c>
    </row>
    <row r="343" spans="2:64" s="14" customFormat="1" ht="15.75" customHeight="1">
      <c r="B343" s="104"/>
      <c r="E343" s="105"/>
      <c r="F343" s="304" t="s">
        <v>112</v>
      </c>
      <c r="G343" s="305"/>
      <c r="H343" s="305"/>
      <c r="I343" s="305"/>
      <c r="K343" s="106">
        <v>72.45</v>
      </c>
      <c r="R343" s="107"/>
      <c r="T343" s="108"/>
      <c r="AD343" s="109"/>
      <c r="AT343" s="105" t="s">
        <v>110</v>
      </c>
      <c r="AU343" s="105" t="s">
        <v>108</v>
      </c>
      <c r="AV343" s="105" t="s">
        <v>107</v>
      </c>
      <c r="AW343" s="105" t="s">
        <v>58</v>
      </c>
      <c r="AX343" s="105" t="s">
        <v>9</v>
      </c>
      <c r="AY343" s="105" t="s">
        <v>101</v>
      </c>
    </row>
    <row r="344" spans="2:64" s="14" customFormat="1" ht="27" customHeight="1">
      <c r="B344" s="15"/>
      <c r="C344" s="110" t="s">
        <v>288</v>
      </c>
      <c r="D344" s="110" t="s">
        <v>186</v>
      </c>
      <c r="E344" s="111" t="s">
        <v>289</v>
      </c>
      <c r="F344" s="315" t="s">
        <v>290</v>
      </c>
      <c r="G344" s="316"/>
      <c r="H344" s="316"/>
      <c r="I344" s="316"/>
      <c r="J344" s="112" t="s">
        <v>116</v>
      </c>
      <c r="K344" s="113">
        <v>203.74199999999999</v>
      </c>
      <c r="L344" s="114"/>
      <c r="M344" s="316"/>
      <c r="N344" s="316"/>
      <c r="O344" s="309"/>
      <c r="P344" s="310">
        <f>ROUND($V$344*$K$344,2)</f>
        <v>0</v>
      </c>
      <c r="Q344" s="309"/>
      <c r="R344" s="17"/>
      <c r="T344" s="87"/>
      <c r="U344" s="88" t="s">
        <v>39</v>
      </c>
      <c r="V344" s="89">
        <f>$L$344+$M$344</f>
        <v>0</v>
      </c>
      <c r="W344" s="89">
        <f>ROUND($L$344*$K$344,2)</f>
        <v>0</v>
      </c>
      <c r="X344" s="89">
        <f>ROUND($M$344*$K$344,2)</f>
        <v>0</v>
      </c>
      <c r="Y344" s="90">
        <v>0</v>
      </c>
      <c r="Z344" s="90">
        <f>$Y$344*$K$344</f>
        <v>0</v>
      </c>
      <c r="AA344" s="90">
        <v>0</v>
      </c>
      <c r="AB344" s="90">
        <f>$AA$344*$K$344</f>
        <v>0</v>
      </c>
      <c r="AC344" s="90">
        <v>0</v>
      </c>
      <c r="AD344" s="91">
        <f>$AC$344*$K$344</f>
        <v>0</v>
      </c>
      <c r="AR344" s="14" t="s">
        <v>190</v>
      </c>
      <c r="AT344" s="14" t="s">
        <v>186</v>
      </c>
      <c r="AU344" s="14" t="s">
        <v>108</v>
      </c>
      <c r="AY344" s="14" t="s">
        <v>101</v>
      </c>
      <c r="BE344" s="92">
        <f>IF($U$344="základní",$P$344,0)</f>
        <v>0</v>
      </c>
      <c r="BF344" s="92">
        <f>IF($U$344="snížená",$P$344,0)</f>
        <v>0</v>
      </c>
      <c r="BG344" s="92">
        <f>IF($U$344="zákl. přenesená",$P$344,0)</f>
        <v>0</v>
      </c>
      <c r="BH344" s="92">
        <f>IF($U$344="sníž. přenesená",$P$344,0)</f>
        <v>0</v>
      </c>
      <c r="BI344" s="92">
        <f>IF($U$344="nulová",$P$344,0)</f>
        <v>0</v>
      </c>
      <c r="BJ344" s="14" t="s">
        <v>108</v>
      </c>
      <c r="BK344" s="92">
        <f>ROUND($V$344*$K$344,2)</f>
        <v>0</v>
      </c>
      <c r="BL344" s="14" t="s">
        <v>145</v>
      </c>
    </row>
    <row r="345" spans="2:64" s="14" customFormat="1" ht="15.75" customHeight="1">
      <c r="B345" s="93"/>
      <c r="E345" s="94"/>
      <c r="F345" s="311" t="s">
        <v>214</v>
      </c>
      <c r="G345" s="312"/>
      <c r="H345" s="312"/>
      <c r="I345" s="312"/>
      <c r="K345" s="94"/>
      <c r="R345" s="95"/>
      <c r="T345" s="96"/>
      <c r="AD345" s="97"/>
      <c r="AT345" s="94" t="s">
        <v>110</v>
      </c>
      <c r="AU345" s="94" t="s">
        <v>108</v>
      </c>
      <c r="AV345" s="94" t="s">
        <v>9</v>
      </c>
      <c r="AW345" s="94" t="s">
        <v>58</v>
      </c>
      <c r="AX345" s="94" t="s">
        <v>100</v>
      </c>
      <c r="AY345" s="94" t="s">
        <v>101</v>
      </c>
    </row>
    <row r="346" spans="2:64" s="14" customFormat="1" ht="15.75" customHeight="1">
      <c r="B346" s="98"/>
      <c r="E346" s="99"/>
      <c r="F346" s="313" t="s">
        <v>240</v>
      </c>
      <c r="G346" s="314"/>
      <c r="H346" s="314"/>
      <c r="I346" s="314"/>
      <c r="K346" s="100">
        <v>24.821999999999999</v>
      </c>
      <c r="R346" s="101"/>
      <c r="T346" s="102"/>
      <c r="AD346" s="103"/>
      <c r="AT346" s="99" t="s">
        <v>110</v>
      </c>
      <c r="AU346" s="99" t="s">
        <v>108</v>
      </c>
      <c r="AV346" s="99" t="s">
        <v>108</v>
      </c>
      <c r="AW346" s="99" t="s">
        <v>58</v>
      </c>
      <c r="AX346" s="99" t="s">
        <v>100</v>
      </c>
      <c r="AY346" s="99" t="s">
        <v>101</v>
      </c>
    </row>
    <row r="347" spans="2:64" s="14" customFormat="1" ht="15.75" customHeight="1">
      <c r="B347" s="93"/>
      <c r="E347" s="94"/>
      <c r="F347" s="311" t="s">
        <v>216</v>
      </c>
      <c r="G347" s="312"/>
      <c r="H347" s="312"/>
      <c r="I347" s="312"/>
      <c r="K347" s="94"/>
      <c r="R347" s="95"/>
      <c r="T347" s="96"/>
      <c r="AD347" s="97"/>
      <c r="AT347" s="94" t="s">
        <v>110</v>
      </c>
      <c r="AU347" s="94" t="s">
        <v>108</v>
      </c>
      <c r="AV347" s="94" t="s">
        <v>9</v>
      </c>
      <c r="AW347" s="94" t="s">
        <v>58</v>
      </c>
      <c r="AX347" s="94" t="s">
        <v>100</v>
      </c>
      <c r="AY347" s="94" t="s">
        <v>101</v>
      </c>
    </row>
    <row r="348" spans="2:64" s="14" customFormat="1" ht="15.75" customHeight="1">
      <c r="B348" s="98"/>
      <c r="E348" s="99"/>
      <c r="F348" s="313" t="s">
        <v>241</v>
      </c>
      <c r="G348" s="314"/>
      <c r="H348" s="314"/>
      <c r="I348" s="314"/>
      <c r="K348" s="100">
        <v>113.4</v>
      </c>
      <c r="R348" s="101"/>
      <c r="T348" s="102"/>
      <c r="AD348" s="103"/>
      <c r="AT348" s="99" t="s">
        <v>110</v>
      </c>
      <c r="AU348" s="99" t="s">
        <v>108</v>
      </c>
      <c r="AV348" s="99" t="s">
        <v>108</v>
      </c>
      <c r="AW348" s="99" t="s">
        <v>58</v>
      </c>
      <c r="AX348" s="99" t="s">
        <v>100</v>
      </c>
      <c r="AY348" s="99" t="s">
        <v>101</v>
      </c>
    </row>
    <row r="349" spans="2:64" s="14" customFormat="1" ht="15.75" customHeight="1">
      <c r="B349" s="93"/>
      <c r="E349" s="94"/>
      <c r="F349" s="311" t="s">
        <v>220</v>
      </c>
      <c r="G349" s="312"/>
      <c r="H349" s="312"/>
      <c r="I349" s="312"/>
      <c r="K349" s="94"/>
      <c r="R349" s="95"/>
      <c r="T349" s="96"/>
      <c r="AD349" s="97"/>
      <c r="AT349" s="94" t="s">
        <v>110</v>
      </c>
      <c r="AU349" s="94" t="s">
        <v>108</v>
      </c>
      <c r="AV349" s="94" t="s">
        <v>9</v>
      </c>
      <c r="AW349" s="94" t="s">
        <v>58</v>
      </c>
      <c r="AX349" s="94" t="s">
        <v>100</v>
      </c>
      <c r="AY349" s="94" t="s">
        <v>101</v>
      </c>
    </row>
    <row r="350" spans="2:64" s="14" customFormat="1" ht="15.75" customHeight="1">
      <c r="B350" s="98"/>
      <c r="E350" s="99"/>
      <c r="F350" s="313" t="s">
        <v>243</v>
      </c>
      <c r="G350" s="314"/>
      <c r="H350" s="314"/>
      <c r="I350" s="314"/>
      <c r="K350" s="100">
        <v>65.52</v>
      </c>
      <c r="R350" s="101"/>
      <c r="T350" s="102"/>
      <c r="AD350" s="103"/>
      <c r="AT350" s="99" t="s">
        <v>110</v>
      </c>
      <c r="AU350" s="99" t="s">
        <v>108</v>
      </c>
      <c r="AV350" s="99" t="s">
        <v>108</v>
      </c>
      <c r="AW350" s="99" t="s">
        <v>58</v>
      </c>
      <c r="AX350" s="99" t="s">
        <v>100</v>
      </c>
      <c r="AY350" s="99" t="s">
        <v>101</v>
      </c>
    </row>
    <row r="351" spans="2:64" s="14" customFormat="1" ht="15.75" customHeight="1">
      <c r="B351" s="104"/>
      <c r="E351" s="105"/>
      <c r="F351" s="304" t="s">
        <v>112</v>
      </c>
      <c r="G351" s="305"/>
      <c r="H351" s="305"/>
      <c r="I351" s="305"/>
      <c r="K351" s="106">
        <v>203.74199999999999</v>
      </c>
      <c r="R351" s="107"/>
      <c r="T351" s="108"/>
      <c r="AD351" s="109"/>
      <c r="AT351" s="105" t="s">
        <v>110</v>
      </c>
      <c r="AU351" s="105" t="s">
        <v>108</v>
      </c>
      <c r="AV351" s="105" t="s">
        <v>107</v>
      </c>
      <c r="AW351" s="105" t="s">
        <v>58</v>
      </c>
      <c r="AX351" s="105" t="s">
        <v>9</v>
      </c>
      <c r="AY351" s="105" t="s">
        <v>101</v>
      </c>
    </row>
    <row r="352" spans="2:64" s="14" customFormat="1" ht="27" customHeight="1">
      <c r="B352" s="15"/>
      <c r="C352" s="82" t="s">
        <v>291</v>
      </c>
      <c r="D352" s="82" t="s">
        <v>103</v>
      </c>
      <c r="E352" s="83" t="s">
        <v>292</v>
      </c>
      <c r="F352" s="308" t="s">
        <v>293</v>
      </c>
      <c r="G352" s="309"/>
      <c r="H352" s="309"/>
      <c r="I352" s="309"/>
      <c r="J352" s="84" t="s">
        <v>196</v>
      </c>
      <c r="K352" s="85">
        <v>10715.879000000001</v>
      </c>
      <c r="L352" s="86"/>
      <c r="M352" s="310"/>
      <c r="N352" s="309"/>
      <c r="O352" s="309"/>
      <c r="P352" s="310">
        <f>ROUND($V$352*$K$352,2)</f>
        <v>0</v>
      </c>
      <c r="Q352" s="309"/>
      <c r="R352" s="17"/>
      <c r="T352" s="87"/>
      <c r="U352" s="88" t="s">
        <v>39</v>
      </c>
      <c r="V352" s="89">
        <f>$L$352+$M$352</f>
        <v>0</v>
      </c>
      <c r="W352" s="89">
        <f>ROUND($L$352*$K$352,2)</f>
        <v>0</v>
      </c>
      <c r="X352" s="89">
        <f>ROUND($M$352*$K$352,2)</f>
        <v>0</v>
      </c>
      <c r="Y352" s="90">
        <v>0</v>
      </c>
      <c r="Z352" s="90">
        <f>$Y$352*$K$352</f>
        <v>0</v>
      </c>
      <c r="AA352" s="90">
        <v>0</v>
      </c>
      <c r="AB352" s="90">
        <f>$AA$352*$K$352</f>
        <v>0</v>
      </c>
      <c r="AC352" s="90">
        <v>0</v>
      </c>
      <c r="AD352" s="91">
        <f>$AC$352*$K$352</f>
        <v>0</v>
      </c>
      <c r="AR352" s="14" t="s">
        <v>145</v>
      </c>
      <c r="AT352" s="14" t="s">
        <v>103</v>
      </c>
      <c r="AU352" s="14" t="s">
        <v>108</v>
      </c>
      <c r="AY352" s="14" t="s">
        <v>101</v>
      </c>
      <c r="BE352" s="92">
        <f>IF($U$352="základní",$P$352,0)</f>
        <v>0</v>
      </c>
      <c r="BF352" s="92">
        <f>IF($U$352="snížená",$P$352,0)</f>
        <v>0</v>
      </c>
      <c r="BG352" s="92">
        <f>IF($U$352="zákl. přenesená",$P$352,0)</f>
        <v>0</v>
      </c>
      <c r="BH352" s="92">
        <f>IF($U$352="sníž. přenesená",$P$352,0)</f>
        <v>0</v>
      </c>
      <c r="BI352" s="92">
        <f>IF($U$352="nulová",$P$352,0)</f>
        <v>0</v>
      </c>
      <c r="BJ352" s="14" t="s">
        <v>108</v>
      </c>
      <c r="BK352" s="92">
        <f>ROUND($V$352*$K$352,2)</f>
        <v>0</v>
      </c>
      <c r="BL352" s="14" t="s">
        <v>145</v>
      </c>
    </row>
    <row r="353" spans="2:64" s="72" customFormat="1" ht="30.75" customHeight="1">
      <c r="B353" s="71"/>
      <c r="D353" s="81" t="s">
        <v>70</v>
      </c>
      <c r="E353" s="81"/>
      <c r="F353" s="81"/>
      <c r="G353" s="81"/>
      <c r="H353" s="81"/>
      <c r="I353" s="81"/>
      <c r="J353" s="81"/>
      <c r="K353" s="81"/>
      <c r="L353" s="81"/>
      <c r="M353" s="306">
        <f>$BK$353</f>
        <v>0</v>
      </c>
      <c r="N353" s="307"/>
      <c r="O353" s="307"/>
      <c r="P353" s="307" t="s">
        <v>99</v>
      </c>
      <c r="Q353" s="302"/>
      <c r="R353" s="74"/>
      <c r="T353" s="75"/>
      <c r="W353" s="76">
        <f>SUM($W$354:$W$357)</f>
        <v>0</v>
      </c>
      <c r="X353" s="76">
        <f>SUM($X$354:$X$357)</f>
        <v>0</v>
      </c>
      <c r="Z353" s="77">
        <f>SUM($Z$354:$Z$357)</f>
        <v>4.6349999999999998</v>
      </c>
      <c r="AB353" s="77">
        <f>SUM($AB$354:$AB$357)</f>
        <v>0</v>
      </c>
      <c r="AD353" s="78">
        <f>SUM($AD$354:$AD$357)</f>
        <v>0.20763000000000001</v>
      </c>
      <c r="AR353" s="79" t="s">
        <v>108</v>
      </c>
      <c r="AT353" s="79" t="s">
        <v>98</v>
      </c>
      <c r="AU353" s="79" t="s">
        <v>9</v>
      </c>
      <c r="AY353" s="79" t="s">
        <v>101</v>
      </c>
      <c r="BK353" s="80">
        <f>SUM($BK$354:$BK$357)</f>
        <v>0</v>
      </c>
    </row>
    <row r="354" spans="2:64" s="14" customFormat="1" ht="15.75" customHeight="1">
      <c r="B354" s="15"/>
      <c r="C354" s="82" t="s">
        <v>294</v>
      </c>
      <c r="D354" s="82" t="s">
        <v>103</v>
      </c>
      <c r="E354" s="83" t="s">
        <v>295</v>
      </c>
      <c r="F354" s="308" t="s">
        <v>296</v>
      </c>
      <c r="G354" s="309"/>
      <c r="H354" s="309"/>
      <c r="I354" s="309"/>
      <c r="J354" s="84" t="s">
        <v>251</v>
      </c>
      <c r="K354" s="85">
        <v>9</v>
      </c>
      <c r="L354" s="86"/>
      <c r="M354" s="310"/>
      <c r="N354" s="309"/>
      <c r="O354" s="309"/>
      <c r="P354" s="310">
        <f>ROUND($V$354*$K$354,2)</f>
        <v>0</v>
      </c>
      <c r="Q354" s="309"/>
      <c r="R354" s="17"/>
      <c r="T354" s="87"/>
      <c r="U354" s="88" t="s">
        <v>39</v>
      </c>
      <c r="V354" s="89">
        <f>$L$354+$M$354</f>
        <v>0</v>
      </c>
      <c r="W354" s="89">
        <f>ROUND($L$354*$K$354,2)</f>
        <v>0</v>
      </c>
      <c r="X354" s="89">
        <f>ROUND($M$354*$K$354,2)</f>
        <v>0</v>
      </c>
      <c r="Y354" s="90">
        <v>0.51500000000000001</v>
      </c>
      <c r="Z354" s="90">
        <f>$Y$354*$K$354</f>
        <v>4.6349999999999998</v>
      </c>
      <c r="AA354" s="90">
        <v>0</v>
      </c>
      <c r="AB354" s="90">
        <f>$AA$354*$K$354</f>
        <v>0</v>
      </c>
      <c r="AC354" s="90">
        <v>2.307E-2</v>
      </c>
      <c r="AD354" s="91">
        <f>$AC$354*$K$354</f>
        <v>0.20763000000000001</v>
      </c>
      <c r="AR354" s="14" t="s">
        <v>145</v>
      </c>
      <c r="AT354" s="14" t="s">
        <v>103</v>
      </c>
      <c r="AU354" s="14" t="s">
        <v>108</v>
      </c>
      <c r="AY354" s="14" t="s">
        <v>101</v>
      </c>
      <c r="BE354" s="92">
        <f>IF($U$354="základní",$P$354,0)</f>
        <v>0</v>
      </c>
      <c r="BF354" s="92">
        <f>IF($U$354="snížená",$P$354,0)</f>
        <v>0</v>
      </c>
      <c r="BG354" s="92">
        <f>IF($U$354="zákl. přenesená",$P$354,0)</f>
        <v>0</v>
      </c>
      <c r="BH354" s="92">
        <f>IF($U$354="sníž. přenesená",$P$354,0)</f>
        <v>0</v>
      </c>
      <c r="BI354" s="92">
        <f>IF($U$354="nulová",$P$354,0)</f>
        <v>0</v>
      </c>
      <c r="BJ354" s="14" t="s">
        <v>108</v>
      </c>
      <c r="BK354" s="92">
        <f>ROUND($V$354*$K$354,2)</f>
        <v>0</v>
      </c>
      <c r="BL354" s="14" t="s">
        <v>145</v>
      </c>
    </row>
    <row r="355" spans="2:64" s="14" customFormat="1" ht="15.75" customHeight="1">
      <c r="B355" s="98"/>
      <c r="E355" s="99"/>
      <c r="F355" s="313" t="s">
        <v>297</v>
      </c>
      <c r="G355" s="314"/>
      <c r="H355" s="314"/>
      <c r="I355" s="314"/>
      <c r="K355" s="100">
        <v>9</v>
      </c>
      <c r="R355" s="101"/>
      <c r="T355" s="102"/>
      <c r="AD355" s="103"/>
      <c r="AT355" s="99" t="s">
        <v>110</v>
      </c>
      <c r="AU355" s="99" t="s">
        <v>108</v>
      </c>
      <c r="AV355" s="99" t="s">
        <v>108</v>
      </c>
      <c r="AW355" s="99" t="s">
        <v>58</v>
      </c>
      <c r="AX355" s="99" t="s">
        <v>100</v>
      </c>
      <c r="AY355" s="99" t="s">
        <v>101</v>
      </c>
    </row>
    <row r="356" spans="2:64" s="14" customFormat="1" ht="15.75" customHeight="1">
      <c r="B356" s="104"/>
      <c r="E356" s="105"/>
      <c r="F356" s="304" t="s">
        <v>112</v>
      </c>
      <c r="G356" s="305"/>
      <c r="H356" s="305"/>
      <c r="I356" s="305"/>
      <c r="K356" s="106">
        <v>9</v>
      </c>
      <c r="R356" s="107"/>
      <c r="T356" s="108"/>
      <c r="AD356" s="109"/>
      <c r="AT356" s="105" t="s">
        <v>110</v>
      </c>
      <c r="AU356" s="105" t="s">
        <v>108</v>
      </c>
      <c r="AV356" s="105" t="s">
        <v>107</v>
      </c>
      <c r="AW356" s="105" t="s">
        <v>58</v>
      </c>
      <c r="AX356" s="105" t="s">
        <v>9</v>
      </c>
      <c r="AY356" s="105" t="s">
        <v>101</v>
      </c>
    </row>
    <row r="357" spans="2:64" s="14" customFormat="1" ht="27" customHeight="1">
      <c r="B357" s="15"/>
      <c r="C357" s="82" t="s">
        <v>298</v>
      </c>
      <c r="D357" s="82" t="s">
        <v>103</v>
      </c>
      <c r="E357" s="83" t="s">
        <v>299</v>
      </c>
      <c r="F357" s="308" t="s">
        <v>300</v>
      </c>
      <c r="G357" s="309"/>
      <c r="H357" s="309"/>
      <c r="I357" s="309"/>
      <c r="J357" s="84" t="s">
        <v>196</v>
      </c>
      <c r="K357" s="85">
        <v>11.7</v>
      </c>
      <c r="L357" s="86"/>
      <c r="M357" s="310"/>
      <c r="N357" s="309"/>
      <c r="O357" s="309"/>
      <c r="P357" s="310">
        <f>ROUND($V$357*$K$357,2)</f>
        <v>0</v>
      </c>
      <c r="Q357" s="309"/>
      <c r="R357" s="17"/>
      <c r="T357" s="87"/>
      <c r="U357" s="88" t="s">
        <v>39</v>
      </c>
      <c r="V357" s="89">
        <f>$L$357+$M$357</f>
        <v>0</v>
      </c>
      <c r="W357" s="89">
        <f>ROUND($L$357*$K$357,2)</f>
        <v>0</v>
      </c>
      <c r="X357" s="89">
        <f>ROUND($M$357*$K$357,2)</f>
        <v>0</v>
      </c>
      <c r="Y357" s="90">
        <v>0</v>
      </c>
      <c r="Z357" s="90">
        <f>$Y$357*$K$357</f>
        <v>0</v>
      </c>
      <c r="AA357" s="90">
        <v>0</v>
      </c>
      <c r="AB357" s="90">
        <f>$AA$357*$K$357</f>
        <v>0</v>
      </c>
      <c r="AC357" s="90">
        <v>0</v>
      </c>
      <c r="AD357" s="91">
        <f>$AC$357*$K$357</f>
        <v>0</v>
      </c>
      <c r="AR357" s="14" t="s">
        <v>145</v>
      </c>
      <c r="AT357" s="14" t="s">
        <v>103</v>
      </c>
      <c r="AU357" s="14" t="s">
        <v>108</v>
      </c>
      <c r="AY357" s="14" t="s">
        <v>101</v>
      </c>
      <c r="BE357" s="92">
        <f>IF($U$357="základní",$P$357,0)</f>
        <v>0</v>
      </c>
      <c r="BF357" s="92">
        <f>IF($U$357="snížená",$P$357,0)</f>
        <v>0</v>
      </c>
      <c r="BG357" s="92">
        <f>IF($U$357="zákl. přenesená",$P$357,0)</f>
        <v>0</v>
      </c>
      <c r="BH357" s="92">
        <f>IF($U$357="sníž. přenesená",$P$357,0)</f>
        <v>0</v>
      </c>
      <c r="BI357" s="92">
        <f>IF($U$357="nulová",$P$357,0)</f>
        <v>0</v>
      </c>
      <c r="BJ357" s="14" t="s">
        <v>108</v>
      </c>
      <c r="BK357" s="92">
        <f>ROUND($V$357*$K$357,2)</f>
        <v>0</v>
      </c>
      <c r="BL357" s="14" t="s">
        <v>145</v>
      </c>
    </row>
    <row r="358" spans="2:64" s="72" customFormat="1" ht="30.75" customHeight="1">
      <c r="B358" s="71"/>
      <c r="D358" s="81" t="s">
        <v>71</v>
      </c>
      <c r="E358" s="81"/>
      <c r="F358" s="81"/>
      <c r="G358" s="81"/>
      <c r="H358" s="81"/>
      <c r="I358" s="81"/>
      <c r="J358" s="81"/>
      <c r="K358" s="81"/>
      <c r="L358" s="81"/>
      <c r="M358" s="306">
        <f>$BK$358</f>
        <v>0</v>
      </c>
      <c r="N358" s="307"/>
      <c r="O358" s="307"/>
      <c r="P358" s="307" t="s">
        <v>99</v>
      </c>
      <c r="Q358" s="302"/>
      <c r="R358" s="74"/>
      <c r="T358" s="75"/>
      <c r="W358" s="76">
        <f>$W$359</f>
        <v>0</v>
      </c>
      <c r="X358" s="76">
        <f>$X$359</f>
        <v>0</v>
      </c>
      <c r="Z358" s="77">
        <f>$Z$359</f>
        <v>6.4000000000000001E-2</v>
      </c>
      <c r="AB358" s="77">
        <f>$AB$359</f>
        <v>0</v>
      </c>
      <c r="AD358" s="78">
        <f>$AD$359</f>
        <v>0</v>
      </c>
      <c r="AR358" s="79" t="s">
        <v>108</v>
      </c>
      <c r="AT358" s="79" t="s">
        <v>98</v>
      </c>
      <c r="AU358" s="79" t="s">
        <v>9</v>
      </c>
      <c r="AY358" s="79" t="s">
        <v>101</v>
      </c>
      <c r="BK358" s="80">
        <f>$BK$359</f>
        <v>0</v>
      </c>
    </row>
    <row r="359" spans="2:64" s="14" customFormat="1" ht="27" customHeight="1">
      <c r="B359" s="15"/>
      <c r="C359" s="82" t="s">
        <v>301</v>
      </c>
      <c r="D359" s="82" t="s">
        <v>103</v>
      </c>
      <c r="E359" s="83" t="s">
        <v>302</v>
      </c>
      <c r="F359" s="308" t="s">
        <v>303</v>
      </c>
      <c r="G359" s="309"/>
      <c r="H359" s="309"/>
      <c r="I359" s="309"/>
      <c r="J359" s="84" t="s">
        <v>155</v>
      </c>
      <c r="K359" s="85">
        <v>1</v>
      </c>
      <c r="L359" s="86"/>
      <c r="M359" s="310"/>
      <c r="N359" s="309"/>
      <c r="O359" s="309"/>
      <c r="P359" s="310">
        <f>ROUND($V$359*$K$359,2)</f>
        <v>0</v>
      </c>
      <c r="Q359" s="309"/>
      <c r="R359" s="17"/>
      <c r="T359" s="87"/>
      <c r="U359" s="88" t="s">
        <v>39</v>
      </c>
      <c r="V359" s="89">
        <f>$L$359+$M$359</f>
        <v>0</v>
      </c>
      <c r="W359" s="89">
        <f>ROUND($L$359*$K$359,2)</f>
        <v>0</v>
      </c>
      <c r="X359" s="89">
        <f>ROUND($M$359*$K$359,2)</f>
        <v>0</v>
      </c>
      <c r="Y359" s="90">
        <v>6.4000000000000001E-2</v>
      </c>
      <c r="Z359" s="90">
        <f>$Y$359*$K$359</f>
        <v>6.4000000000000001E-2</v>
      </c>
      <c r="AA359" s="90">
        <v>0</v>
      </c>
      <c r="AB359" s="90">
        <f>$AA$359*$K$359</f>
        <v>0</v>
      </c>
      <c r="AC359" s="90">
        <v>0</v>
      </c>
      <c r="AD359" s="91">
        <f>$AC$359*$K$359</f>
        <v>0</v>
      </c>
      <c r="AR359" s="14" t="s">
        <v>145</v>
      </c>
      <c r="AT359" s="14" t="s">
        <v>103</v>
      </c>
      <c r="AU359" s="14" t="s">
        <v>108</v>
      </c>
      <c r="AY359" s="14" t="s">
        <v>101</v>
      </c>
      <c r="BE359" s="92">
        <f>IF($U$359="základní",$P$359,0)</f>
        <v>0</v>
      </c>
      <c r="BF359" s="92">
        <f>IF($U$359="snížená",$P$359,0)</f>
        <v>0</v>
      </c>
      <c r="BG359" s="92">
        <f>IF($U$359="zákl. přenesená",$P$359,0)</f>
        <v>0</v>
      </c>
      <c r="BH359" s="92">
        <f>IF($U$359="sníž. přenesená",$P$359,0)</f>
        <v>0</v>
      </c>
      <c r="BI359" s="92">
        <f>IF($U$359="nulová",$P$359,0)</f>
        <v>0</v>
      </c>
      <c r="BJ359" s="14" t="s">
        <v>108</v>
      </c>
      <c r="BK359" s="92">
        <f>ROUND($V$359*$K$359,2)</f>
        <v>0</v>
      </c>
      <c r="BL359" s="14" t="s">
        <v>145</v>
      </c>
    </row>
    <row r="360" spans="2:64" s="72" customFormat="1" ht="30.75" customHeight="1">
      <c r="B360" s="71"/>
      <c r="D360" s="81" t="s">
        <v>72</v>
      </c>
      <c r="E360" s="81"/>
      <c r="F360" s="81"/>
      <c r="G360" s="81"/>
      <c r="H360" s="81"/>
      <c r="I360" s="81"/>
      <c r="J360" s="81"/>
      <c r="K360" s="81"/>
      <c r="L360" s="81"/>
      <c r="M360" s="306">
        <f>$BK$360</f>
        <v>0</v>
      </c>
      <c r="N360" s="307"/>
      <c r="O360" s="307"/>
      <c r="P360" s="307" t="s">
        <v>99</v>
      </c>
      <c r="Q360" s="302"/>
      <c r="R360" s="74"/>
      <c r="T360" s="75"/>
      <c r="W360" s="76">
        <f>SUM($W$361:$W$362)</f>
        <v>0</v>
      </c>
      <c r="X360" s="76">
        <f>SUM($X$361:$X$362)</f>
        <v>0</v>
      </c>
      <c r="Z360" s="77">
        <f>SUM($Z$361:$Z$362)</f>
        <v>4.7679999999999998</v>
      </c>
      <c r="AB360" s="77">
        <f>SUM($AB$361:$AB$362)</f>
        <v>0</v>
      </c>
      <c r="AD360" s="78">
        <f>SUM($AD$361:$AD$362)</f>
        <v>2.5999999999999999E-2</v>
      </c>
      <c r="AR360" s="79" t="s">
        <v>108</v>
      </c>
      <c r="AT360" s="79" t="s">
        <v>98</v>
      </c>
      <c r="AU360" s="79" t="s">
        <v>9</v>
      </c>
      <c r="AY360" s="79" t="s">
        <v>101</v>
      </c>
      <c r="BK360" s="80">
        <f>SUM($BK$361:$BK$362)</f>
        <v>0</v>
      </c>
    </row>
    <row r="361" spans="2:64" s="14" customFormat="1" ht="15.75" customHeight="1">
      <c r="B361" s="15"/>
      <c r="C361" s="82" t="s">
        <v>304</v>
      </c>
      <c r="D361" s="82" t="s">
        <v>103</v>
      </c>
      <c r="E361" s="83" t="s">
        <v>305</v>
      </c>
      <c r="F361" s="308" t="s">
        <v>306</v>
      </c>
      <c r="G361" s="309"/>
      <c r="H361" s="309"/>
      <c r="I361" s="309"/>
      <c r="J361" s="84" t="s">
        <v>155</v>
      </c>
      <c r="K361" s="85">
        <v>1</v>
      </c>
      <c r="L361" s="86"/>
      <c r="M361" s="310"/>
      <c r="N361" s="309"/>
      <c r="O361" s="309"/>
      <c r="P361" s="310">
        <f>ROUND($V$361*$K$361,2)</f>
        <v>0</v>
      </c>
      <c r="Q361" s="309"/>
      <c r="R361" s="17"/>
      <c r="T361" s="87"/>
      <c r="U361" s="88" t="s">
        <v>39</v>
      </c>
      <c r="V361" s="89">
        <f>$L$361+$M$361</f>
        <v>0</v>
      </c>
      <c r="W361" s="89">
        <f>ROUND($L$361*$K$361,2)</f>
        <v>0</v>
      </c>
      <c r="X361" s="89">
        <f>ROUND($M$361*$K$361,2)</f>
        <v>0</v>
      </c>
      <c r="Y361" s="90">
        <v>4.7679999999999998</v>
      </c>
      <c r="Z361" s="90">
        <f>$Y$361*$K$361</f>
        <v>4.7679999999999998</v>
      </c>
      <c r="AA361" s="90">
        <v>0</v>
      </c>
      <c r="AB361" s="90">
        <f>$AA$361*$K$361</f>
        <v>0</v>
      </c>
      <c r="AC361" s="90">
        <v>2.5999999999999999E-2</v>
      </c>
      <c r="AD361" s="91">
        <f>$AC$361*$K$361</f>
        <v>2.5999999999999999E-2</v>
      </c>
      <c r="AR361" s="14" t="s">
        <v>145</v>
      </c>
      <c r="AT361" s="14" t="s">
        <v>103</v>
      </c>
      <c r="AU361" s="14" t="s">
        <v>108</v>
      </c>
      <c r="AY361" s="14" t="s">
        <v>101</v>
      </c>
      <c r="BE361" s="92">
        <f>IF($U$361="základní",$P$361,0)</f>
        <v>0</v>
      </c>
      <c r="BF361" s="92">
        <f>IF($U$361="snížená",$P$361,0)</f>
        <v>0</v>
      </c>
      <c r="BG361" s="92">
        <f>IF($U$361="zákl. přenesená",$P$361,0)</f>
        <v>0</v>
      </c>
      <c r="BH361" s="92">
        <f>IF($U$361="sníž. přenesená",$P$361,0)</f>
        <v>0</v>
      </c>
      <c r="BI361" s="92">
        <f>IF($U$361="nulová",$P$361,0)</f>
        <v>0</v>
      </c>
      <c r="BJ361" s="14" t="s">
        <v>108</v>
      </c>
      <c r="BK361" s="92">
        <f>ROUND($V$361*$K$361,2)</f>
        <v>0</v>
      </c>
      <c r="BL361" s="14" t="s">
        <v>145</v>
      </c>
    </row>
    <row r="362" spans="2:64" s="14" customFormat="1" ht="27" customHeight="1">
      <c r="B362" s="15"/>
      <c r="C362" s="82" t="s">
        <v>307</v>
      </c>
      <c r="D362" s="82" t="s">
        <v>103</v>
      </c>
      <c r="E362" s="83" t="s">
        <v>308</v>
      </c>
      <c r="F362" s="308" t="s">
        <v>309</v>
      </c>
      <c r="G362" s="309"/>
      <c r="H362" s="309"/>
      <c r="I362" s="309"/>
      <c r="J362" s="84" t="s">
        <v>196</v>
      </c>
      <c r="K362" s="85">
        <v>100</v>
      </c>
      <c r="L362" s="86"/>
      <c r="M362" s="310"/>
      <c r="N362" s="309"/>
      <c r="O362" s="309"/>
      <c r="P362" s="310">
        <f>ROUND($V$362*$K$362,2)</f>
        <v>0</v>
      </c>
      <c r="Q362" s="309"/>
      <c r="R362" s="17"/>
      <c r="T362" s="87"/>
      <c r="U362" s="88" t="s">
        <v>39</v>
      </c>
      <c r="V362" s="89">
        <f>$L$362+$M$362</f>
        <v>0</v>
      </c>
      <c r="W362" s="89">
        <f>ROUND($L$362*$K$362,2)</f>
        <v>0</v>
      </c>
      <c r="X362" s="89">
        <f>ROUND($M$362*$K$362,2)</f>
        <v>0</v>
      </c>
      <c r="Y362" s="90">
        <v>0</v>
      </c>
      <c r="Z362" s="90">
        <f>$Y$362*$K$362</f>
        <v>0</v>
      </c>
      <c r="AA362" s="90">
        <v>0</v>
      </c>
      <c r="AB362" s="90">
        <f>$AA$362*$K$362</f>
        <v>0</v>
      </c>
      <c r="AC362" s="90">
        <v>0</v>
      </c>
      <c r="AD362" s="91">
        <f>$AC$362*$K$362</f>
        <v>0</v>
      </c>
      <c r="AR362" s="14" t="s">
        <v>145</v>
      </c>
      <c r="AT362" s="14" t="s">
        <v>103</v>
      </c>
      <c r="AU362" s="14" t="s">
        <v>108</v>
      </c>
      <c r="AY362" s="14" t="s">
        <v>101</v>
      </c>
      <c r="BE362" s="92">
        <f>IF($U$362="základní",$P$362,0)</f>
        <v>0</v>
      </c>
      <c r="BF362" s="92">
        <f>IF($U$362="snížená",$P$362,0)</f>
        <v>0</v>
      </c>
      <c r="BG362" s="92">
        <f>IF($U$362="zákl. přenesená",$P$362,0)</f>
        <v>0</v>
      </c>
      <c r="BH362" s="92">
        <f>IF($U$362="sníž. přenesená",$P$362,0)</f>
        <v>0</v>
      </c>
      <c r="BI362" s="92">
        <f>IF($U$362="nulová",$P$362,0)</f>
        <v>0</v>
      </c>
      <c r="BJ362" s="14" t="s">
        <v>108</v>
      </c>
      <c r="BK362" s="92">
        <f>ROUND($V$362*$K$362,2)</f>
        <v>0</v>
      </c>
      <c r="BL362" s="14" t="s">
        <v>145</v>
      </c>
    </row>
    <row r="363" spans="2:64" s="72" customFormat="1" ht="30.75" customHeight="1">
      <c r="B363" s="71"/>
      <c r="D363" s="81" t="s">
        <v>73</v>
      </c>
      <c r="E363" s="81"/>
      <c r="F363" s="81"/>
      <c r="G363" s="81"/>
      <c r="H363" s="81"/>
      <c r="I363" s="81"/>
      <c r="J363" s="81"/>
      <c r="K363" s="81"/>
      <c r="L363" s="81"/>
      <c r="M363" s="306">
        <f>$BK$363</f>
        <v>0</v>
      </c>
      <c r="N363" s="307"/>
      <c r="O363" s="307"/>
      <c r="P363" s="307" t="s">
        <v>99</v>
      </c>
      <c r="Q363" s="302"/>
      <c r="R363" s="74"/>
      <c r="T363" s="75"/>
      <c r="W363" s="76">
        <f>SUM($W$364:$W$374)</f>
        <v>0</v>
      </c>
      <c r="X363" s="76">
        <f>SUM($X$364:$X$374)</f>
        <v>0</v>
      </c>
      <c r="Z363" s="77">
        <f>SUM($Z$364:$Z$374)</f>
        <v>358.35599999999999</v>
      </c>
      <c r="AB363" s="77">
        <f>SUM($AB$364:$AB$374)</f>
        <v>2.4802599999999999</v>
      </c>
      <c r="AD363" s="78">
        <f>SUM($AD$364:$AD$374)</f>
        <v>76.930000000000007</v>
      </c>
      <c r="AR363" s="79" t="s">
        <v>108</v>
      </c>
      <c r="AT363" s="79" t="s">
        <v>98</v>
      </c>
      <c r="AU363" s="79" t="s">
        <v>9</v>
      </c>
      <c r="AY363" s="79" t="s">
        <v>101</v>
      </c>
      <c r="BK363" s="80">
        <f>SUM($BK$364:$BK$374)</f>
        <v>0</v>
      </c>
    </row>
    <row r="364" spans="2:64" s="14" customFormat="1" ht="39" customHeight="1">
      <c r="B364" s="15"/>
      <c r="C364" s="82" t="s">
        <v>310</v>
      </c>
      <c r="D364" s="82" t="s">
        <v>103</v>
      </c>
      <c r="E364" s="83" t="s">
        <v>311</v>
      </c>
      <c r="F364" s="308" t="s">
        <v>312</v>
      </c>
      <c r="G364" s="309"/>
      <c r="H364" s="309"/>
      <c r="I364" s="309"/>
      <c r="J364" s="84" t="s">
        <v>116</v>
      </c>
      <c r="K364" s="85">
        <v>214</v>
      </c>
      <c r="L364" s="86"/>
      <c r="M364" s="310"/>
      <c r="N364" s="309"/>
      <c r="O364" s="309"/>
      <c r="P364" s="310">
        <f>ROUND($V$364*$K$364,2)</f>
        <v>0</v>
      </c>
      <c r="Q364" s="309"/>
      <c r="R364" s="17"/>
      <c r="T364" s="87"/>
      <c r="U364" s="88" t="s">
        <v>39</v>
      </c>
      <c r="V364" s="89">
        <f>$L$364+$M$364</f>
        <v>0</v>
      </c>
      <c r="W364" s="89">
        <f>ROUND($L$364*$K$364,2)</f>
        <v>0</v>
      </c>
      <c r="X364" s="89">
        <f>ROUND($M$364*$K$364,2)</f>
        <v>0</v>
      </c>
      <c r="Y364" s="90">
        <v>0.35399999999999998</v>
      </c>
      <c r="Z364" s="90">
        <f>$Y$364*$K$364</f>
        <v>75.756</v>
      </c>
      <c r="AA364" s="90">
        <v>1.159E-2</v>
      </c>
      <c r="AB364" s="90">
        <f>$AA$364*$K$364</f>
        <v>2.4802599999999999</v>
      </c>
      <c r="AC364" s="90">
        <v>0</v>
      </c>
      <c r="AD364" s="91">
        <f>$AC$364*$K$364</f>
        <v>0</v>
      </c>
      <c r="AR364" s="14" t="s">
        <v>145</v>
      </c>
      <c r="AT364" s="14" t="s">
        <v>103</v>
      </c>
      <c r="AU364" s="14" t="s">
        <v>108</v>
      </c>
      <c r="AY364" s="14" t="s">
        <v>101</v>
      </c>
      <c r="BE364" s="92">
        <f>IF($U$364="základní",$P$364,0)</f>
        <v>0</v>
      </c>
      <c r="BF364" s="92">
        <f>IF($U$364="snížená",$P$364,0)</f>
        <v>0</v>
      </c>
      <c r="BG364" s="92">
        <f>IF($U$364="zákl. přenesená",$P$364,0)</f>
        <v>0</v>
      </c>
      <c r="BH364" s="92">
        <f>IF($U$364="sníž. přenesená",$P$364,0)</f>
        <v>0</v>
      </c>
      <c r="BI364" s="92">
        <f>IF($U$364="nulová",$P$364,0)</f>
        <v>0</v>
      </c>
      <c r="BJ364" s="14" t="s">
        <v>108</v>
      </c>
      <c r="BK364" s="92">
        <f>ROUND($V$364*$K$364,2)</f>
        <v>0</v>
      </c>
      <c r="BL364" s="14" t="s">
        <v>145</v>
      </c>
    </row>
    <row r="365" spans="2:64" s="14" customFormat="1" ht="15.75" customHeight="1">
      <c r="B365" s="93"/>
      <c r="E365" s="94"/>
      <c r="F365" s="311" t="s">
        <v>218</v>
      </c>
      <c r="G365" s="312"/>
      <c r="H365" s="312"/>
      <c r="I365" s="312"/>
      <c r="K365" s="94"/>
      <c r="R365" s="95"/>
      <c r="T365" s="96"/>
      <c r="AD365" s="97"/>
      <c r="AT365" s="94" t="s">
        <v>110</v>
      </c>
      <c r="AU365" s="94" t="s">
        <v>108</v>
      </c>
      <c r="AV365" s="94" t="s">
        <v>9</v>
      </c>
      <c r="AW365" s="94" t="s">
        <v>58</v>
      </c>
      <c r="AX365" s="94" t="s">
        <v>100</v>
      </c>
      <c r="AY365" s="94" t="s">
        <v>101</v>
      </c>
    </row>
    <row r="366" spans="2:64" s="14" customFormat="1" ht="15.75" customHeight="1">
      <c r="B366" s="98"/>
      <c r="E366" s="99"/>
      <c r="F366" s="313" t="s">
        <v>219</v>
      </c>
      <c r="G366" s="314"/>
      <c r="H366" s="314"/>
      <c r="I366" s="314"/>
      <c r="K366" s="100">
        <v>148.47999999999999</v>
      </c>
      <c r="R366" s="101"/>
      <c r="T366" s="102"/>
      <c r="AD366" s="103"/>
      <c r="AT366" s="99" t="s">
        <v>110</v>
      </c>
      <c r="AU366" s="99" t="s">
        <v>108</v>
      </c>
      <c r="AV366" s="99" t="s">
        <v>108</v>
      </c>
      <c r="AW366" s="99" t="s">
        <v>58</v>
      </c>
      <c r="AX366" s="99" t="s">
        <v>100</v>
      </c>
      <c r="AY366" s="99" t="s">
        <v>101</v>
      </c>
    </row>
    <row r="367" spans="2:64" s="14" customFormat="1" ht="15.75" customHeight="1">
      <c r="B367" s="93"/>
      <c r="E367" s="94"/>
      <c r="F367" s="311" t="s">
        <v>222</v>
      </c>
      <c r="G367" s="312"/>
      <c r="H367" s="312"/>
      <c r="I367" s="312"/>
      <c r="K367" s="94"/>
      <c r="R367" s="95"/>
      <c r="T367" s="96"/>
      <c r="AD367" s="97"/>
      <c r="AT367" s="94" t="s">
        <v>110</v>
      </c>
      <c r="AU367" s="94" t="s">
        <v>108</v>
      </c>
      <c r="AV367" s="94" t="s">
        <v>9</v>
      </c>
      <c r="AW367" s="94" t="s">
        <v>58</v>
      </c>
      <c r="AX367" s="94" t="s">
        <v>100</v>
      </c>
      <c r="AY367" s="94" t="s">
        <v>101</v>
      </c>
    </row>
    <row r="368" spans="2:64" s="14" customFormat="1" ht="15.75" customHeight="1">
      <c r="B368" s="98"/>
      <c r="E368" s="99"/>
      <c r="F368" s="313" t="s">
        <v>223</v>
      </c>
      <c r="G368" s="314"/>
      <c r="H368" s="314"/>
      <c r="I368" s="314"/>
      <c r="K368" s="100">
        <v>65.52</v>
      </c>
      <c r="R368" s="101"/>
      <c r="T368" s="102"/>
      <c r="AD368" s="103"/>
      <c r="AT368" s="99" t="s">
        <v>110</v>
      </c>
      <c r="AU368" s="99" t="s">
        <v>108</v>
      </c>
      <c r="AV368" s="99" t="s">
        <v>108</v>
      </c>
      <c r="AW368" s="99" t="s">
        <v>58</v>
      </c>
      <c r="AX368" s="99" t="s">
        <v>100</v>
      </c>
      <c r="AY368" s="99" t="s">
        <v>101</v>
      </c>
    </row>
    <row r="369" spans="2:64" s="14" customFormat="1" ht="15.75" customHeight="1">
      <c r="B369" s="104"/>
      <c r="E369" s="105"/>
      <c r="F369" s="304" t="s">
        <v>112</v>
      </c>
      <c r="G369" s="305"/>
      <c r="H369" s="305"/>
      <c r="I369" s="305"/>
      <c r="K369" s="106">
        <v>214</v>
      </c>
      <c r="R369" s="107"/>
      <c r="T369" s="108"/>
      <c r="AD369" s="109"/>
      <c r="AT369" s="105" t="s">
        <v>110</v>
      </c>
      <c r="AU369" s="105" t="s">
        <v>108</v>
      </c>
      <c r="AV369" s="105" t="s">
        <v>107</v>
      </c>
      <c r="AW369" s="105" t="s">
        <v>58</v>
      </c>
      <c r="AX369" s="105" t="s">
        <v>9</v>
      </c>
      <c r="AY369" s="105" t="s">
        <v>101</v>
      </c>
    </row>
    <row r="370" spans="2:64" s="14" customFormat="1" ht="15.75" customHeight="1">
      <c r="B370" s="15"/>
      <c r="C370" s="82" t="s">
        <v>313</v>
      </c>
      <c r="D370" s="82" t="s">
        <v>103</v>
      </c>
      <c r="E370" s="83" t="s">
        <v>314</v>
      </c>
      <c r="F370" s="308" t="s">
        <v>315</v>
      </c>
      <c r="G370" s="309"/>
      <c r="H370" s="309"/>
      <c r="I370" s="309"/>
      <c r="J370" s="84" t="s">
        <v>116</v>
      </c>
      <c r="K370" s="85">
        <v>1570</v>
      </c>
      <c r="L370" s="86"/>
      <c r="M370" s="310"/>
      <c r="N370" s="309"/>
      <c r="O370" s="309"/>
      <c r="P370" s="310">
        <f>ROUND($V$370*$K$370,2)</f>
        <v>0</v>
      </c>
      <c r="Q370" s="309"/>
      <c r="R370" s="17"/>
      <c r="T370" s="87"/>
      <c r="U370" s="88" t="s">
        <v>39</v>
      </c>
      <c r="V370" s="89">
        <f>$L$370+$M$370</f>
        <v>0</v>
      </c>
      <c r="W370" s="89">
        <f>ROUND($L$370*$K$370,2)</f>
        <v>0</v>
      </c>
      <c r="X370" s="89">
        <f>ROUND($M$370*$K$370,2)</f>
        <v>0</v>
      </c>
      <c r="Y370" s="90">
        <v>0.18</v>
      </c>
      <c r="Z370" s="90">
        <f>$Y$370*$K$370</f>
        <v>282.59999999999997</v>
      </c>
      <c r="AA370" s="90">
        <v>0</v>
      </c>
      <c r="AB370" s="90">
        <f>$AA$370*$K$370</f>
        <v>0</v>
      </c>
      <c r="AC370" s="90">
        <v>2.4E-2</v>
      </c>
      <c r="AD370" s="91">
        <f>$AC$370*$K$370</f>
        <v>37.68</v>
      </c>
      <c r="AR370" s="14" t="s">
        <v>145</v>
      </c>
      <c r="AT370" s="14" t="s">
        <v>103</v>
      </c>
      <c r="AU370" s="14" t="s">
        <v>108</v>
      </c>
      <c r="AY370" s="14" t="s">
        <v>101</v>
      </c>
      <c r="BE370" s="92">
        <f>IF($U$370="základní",$P$370,0)</f>
        <v>0</v>
      </c>
      <c r="BF370" s="92">
        <f>IF($U$370="snížená",$P$370,0)</f>
        <v>0</v>
      </c>
      <c r="BG370" s="92">
        <f>IF($U$370="zákl. přenesená",$P$370,0)</f>
        <v>0</v>
      </c>
      <c r="BH370" s="92">
        <f>IF($U$370="sníž. přenesená",$P$370,0)</f>
        <v>0</v>
      </c>
      <c r="BI370" s="92">
        <f>IF($U$370="nulová",$P$370,0)</f>
        <v>0</v>
      </c>
      <c r="BJ370" s="14" t="s">
        <v>108</v>
      </c>
      <c r="BK370" s="92">
        <f>ROUND($V$370*$K$370,2)</f>
        <v>0</v>
      </c>
      <c r="BL370" s="14" t="s">
        <v>145</v>
      </c>
    </row>
    <row r="371" spans="2:64" s="14" customFormat="1" ht="15.75" customHeight="1">
      <c r="B371" s="98"/>
      <c r="E371" s="99"/>
      <c r="F371" s="313" t="s">
        <v>265</v>
      </c>
      <c r="G371" s="314"/>
      <c r="H371" s="314"/>
      <c r="I371" s="314"/>
      <c r="K371" s="100">
        <v>1570</v>
      </c>
      <c r="R371" s="101"/>
      <c r="T371" s="102"/>
      <c r="AD371" s="103"/>
      <c r="AT371" s="99" t="s">
        <v>110</v>
      </c>
      <c r="AU371" s="99" t="s">
        <v>108</v>
      </c>
      <c r="AV371" s="99" t="s">
        <v>108</v>
      </c>
      <c r="AW371" s="99" t="s">
        <v>58</v>
      </c>
      <c r="AX371" s="99" t="s">
        <v>100</v>
      </c>
      <c r="AY371" s="99" t="s">
        <v>101</v>
      </c>
    </row>
    <row r="372" spans="2:64" s="14" customFormat="1" ht="15.75" customHeight="1">
      <c r="B372" s="104"/>
      <c r="E372" s="105"/>
      <c r="F372" s="304" t="s">
        <v>112</v>
      </c>
      <c r="G372" s="305"/>
      <c r="H372" s="305"/>
      <c r="I372" s="305"/>
      <c r="K372" s="106">
        <v>1570</v>
      </c>
      <c r="R372" s="107"/>
      <c r="T372" s="108"/>
      <c r="AD372" s="109"/>
      <c r="AT372" s="105" t="s">
        <v>110</v>
      </c>
      <c r="AU372" s="105" t="s">
        <v>108</v>
      </c>
      <c r="AV372" s="105" t="s">
        <v>107</v>
      </c>
      <c r="AW372" s="105" t="s">
        <v>58</v>
      </c>
      <c r="AX372" s="105" t="s">
        <v>9</v>
      </c>
      <c r="AY372" s="105" t="s">
        <v>101</v>
      </c>
    </row>
    <row r="373" spans="2:64" s="14" customFormat="1" ht="15.75" customHeight="1">
      <c r="B373" s="15"/>
      <c r="C373" s="82" t="s">
        <v>316</v>
      </c>
      <c r="D373" s="82" t="s">
        <v>103</v>
      </c>
      <c r="E373" s="83" t="s">
        <v>317</v>
      </c>
      <c r="F373" s="308" t="s">
        <v>318</v>
      </c>
      <c r="G373" s="309"/>
      <c r="H373" s="309"/>
      <c r="I373" s="309"/>
      <c r="J373" s="84" t="s">
        <v>116</v>
      </c>
      <c r="K373" s="85">
        <v>1570</v>
      </c>
      <c r="L373" s="86"/>
      <c r="M373" s="310"/>
      <c r="N373" s="309"/>
      <c r="O373" s="309"/>
      <c r="P373" s="310">
        <f>ROUND($V$373*$K$373,2)</f>
        <v>0</v>
      </c>
      <c r="Q373" s="309"/>
      <c r="R373" s="17"/>
      <c r="T373" s="87"/>
      <c r="U373" s="88" t="s">
        <v>39</v>
      </c>
      <c r="V373" s="89">
        <f>$L$373+$M$373</f>
        <v>0</v>
      </c>
      <c r="W373" s="89">
        <f>ROUND($L$373*$K$373,2)</f>
        <v>0</v>
      </c>
      <c r="X373" s="89">
        <f>ROUND($M$373*$K$373,2)</f>
        <v>0</v>
      </c>
      <c r="Y373" s="90">
        <v>0</v>
      </c>
      <c r="Z373" s="90">
        <f>$Y$373*$K$373</f>
        <v>0</v>
      </c>
      <c r="AA373" s="90">
        <v>0</v>
      </c>
      <c r="AB373" s="90">
        <f>$AA$373*$K$373</f>
        <v>0</v>
      </c>
      <c r="AC373" s="90">
        <v>2.5000000000000001E-2</v>
      </c>
      <c r="AD373" s="91">
        <f>$AC$373*$K$373</f>
        <v>39.25</v>
      </c>
      <c r="AR373" s="14" t="s">
        <v>145</v>
      </c>
      <c r="AT373" s="14" t="s">
        <v>103</v>
      </c>
      <c r="AU373" s="14" t="s">
        <v>108</v>
      </c>
      <c r="AY373" s="14" t="s">
        <v>101</v>
      </c>
      <c r="BE373" s="92">
        <f>IF($U$373="základní",$P$373,0)</f>
        <v>0</v>
      </c>
      <c r="BF373" s="92">
        <f>IF($U$373="snížená",$P$373,0)</f>
        <v>0</v>
      </c>
      <c r="BG373" s="92">
        <f>IF($U$373="zákl. přenesená",$P$373,0)</f>
        <v>0</v>
      </c>
      <c r="BH373" s="92">
        <f>IF($U$373="sníž. přenesená",$P$373,0)</f>
        <v>0</v>
      </c>
      <c r="BI373" s="92">
        <f>IF($U$373="nulová",$P$373,0)</f>
        <v>0</v>
      </c>
      <c r="BJ373" s="14" t="s">
        <v>108</v>
      </c>
      <c r="BK373" s="92">
        <f>ROUND($V$373*$K$373,2)</f>
        <v>0</v>
      </c>
      <c r="BL373" s="14" t="s">
        <v>145</v>
      </c>
    </row>
    <row r="374" spans="2:64" s="14" customFormat="1" ht="27" customHeight="1">
      <c r="B374" s="15"/>
      <c r="C374" s="82" t="s">
        <v>319</v>
      </c>
      <c r="D374" s="82" t="s">
        <v>103</v>
      </c>
      <c r="E374" s="83" t="s">
        <v>320</v>
      </c>
      <c r="F374" s="308" t="s">
        <v>321</v>
      </c>
      <c r="G374" s="309"/>
      <c r="H374" s="309"/>
      <c r="I374" s="309"/>
      <c r="J374" s="84" t="s">
        <v>196</v>
      </c>
      <c r="K374" s="85">
        <v>2517</v>
      </c>
      <c r="L374" s="86"/>
      <c r="M374" s="310"/>
      <c r="N374" s="309"/>
      <c r="O374" s="309"/>
      <c r="P374" s="310">
        <f>ROUND($V$374*$K$374,2)</f>
        <v>0</v>
      </c>
      <c r="Q374" s="309"/>
      <c r="R374" s="17"/>
      <c r="T374" s="87"/>
      <c r="U374" s="88" t="s">
        <v>39</v>
      </c>
      <c r="V374" s="89">
        <f>$L$374+$M$374</f>
        <v>0</v>
      </c>
      <c r="W374" s="89">
        <f>ROUND($L$374*$K$374,2)</f>
        <v>0</v>
      </c>
      <c r="X374" s="89">
        <f>ROUND($M$374*$K$374,2)</f>
        <v>0</v>
      </c>
      <c r="Y374" s="90">
        <v>0</v>
      </c>
      <c r="Z374" s="90">
        <f>$Y$374*$K$374</f>
        <v>0</v>
      </c>
      <c r="AA374" s="90">
        <v>0</v>
      </c>
      <c r="AB374" s="90">
        <f>$AA$374*$K$374</f>
        <v>0</v>
      </c>
      <c r="AC374" s="90">
        <v>0</v>
      </c>
      <c r="AD374" s="91">
        <f>$AC$374*$K$374</f>
        <v>0</v>
      </c>
      <c r="AR374" s="14" t="s">
        <v>145</v>
      </c>
      <c r="AT374" s="14" t="s">
        <v>103</v>
      </c>
      <c r="AU374" s="14" t="s">
        <v>108</v>
      </c>
      <c r="AY374" s="14" t="s">
        <v>101</v>
      </c>
      <c r="BE374" s="92">
        <f>IF($U$374="základní",$P$374,0)</f>
        <v>0</v>
      </c>
      <c r="BF374" s="92">
        <f>IF($U$374="snížená",$P$374,0)</f>
        <v>0</v>
      </c>
      <c r="BG374" s="92">
        <f>IF($U$374="zákl. přenesená",$P$374,0)</f>
        <v>0</v>
      </c>
      <c r="BH374" s="92">
        <f>IF($U$374="sníž. přenesená",$P$374,0)</f>
        <v>0</v>
      </c>
      <c r="BI374" s="92">
        <f>IF($U$374="nulová",$P$374,0)</f>
        <v>0</v>
      </c>
      <c r="BJ374" s="14" t="s">
        <v>108</v>
      </c>
      <c r="BK374" s="92">
        <f>ROUND($V$374*$K$374,2)</f>
        <v>0</v>
      </c>
      <c r="BL374" s="14" t="s">
        <v>145</v>
      </c>
    </row>
    <row r="375" spans="2:64" s="72" customFormat="1" ht="30.75" customHeight="1">
      <c r="B375" s="71"/>
      <c r="D375" s="81" t="s">
        <v>74</v>
      </c>
      <c r="E375" s="81"/>
      <c r="F375" s="81"/>
      <c r="G375" s="81"/>
      <c r="H375" s="81"/>
      <c r="I375" s="81"/>
      <c r="J375" s="81"/>
      <c r="K375" s="81"/>
      <c r="L375" s="81"/>
      <c r="M375" s="306">
        <f>$BK$375</f>
        <v>0</v>
      </c>
      <c r="N375" s="307"/>
      <c r="O375" s="307"/>
      <c r="P375" s="307" t="s">
        <v>99</v>
      </c>
      <c r="Q375" s="302"/>
      <c r="R375" s="74"/>
      <c r="T375" s="75"/>
      <c r="W375" s="76">
        <f>SUM($W$376:$W$424)</f>
        <v>0</v>
      </c>
      <c r="X375" s="76">
        <f>SUM($X$376:$X$424)</f>
        <v>0</v>
      </c>
      <c r="Z375" s="77">
        <f>SUM($Z$376:$Z$424)</f>
        <v>688.10802499999988</v>
      </c>
      <c r="AB375" s="77">
        <f>SUM($AB$376:$AB$424)</f>
        <v>2.8828985699999996</v>
      </c>
      <c r="AD375" s="78">
        <f>SUM($AD$376:$AD$424)</f>
        <v>1.0714125999999999</v>
      </c>
      <c r="AR375" s="79" t="s">
        <v>108</v>
      </c>
      <c r="AT375" s="79" t="s">
        <v>98</v>
      </c>
      <c r="AU375" s="79" t="s">
        <v>9</v>
      </c>
      <c r="AY375" s="79" t="s">
        <v>101</v>
      </c>
      <c r="BK375" s="80">
        <f>SUM($BK$376:$BK$424)</f>
        <v>0</v>
      </c>
    </row>
    <row r="376" spans="2:64" s="14" customFormat="1" ht="15.75" customHeight="1">
      <c r="B376" s="15"/>
      <c r="C376" s="82" t="s">
        <v>322</v>
      </c>
      <c r="D376" s="82" t="s">
        <v>103</v>
      </c>
      <c r="E376" s="83" t="s">
        <v>323</v>
      </c>
      <c r="F376" s="308" t="s">
        <v>324</v>
      </c>
      <c r="G376" s="309"/>
      <c r="H376" s="309"/>
      <c r="I376" s="309"/>
      <c r="J376" s="84" t="s">
        <v>325</v>
      </c>
      <c r="K376" s="85">
        <v>422.4</v>
      </c>
      <c r="L376" s="86"/>
      <c r="M376" s="310"/>
      <c r="N376" s="309"/>
      <c r="O376" s="309"/>
      <c r="P376" s="310">
        <f>ROUND($V$376*$K$376,2)</f>
        <v>0</v>
      </c>
      <c r="Q376" s="309"/>
      <c r="R376" s="17"/>
      <c r="T376" s="87"/>
      <c r="U376" s="88" t="s">
        <v>39</v>
      </c>
      <c r="V376" s="89">
        <f>$L$376+$M$376</f>
        <v>0</v>
      </c>
      <c r="W376" s="89">
        <f>ROUND($L$376*$K$376,2)</f>
        <v>0</v>
      </c>
      <c r="X376" s="89">
        <f>ROUND($M$376*$K$376,2)</f>
        <v>0</v>
      </c>
      <c r="Y376" s="90">
        <v>0.43</v>
      </c>
      <c r="Z376" s="90">
        <f>$Y$376*$K$376</f>
        <v>181.63199999999998</v>
      </c>
      <c r="AA376" s="90">
        <v>0</v>
      </c>
      <c r="AB376" s="90">
        <f>$AA$376*$K$376</f>
        <v>0</v>
      </c>
      <c r="AC376" s="90">
        <v>1.91E-3</v>
      </c>
      <c r="AD376" s="91">
        <f>$AC$376*$K$376</f>
        <v>0.80678399999999995</v>
      </c>
      <c r="AR376" s="14" t="s">
        <v>145</v>
      </c>
      <c r="AT376" s="14" t="s">
        <v>103</v>
      </c>
      <c r="AU376" s="14" t="s">
        <v>108</v>
      </c>
      <c r="AY376" s="14" t="s">
        <v>101</v>
      </c>
      <c r="BE376" s="92">
        <f>IF($U$376="základní",$P$376,0)</f>
        <v>0</v>
      </c>
      <c r="BF376" s="92">
        <f>IF($U$376="snížená",$P$376,0)</f>
        <v>0</v>
      </c>
      <c r="BG376" s="92">
        <f>IF($U$376="zákl. přenesená",$P$376,0)</f>
        <v>0</v>
      </c>
      <c r="BH376" s="92">
        <f>IF($U$376="sníž. přenesená",$P$376,0)</f>
        <v>0</v>
      </c>
      <c r="BI376" s="92">
        <f>IF($U$376="nulová",$P$376,0)</f>
        <v>0</v>
      </c>
      <c r="BJ376" s="14" t="s">
        <v>108</v>
      </c>
      <c r="BK376" s="92">
        <f>ROUND($V$376*$K$376,2)</f>
        <v>0</v>
      </c>
      <c r="BL376" s="14" t="s">
        <v>145</v>
      </c>
    </row>
    <row r="377" spans="2:64" s="14" customFormat="1" ht="15.75" customHeight="1">
      <c r="B377" s="98"/>
      <c r="E377" s="99"/>
      <c r="F377" s="313" t="s">
        <v>326</v>
      </c>
      <c r="G377" s="314"/>
      <c r="H377" s="314"/>
      <c r="I377" s="314"/>
      <c r="K377" s="100">
        <v>422.4</v>
      </c>
      <c r="R377" s="101"/>
      <c r="T377" s="102"/>
      <c r="AD377" s="103"/>
      <c r="AT377" s="99" t="s">
        <v>110</v>
      </c>
      <c r="AU377" s="99" t="s">
        <v>108</v>
      </c>
      <c r="AV377" s="99" t="s">
        <v>108</v>
      </c>
      <c r="AW377" s="99" t="s">
        <v>58</v>
      </c>
      <c r="AX377" s="99" t="s">
        <v>100</v>
      </c>
      <c r="AY377" s="99" t="s">
        <v>101</v>
      </c>
    </row>
    <row r="378" spans="2:64" s="14" customFormat="1" ht="15.75" customHeight="1">
      <c r="B378" s="104"/>
      <c r="E378" s="105"/>
      <c r="F378" s="304" t="s">
        <v>112</v>
      </c>
      <c r="G378" s="305"/>
      <c r="H378" s="305"/>
      <c r="I378" s="305"/>
      <c r="K378" s="106">
        <v>422.4</v>
      </c>
      <c r="R378" s="107"/>
      <c r="T378" s="108"/>
      <c r="AD378" s="109"/>
      <c r="AT378" s="105" t="s">
        <v>110</v>
      </c>
      <c r="AU378" s="105" t="s">
        <v>108</v>
      </c>
      <c r="AV378" s="105" t="s">
        <v>107</v>
      </c>
      <c r="AW378" s="105" t="s">
        <v>58</v>
      </c>
      <c r="AX378" s="105" t="s">
        <v>9</v>
      </c>
      <c r="AY378" s="105" t="s">
        <v>101</v>
      </c>
    </row>
    <row r="379" spans="2:64" s="14" customFormat="1" ht="15.75" customHeight="1">
      <c r="B379" s="15"/>
      <c r="C379" s="82" t="s">
        <v>327</v>
      </c>
      <c r="D379" s="82" t="s">
        <v>103</v>
      </c>
      <c r="E379" s="83" t="s">
        <v>328</v>
      </c>
      <c r="F379" s="308" t="s">
        <v>329</v>
      </c>
      <c r="G379" s="309"/>
      <c r="H379" s="309"/>
      <c r="I379" s="309"/>
      <c r="J379" s="84" t="s">
        <v>325</v>
      </c>
      <c r="K379" s="85">
        <v>7.2</v>
      </c>
      <c r="L379" s="86"/>
      <c r="M379" s="310"/>
      <c r="N379" s="309"/>
      <c r="O379" s="309"/>
      <c r="P379" s="310">
        <f>ROUND($V$379*$K$379,2)</f>
        <v>0</v>
      </c>
      <c r="Q379" s="309"/>
      <c r="R379" s="17"/>
      <c r="T379" s="87"/>
      <c r="U379" s="88" t="s">
        <v>39</v>
      </c>
      <c r="V379" s="89">
        <f>$L$379+$M$379</f>
        <v>0</v>
      </c>
      <c r="W379" s="89">
        <f>ROUND($L$379*$K$379,2)</f>
        <v>0</v>
      </c>
      <c r="X379" s="89">
        <f>ROUND($M$379*$K$379,2)</f>
        <v>0</v>
      </c>
      <c r="Y379" s="90">
        <v>0.19500000000000001</v>
      </c>
      <c r="Z379" s="90">
        <f>$Y$379*$K$379</f>
        <v>1.4040000000000001</v>
      </c>
      <c r="AA379" s="90">
        <v>0</v>
      </c>
      <c r="AB379" s="90">
        <f>$AA$379*$K$379</f>
        <v>0</v>
      </c>
      <c r="AC379" s="90">
        <v>1.67E-3</v>
      </c>
      <c r="AD379" s="91">
        <f>$AC$379*$K$379</f>
        <v>1.2024E-2</v>
      </c>
      <c r="AR379" s="14" t="s">
        <v>145</v>
      </c>
      <c r="AT379" s="14" t="s">
        <v>103</v>
      </c>
      <c r="AU379" s="14" t="s">
        <v>108</v>
      </c>
      <c r="AY379" s="14" t="s">
        <v>101</v>
      </c>
      <c r="BE379" s="92">
        <f>IF($U$379="základní",$P$379,0)</f>
        <v>0</v>
      </c>
      <c r="BF379" s="92">
        <f>IF($U$379="snížená",$P$379,0)</f>
        <v>0</v>
      </c>
      <c r="BG379" s="92">
        <f>IF($U$379="zákl. přenesená",$P$379,0)</f>
        <v>0</v>
      </c>
      <c r="BH379" s="92">
        <f>IF($U$379="sníž. přenesená",$P$379,0)</f>
        <v>0</v>
      </c>
      <c r="BI379" s="92">
        <f>IF($U$379="nulová",$P$379,0)</f>
        <v>0</v>
      </c>
      <c r="BJ379" s="14" t="s">
        <v>108</v>
      </c>
      <c r="BK379" s="92">
        <f>ROUND($V$379*$K$379,2)</f>
        <v>0</v>
      </c>
      <c r="BL379" s="14" t="s">
        <v>145</v>
      </c>
    </row>
    <row r="380" spans="2:64" s="14" customFormat="1" ht="15.75" customHeight="1">
      <c r="B380" s="98"/>
      <c r="E380" s="99"/>
      <c r="F380" s="313" t="s">
        <v>330</v>
      </c>
      <c r="G380" s="314"/>
      <c r="H380" s="314"/>
      <c r="I380" s="314"/>
      <c r="K380" s="100">
        <v>7.2</v>
      </c>
      <c r="R380" s="101"/>
      <c r="T380" s="102"/>
      <c r="AD380" s="103"/>
      <c r="AT380" s="99" t="s">
        <v>110</v>
      </c>
      <c r="AU380" s="99" t="s">
        <v>108</v>
      </c>
      <c r="AV380" s="99" t="s">
        <v>108</v>
      </c>
      <c r="AW380" s="99" t="s">
        <v>58</v>
      </c>
      <c r="AX380" s="99" t="s">
        <v>100</v>
      </c>
      <c r="AY380" s="99" t="s">
        <v>101</v>
      </c>
    </row>
    <row r="381" spans="2:64" s="14" customFormat="1" ht="15.75" customHeight="1">
      <c r="B381" s="104"/>
      <c r="E381" s="105"/>
      <c r="F381" s="304" t="s">
        <v>112</v>
      </c>
      <c r="G381" s="305"/>
      <c r="H381" s="305"/>
      <c r="I381" s="305"/>
      <c r="K381" s="106">
        <v>7.2</v>
      </c>
      <c r="R381" s="107"/>
      <c r="T381" s="108"/>
      <c r="AD381" s="109"/>
      <c r="AT381" s="105" t="s">
        <v>110</v>
      </c>
      <c r="AU381" s="105" t="s">
        <v>108</v>
      </c>
      <c r="AV381" s="105" t="s">
        <v>107</v>
      </c>
      <c r="AW381" s="105" t="s">
        <v>58</v>
      </c>
      <c r="AX381" s="105" t="s">
        <v>9</v>
      </c>
      <c r="AY381" s="105" t="s">
        <v>101</v>
      </c>
    </row>
    <row r="382" spans="2:64" s="14" customFormat="1" ht="15.75" customHeight="1">
      <c r="B382" s="15"/>
      <c r="C382" s="82" t="s">
        <v>331</v>
      </c>
      <c r="D382" s="82" t="s">
        <v>103</v>
      </c>
      <c r="E382" s="83" t="s">
        <v>332</v>
      </c>
      <c r="F382" s="308" t="s">
        <v>333</v>
      </c>
      <c r="G382" s="309"/>
      <c r="H382" s="309"/>
      <c r="I382" s="309"/>
      <c r="J382" s="84" t="s">
        <v>325</v>
      </c>
      <c r="K382" s="85">
        <v>95.8</v>
      </c>
      <c r="L382" s="86"/>
      <c r="M382" s="310"/>
      <c r="N382" s="309"/>
      <c r="O382" s="309"/>
      <c r="P382" s="310">
        <f>ROUND($V$382*$K$382,2)</f>
        <v>0</v>
      </c>
      <c r="Q382" s="309"/>
      <c r="R382" s="17"/>
      <c r="T382" s="87"/>
      <c r="U382" s="88" t="s">
        <v>39</v>
      </c>
      <c r="V382" s="89">
        <f>$L$382+$M$382</f>
        <v>0</v>
      </c>
      <c r="W382" s="89">
        <f>ROUND($L$382*$K$382,2)</f>
        <v>0</v>
      </c>
      <c r="X382" s="89">
        <f>ROUND($M$382*$K$382,2)</f>
        <v>0</v>
      </c>
      <c r="Y382" s="90">
        <v>0.17899999999999999</v>
      </c>
      <c r="Z382" s="90">
        <f>$Y$382*$K$382</f>
        <v>17.148199999999999</v>
      </c>
      <c r="AA382" s="90">
        <v>0</v>
      </c>
      <c r="AB382" s="90">
        <f>$AA$382*$K$382</f>
        <v>0</v>
      </c>
      <c r="AC382" s="90">
        <v>1.75E-3</v>
      </c>
      <c r="AD382" s="91">
        <f>$AC$382*$K$382</f>
        <v>0.16764999999999999</v>
      </c>
      <c r="AR382" s="14" t="s">
        <v>145</v>
      </c>
      <c r="AT382" s="14" t="s">
        <v>103</v>
      </c>
      <c r="AU382" s="14" t="s">
        <v>108</v>
      </c>
      <c r="AY382" s="14" t="s">
        <v>101</v>
      </c>
      <c r="BE382" s="92">
        <f>IF($U$382="základní",$P$382,0)</f>
        <v>0</v>
      </c>
      <c r="BF382" s="92">
        <f>IF($U$382="snížená",$P$382,0)</f>
        <v>0</v>
      </c>
      <c r="BG382" s="92">
        <f>IF($U$382="zákl. přenesená",$P$382,0)</f>
        <v>0</v>
      </c>
      <c r="BH382" s="92">
        <f>IF($U$382="sníž. přenesená",$P$382,0)</f>
        <v>0</v>
      </c>
      <c r="BI382" s="92">
        <f>IF($U$382="nulová",$P$382,0)</f>
        <v>0</v>
      </c>
      <c r="BJ382" s="14" t="s">
        <v>108</v>
      </c>
      <c r="BK382" s="92">
        <f>ROUND($V$382*$K$382,2)</f>
        <v>0</v>
      </c>
      <c r="BL382" s="14" t="s">
        <v>145</v>
      </c>
    </row>
    <row r="383" spans="2:64" s="14" customFormat="1" ht="15.75" customHeight="1">
      <c r="B383" s="98"/>
      <c r="E383" s="99"/>
      <c r="F383" s="313" t="s">
        <v>334</v>
      </c>
      <c r="G383" s="314"/>
      <c r="H383" s="314"/>
      <c r="I383" s="314"/>
      <c r="K383" s="100">
        <v>95.8</v>
      </c>
      <c r="R383" s="101"/>
      <c r="T383" s="102"/>
      <c r="AD383" s="103"/>
      <c r="AT383" s="99" t="s">
        <v>110</v>
      </c>
      <c r="AU383" s="99" t="s">
        <v>108</v>
      </c>
      <c r="AV383" s="99" t="s">
        <v>108</v>
      </c>
      <c r="AW383" s="99" t="s">
        <v>58</v>
      </c>
      <c r="AX383" s="99" t="s">
        <v>100</v>
      </c>
      <c r="AY383" s="99" t="s">
        <v>101</v>
      </c>
    </row>
    <row r="384" spans="2:64" s="14" customFormat="1" ht="15.75" customHeight="1">
      <c r="B384" s="104"/>
      <c r="E384" s="105"/>
      <c r="F384" s="304" t="s">
        <v>112</v>
      </c>
      <c r="G384" s="305"/>
      <c r="H384" s="305"/>
      <c r="I384" s="305"/>
      <c r="K384" s="106">
        <v>95.8</v>
      </c>
      <c r="R384" s="107"/>
      <c r="T384" s="108"/>
      <c r="AD384" s="109"/>
      <c r="AT384" s="105" t="s">
        <v>110</v>
      </c>
      <c r="AU384" s="105" t="s">
        <v>108</v>
      </c>
      <c r="AV384" s="105" t="s">
        <v>107</v>
      </c>
      <c r="AW384" s="105" t="s">
        <v>58</v>
      </c>
      <c r="AX384" s="105" t="s">
        <v>9</v>
      </c>
      <c r="AY384" s="105" t="s">
        <v>101</v>
      </c>
    </row>
    <row r="385" spans="2:64" s="14" customFormat="1" ht="15.75" customHeight="1">
      <c r="B385" s="15"/>
      <c r="C385" s="82" t="s">
        <v>335</v>
      </c>
      <c r="D385" s="82" t="s">
        <v>103</v>
      </c>
      <c r="E385" s="83" t="s">
        <v>336</v>
      </c>
      <c r="F385" s="308" t="s">
        <v>337</v>
      </c>
      <c r="G385" s="309"/>
      <c r="H385" s="309"/>
      <c r="I385" s="309"/>
      <c r="J385" s="84" t="s">
        <v>325</v>
      </c>
      <c r="K385" s="85">
        <v>18.899999999999999</v>
      </c>
      <c r="L385" s="86"/>
      <c r="M385" s="310"/>
      <c r="N385" s="309"/>
      <c r="O385" s="309"/>
      <c r="P385" s="310">
        <f>ROUND($V$385*$K$385,2)</f>
        <v>0</v>
      </c>
      <c r="Q385" s="309"/>
      <c r="R385" s="17"/>
      <c r="T385" s="87"/>
      <c r="U385" s="88" t="s">
        <v>39</v>
      </c>
      <c r="V385" s="89">
        <f>$L$385+$M$385</f>
        <v>0</v>
      </c>
      <c r="W385" s="89">
        <f>ROUND($L$385*$K$385,2)</f>
        <v>0</v>
      </c>
      <c r="X385" s="89">
        <f>ROUND($M$385*$K$385,2)</f>
        <v>0</v>
      </c>
      <c r="Y385" s="90">
        <v>0.189</v>
      </c>
      <c r="Z385" s="90">
        <f>$Y$385*$K$385</f>
        <v>3.5720999999999998</v>
      </c>
      <c r="AA385" s="90">
        <v>0</v>
      </c>
      <c r="AB385" s="90">
        <f>$AA$385*$K$385</f>
        <v>0</v>
      </c>
      <c r="AC385" s="90">
        <v>2.5999999999999999E-3</v>
      </c>
      <c r="AD385" s="91">
        <f>$AC$385*$K$385</f>
        <v>4.9139999999999996E-2</v>
      </c>
      <c r="AR385" s="14" t="s">
        <v>145</v>
      </c>
      <c r="AT385" s="14" t="s">
        <v>103</v>
      </c>
      <c r="AU385" s="14" t="s">
        <v>108</v>
      </c>
      <c r="AY385" s="14" t="s">
        <v>101</v>
      </c>
      <c r="BE385" s="92">
        <f>IF($U$385="základní",$P$385,0)</f>
        <v>0</v>
      </c>
      <c r="BF385" s="92">
        <f>IF($U$385="snížená",$P$385,0)</f>
        <v>0</v>
      </c>
      <c r="BG385" s="92">
        <f>IF($U$385="zákl. přenesená",$P$385,0)</f>
        <v>0</v>
      </c>
      <c r="BH385" s="92">
        <f>IF($U$385="sníž. přenesená",$P$385,0)</f>
        <v>0</v>
      </c>
      <c r="BI385" s="92">
        <f>IF($U$385="nulová",$P$385,0)</f>
        <v>0</v>
      </c>
      <c r="BJ385" s="14" t="s">
        <v>108</v>
      </c>
      <c r="BK385" s="92">
        <f>ROUND($V$385*$K$385,2)</f>
        <v>0</v>
      </c>
      <c r="BL385" s="14" t="s">
        <v>145</v>
      </c>
    </row>
    <row r="386" spans="2:64" s="14" customFormat="1" ht="15.75" customHeight="1">
      <c r="B386" s="98"/>
      <c r="E386" s="99"/>
      <c r="F386" s="313" t="s">
        <v>338</v>
      </c>
      <c r="G386" s="314"/>
      <c r="H386" s="314"/>
      <c r="I386" s="314"/>
      <c r="K386" s="100">
        <v>18.899999999999999</v>
      </c>
      <c r="R386" s="101"/>
      <c r="T386" s="102"/>
      <c r="AD386" s="103"/>
      <c r="AT386" s="99" t="s">
        <v>110</v>
      </c>
      <c r="AU386" s="99" t="s">
        <v>108</v>
      </c>
      <c r="AV386" s="99" t="s">
        <v>108</v>
      </c>
      <c r="AW386" s="99" t="s">
        <v>58</v>
      </c>
      <c r="AX386" s="99" t="s">
        <v>100</v>
      </c>
      <c r="AY386" s="99" t="s">
        <v>101</v>
      </c>
    </row>
    <row r="387" spans="2:64" s="14" customFormat="1" ht="15.75" customHeight="1">
      <c r="B387" s="104"/>
      <c r="E387" s="105"/>
      <c r="F387" s="304" t="s">
        <v>112</v>
      </c>
      <c r="G387" s="305"/>
      <c r="H387" s="305"/>
      <c r="I387" s="305"/>
      <c r="K387" s="106">
        <v>18.899999999999999</v>
      </c>
      <c r="R387" s="107"/>
      <c r="T387" s="108"/>
      <c r="AD387" s="109"/>
      <c r="AT387" s="105" t="s">
        <v>110</v>
      </c>
      <c r="AU387" s="105" t="s">
        <v>108</v>
      </c>
      <c r="AV387" s="105" t="s">
        <v>107</v>
      </c>
      <c r="AW387" s="105" t="s">
        <v>58</v>
      </c>
      <c r="AX387" s="105" t="s">
        <v>9</v>
      </c>
      <c r="AY387" s="105" t="s">
        <v>101</v>
      </c>
    </row>
    <row r="388" spans="2:64" s="14" customFormat="1" ht="27" customHeight="1">
      <c r="B388" s="15"/>
      <c r="C388" s="82" t="s">
        <v>339</v>
      </c>
      <c r="D388" s="82" t="s">
        <v>103</v>
      </c>
      <c r="E388" s="83" t="s">
        <v>340</v>
      </c>
      <c r="F388" s="308" t="s">
        <v>341</v>
      </c>
      <c r="G388" s="309"/>
      <c r="H388" s="309"/>
      <c r="I388" s="309"/>
      <c r="J388" s="84" t="s">
        <v>325</v>
      </c>
      <c r="K388" s="85">
        <v>9.09</v>
      </c>
      <c r="L388" s="86"/>
      <c r="M388" s="310"/>
      <c r="N388" s="309"/>
      <c r="O388" s="309"/>
      <c r="P388" s="310">
        <f>ROUND($V$388*$K$388,2)</f>
        <v>0</v>
      </c>
      <c r="Q388" s="309"/>
      <c r="R388" s="17"/>
      <c r="T388" s="87"/>
      <c r="U388" s="88" t="s">
        <v>39</v>
      </c>
      <c r="V388" s="89">
        <f>$L$388+$M$388</f>
        <v>0</v>
      </c>
      <c r="W388" s="89">
        <f>ROUND($L$388*$K$388,2)</f>
        <v>0</v>
      </c>
      <c r="X388" s="89">
        <f>ROUND($M$388*$K$388,2)</f>
        <v>0</v>
      </c>
      <c r="Y388" s="90">
        <v>0.14699999999999999</v>
      </c>
      <c r="Z388" s="90">
        <f>$Y$388*$K$388</f>
        <v>1.3362299999999998</v>
      </c>
      <c r="AA388" s="90">
        <v>0</v>
      </c>
      <c r="AB388" s="90">
        <f>$AA$388*$K$388</f>
        <v>0</v>
      </c>
      <c r="AC388" s="90">
        <v>3.9399999999999999E-3</v>
      </c>
      <c r="AD388" s="91">
        <f>$AC$388*$K$388</f>
        <v>3.5814600000000002E-2</v>
      </c>
      <c r="AR388" s="14" t="s">
        <v>145</v>
      </c>
      <c r="AT388" s="14" t="s">
        <v>103</v>
      </c>
      <c r="AU388" s="14" t="s">
        <v>108</v>
      </c>
      <c r="AY388" s="14" t="s">
        <v>101</v>
      </c>
      <c r="BE388" s="92">
        <f>IF($U$388="základní",$P$388,0)</f>
        <v>0</v>
      </c>
      <c r="BF388" s="92">
        <f>IF($U$388="snížená",$P$388,0)</f>
        <v>0</v>
      </c>
      <c r="BG388" s="92">
        <f>IF($U$388="zákl. přenesená",$P$388,0)</f>
        <v>0</v>
      </c>
      <c r="BH388" s="92">
        <f>IF($U$388="sníž. přenesená",$P$388,0)</f>
        <v>0</v>
      </c>
      <c r="BI388" s="92">
        <f>IF($U$388="nulová",$P$388,0)</f>
        <v>0</v>
      </c>
      <c r="BJ388" s="14" t="s">
        <v>108</v>
      </c>
      <c r="BK388" s="92">
        <f>ROUND($V$388*$K$388,2)</f>
        <v>0</v>
      </c>
      <c r="BL388" s="14" t="s">
        <v>145</v>
      </c>
    </row>
    <row r="389" spans="2:64" s="14" customFormat="1" ht="15.75" customHeight="1">
      <c r="B389" s="98"/>
      <c r="E389" s="99"/>
      <c r="F389" s="313" t="s">
        <v>342</v>
      </c>
      <c r="G389" s="314"/>
      <c r="H389" s="314"/>
      <c r="I389" s="314"/>
      <c r="K389" s="100">
        <v>9.09</v>
      </c>
      <c r="R389" s="101"/>
      <c r="T389" s="102"/>
      <c r="AD389" s="103"/>
      <c r="AT389" s="99" t="s">
        <v>110</v>
      </c>
      <c r="AU389" s="99" t="s">
        <v>108</v>
      </c>
      <c r="AV389" s="99" t="s">
        <v>108</v>
      </c>
      <c r="AW389" s="99" t="s">
        <v>58</v>
      </c>
      <c r="AX389" s="99" t="s">
        <v>100</v>
      </c>
      <c r="AY389" s="99" t="s">
        <v>101</v>
      </c>
    </row>
    <row r="390" spans="2:64" s="14" customFormat="1" ht="15.75" customHeight="1">
      <c r="B390" s="104"/>
      <c r="E390" s="105"/>
      <c r="F390" s="304" t="s">
        <v>112</v>
      </c>
      <c r="G390" s="305"/>
      <c r="H390" s="305"/>
      <c r="I390" s="305"/>
      <c r="K390" s="106">
        <v>9.09</v>
      </c>
      <c r="R390" s="107"/>
      <c r="T390" s="108"/>
      <c r="AD390" s="109"/>
      <c r="AT390" s="105" t="s">
        <v>110</v>
      </c>
      <c r="AU390" s="105" t="s">
        <v>108</v>
      </c>
      <c r="AV390" s="105" t="s">
        <v>107</v>
      </c>
      <c r="AW390" s="105" t="s">
        <v>58</v>
      </c>
      <c r="AX390" s="105" t="s">
        <v>9</v>
      </c>
      <c r="AY390" s="105" t="s">
        <v>101</v>
      </c>
    </row>
    <row r="391" spans="2:64" s="14" customFormat="1" ht="27" customHeight="1">
      <c r="B391" s="15"/>
      <c r="C391" s="82" t="s">
        <v>343</v>
      </c>
      <c r="D391" s="82" t="s">
        <v>103</v>
      </c>
      <c r="E391" s="83" t="s">
        <v>344</v>
      </c>
      <c r="F391" s="308" t="s">
        <v>345</v>
      </c>
      <c r="G391" s="309"/>
      <c r="H391" s="309"/>
      <c r="I391" s="309"/>
      <c r="J391" s="84" t="s">
        <v>325</v>
      </c>
      <c r="K391" s="85">
        <v>60.417000000000002</v>
      </c>
      <c r="L391" s="86"/>
      <c r="M391" s="310"/>
      <c r="N391" s="309"/>
      <c r="O391" s="309"/>
      <c r="P391" s="310">
        <f>ROUND($V$391*$K$391,2)</f>
        <v>0</v>
      </c>
      <c r="Q391" s="309"/>
      <c r="R391" s="17"/>
      <c r="T391" s="87"/>
      <c r="U391" s="88" t="s">
        <v>39</v>
      </c>
      <c r="V391" s="89">
        <f>$L$391+$M$391</f>
        <v>0</v>
      </c>
      <c r="W391" s="89">
        <f>ROUND($L$391*$K$391,2)</f>
        <v>0</v>
      </c>
      <c r="X391" s="89">
        <f>ROUND($M$391*$K$391,2)</f>
        <v>0</v>
      </c>
      <c r="Y391" s="90">
        <v>0.29499999999999998</v>
      </c>
      <c r="Z391" s="90">
        <f>$Y$391*$K$391</f>
        <v>17.823014999999998</v>
      </c>
      <c r="AA391" s="90">
        <v>1.31E-3</v>
      </c>
      <c r="AB391" s="90">
        <f>$AA$391*$K$391</f>
        <v>7.9146270000000005E-2</v>
      </c>
      <c r="AC391" s="90">
        <v>0</v>
      </c>
      <c r="AD391" s="91">
        <f>$AC$391*$K$391</f>
        <v>0</v>
      </c>
      <c r="AR391" s="14" t="s">
        <v>145</v>
      </c>
      <c r="AT391" s="14" t="s">
        <v>103</v>
      </c>
      <c r="AU391" s="14" t="s">
        <v>108</v>
      </c>
      <c r="AY391" s="14" t="s">
        <v>101</v>
      </c>
      <c r="BE391" s="92">
        <f>IF($U$391="základní",$P$391,0)</f>
        <v>0</v>
      </c>
      <c r="BF391" s="92">
        <f>IF($U$391="snížená",$P$391,0)</f>
        <v>0</v>
      </c>
      <c r="BG391" s="92">
        <f>IF($U$391="zákl. přenesená",$P$391,0)</f>
        <v>0</v>
      </c>
      <c r="BH391" s="92">
        <f>IF($U$391="sníž. přenesená",$P$391,0)</f>
        <v>0</v>
      </c>
      <c r="BI391" s="92">
        <f>IF($U$391="nulová",$P$391,0)</f>
        <v>0</v>
      </c>
      <c r="BJ391" s="14" t="s">
        <v>108</v>
      </c>
      <c r="BK391" s="92">
        <f>ROUND($V$391*$K$391,2)</f>
        <v>0</v>
      </c>
      <c r="BL391" s="14" t="s">
        <v>145</v>
      </c>
    </row>
    <row r="392" spans="2:64" s="14" customFormat="1" ht="15.75" customHeight="1">
      <c r="B392" s="93"/>
      <c r="E392" s="94"/>
      <c r="F392" s="311" t="s">
        <v>346</v>
      </c>
      <c r="G392" s="312"/>
      <c r="H392" s="312"/>
      <c r="I392" s="312"/>
      <c r="K392" s="94"/>
      <c r="R392" s="95"/>
      <c r="T392" s="96"/>
      <c r="AD392" s="97"/>
      <c r="AT392" s="94" t="s">
        <v>110</v>
      </c>
      <c r="AU392" s="94" t="s">
        <v>108</v>
      </c>
      <c r="AV392" s="94" t="s">
        <v>9</v>
      </c>
      <c r="AW392" s="94" t="s">
        <v>58</v>
      </c>
      <c r="AX392" s="94" t="s">
        <v>100</v>
      </c>
      <c r="AY392" s="94" t="s">
        <v>101</v>
      </c>
    </row>
    <row r="393" spans="2:64" s="14" customFormat="1" ht="15.75" customHeight="1">
      <c r="B393" s="98"/>
      <c r="E393" s="99"/>
      <c r="F393" s="313" t="s">
        <v>347</v>
      </c>
      <c r="G393" s="314"/>
      <c r="H393" s="314"/>
      <c r="I393" s="314"/>
      <c r="K393" s="100">
        <v>60.417000000000002</v>
      </c>
      <c r="R393" s="101"/>
      <c r="T393" s="102"/>
      <c r="AD393" s="103"/>
      <c r="AT393" s="99" t="s">
        <v>110</v>
      </c>
      <c r="AU393" s="99" t="s">
        <v>108</v>
      </c>
      <c r="AV393" s="99" t="s">
        <v>108</v>
      </c>
      <c r="AW393" s="99" t="s">
        <v>58</v>
      </c>
      <c r="AX393" s="99" t="s">
        <v>100</v>
      </c>
      <c r="AY393" s="99" t="s">
        <v>101</v>
      </c>
    </row>
    <row r="394" spans="2:64" s="14" customFormat="1" ht="15.75" customHeight="1">
      <c r="B394" s="104"/>
      <c r="E394" s="105"/>
      <c r="F394" s="304" t="s">
        <v>112</v>
      </c>
      <c r="G394" s="305"/>
      <c r="H394" s="305"/>
      <c r="I394" s="305"/>
      <c r="K394" s="106">
        <v>60.417000000000002</v>
      </c>
      <c r="R394" s="107"/>
      <c r="T394" s="108"/>
      <c r="AD394" s="109"/>
      <c r="AT394" s="105" t="s">
        <v>110</v>
      </c>
      <c r="AU394" s="105" t="s">
        <v>108</v>
      </c>
      <c r="AV394" s="105" t="s">
        <v>107</v>
      </c>
      <c r="AW394" s="105" t="s">
        <v>58</v>
      </c>
      <c r="AX394" s="105" t="s">
        <v>9</v>
      </c>
      <c r="AY394" s="105" t="s">
        <v>101</v>
      </c>
    </row>
    <row r="395" spans="2:64" s="14" customFormat="1" ht="27" customHeight="1">
      <c r="B395" s="15"/>
      <c r="C395" s="82" t="s">
        <v>348</v>
      </c>
      <c r="D395" s="82" t="s">
        <v>103</v>
      </c>
      <c r="E395" s="83" t="s">
        <v>465</v>
      </c>
      <c r="F395" s="308" t="s">
        <v>349</v>
      </c>
      <c r="G395" s="309"/>
      <c r="H395" s="309"/>
      <c r="I395" s="309"/>
      <c r="J395" s="84" t="s">
        <v>325</v>
      </c>
      <c r="K395" s="85">
        <v>19.62</v>
      </c>
      <c r="L395" s="86"/>
      <c r="M395" s="310"/>
      <c r="N395" s="309"/>
      <c r="O395" s="309"/>
      <c r="P395" s="310">
        <f>ROUND($V$395*$K$395,2)</f>
        <v>0</v>
      </c>
      <c r="Q395" s="309"/>
      <c r="R395" s="17"/>
      <c r="T395" s="87"/>
      <c r="U395" s="88" t="s">
        <v>39</v>
      </c>
      <c r="V395" s="89">
        <f>$L$395+$M$395</f>
        <v>0</v>
      </c>
      <c r="W395" s="89">
        <f>ROUND($L$395*$K$395,2)</f>
        <v>0</v>
      </c>
      <c r="X395" s="89">
        <f>ROUND($M$395*$K$395,2)</f>
        <v>0</v>
      </c>
      <c r="Y395" s="90">
        <v>0.22800000000000001</v>
      </c>
      <c r="Z395" s="90">
        <f>$Y$395*$K$395</f>
        <v>4.4733600000000004</v>
      </c>
      <c r="AA395" s="90">
        <v>2.2699999999999999E-3</v>
      </c>
      <c r="AB395" s="90">
        <f>$AA$395*$K$395</f>
        <v>4.4537399999999998E-2</v>
      </c>
      <c r="AC395" s="90">
        <v>0</v>
      </c>
      <c r="AD395" s="91">
        <f>$AC$395*$K$395</f>
        <v>0</v>
      </c>
      <c r="AR395" s="14" t="s">
        <v>145</v>
      </c>
      <c r="AT395" s="14" t="s">
        <v>103</v>
      </c>
      <c r="AU395" s="14" t="s">
        <v>108</v>
      </c>
      <c r="AY395" s="14" t="s">
        <v>101</v>
      </c>
      <c r="BE395" s="92">
        <f>IF($U$395="základní",$P$395,0)</f>
        <v>0</v>
      </c>
      <c r="BF395" s="92">
        <f>IF($U$395="snížená",$P$395,0)</f>
        <v>0</v>
      </c>
      <c r="BG395" s="92">
        <f>IF($U$395="zákl. přenesená",$P$395,0)</f>
        <v>0</v>
      </c>
      <c r="BH395" s="92">
        <f>IF($U$395="sníž. přenesená",$P$395,0)</f>
        <v>0</v>
      </c>
      <c r="BI395" s="92">
        <f>IF($U$395="nulová",$P$395,0)</f>
        <v>0</v>
      </c>
      <c r="BJ395" s="14" t="s">
        <v>108</v>
      </c>
      <c r="BK395" s="92">
        <f>ROUND($V$395*$K$395,2)</f>
        <v>0</v>
      </c>
      <c r="BL395" s="14" t="s">
        <v>145</v>
      </c>
    </row>
    <row r="396" spans="2:64" s="14" customFormat="1" ht="15.75" customHeight="1">
      <c r="B396" s="93"/>
      <c r="E396" s="94"/>
      <c r="F396" s="311" t="s">
        <v>350</v>
      </c>
      <c r="G396" s="312"/>
      <c r="H396" s="312"/>
      <c r="I396" s="312"/>
      <c r="K396" s="94"/>
      <c r="R396" s="95"/>
      <c r="T396" s="96"/>
      <c r="AD396" s="97"/>
      <c r="AT396" s="94" t="s">
        <v>110</v>
      </c>
      <c r="AU396" s="94" t="s">
        <v>108</v>
      </c>
      <c r="AV396" s="94" t="s">
        <v>9</v>
      </c>
      <c r="AW396" s="94" t="s">
        <v>58</v>
      </c>
      <c r="AX396" s="94" t="s">
        <v>100</v>
      </c>
      <c r="AY396" s="94" t="s">
        <v>101</v>
      </c>
    </row>
    <row r="397" spans="2:64" s="14" customFormat="1" ht="15.75" customHeight="1">
      <c r="B397" s="98"/>
      <c r="E397" s="99"/>
      <c r="F397" s="313" t="s">
        <v>351</v>
      </c>
      <c r="G397" s="314"/>
      <c r="H397" s="314"/>
      <c r="I397" s="314"/>
      <c r="K397" s="100">
        <v>19.62</v>
      </c>
      <c r="R397" s="101"/>
      <c r="T397" s="102"/>
      <c r="AD397" s="103"/>
      <c r="AT397" s="99" t="s">
        <v>110</v>
      </c>
      <c r="AU397" s="99" t="s">
        <v>108</v>
      </c>
      <c r="AV397" s="99" t="s">
        <v>108</v>
      </c>
      <c r="AW397" s="99" t="s">
        <v>58</v>
      </c>
      <c r="AX397" s="99" t="s">
        <v>100</v>
      </c>
      <c r="AY397" s="99" t="s">
        <v>101</v>
      </c>
    </row>
    <row r="398" spans="2:64" s="14" customFormat="1" ht="15.75" customHeight="1">
      <c r="B398" s="104"/>
      <c r="E398" s="105"/>
      <c r="F398" s="304" t="s">
        <v>112</v>
      </c>
      <c r="G398" s="305"/>
      <c r="H398" s="305"/>
      <c r="I398" s="305"/>
      <c r="K398" s="106">
        <v>19.62</v>
      </c>
      <c r="R398" s="107"/>
      <c r="T398" s="108"/>
      <c r="AD398" s="109"/>
      <c r="AT398" s="105" t="s">
        <v>110</v>
      </c>
      <c r="AU398" s="105" t="s">
        <v>108</v>
      </c>
      <c r="AV398" s="105" t="s">
        <v>107</v>
      </c>
      <c r="AW398" s="105" t="s">
        <v>58</v>
      </c>
      <c r="AX398" s="105" t="s">
        <v>9</v>
      </c>
      <c r="AY398" s="105" t="s">
        <v>101</v>
      </c>
    </row>
    <row r="399" spans="2:64" s="14" customFormat="1" ht="39" customHeight="1">
      <c r="B399" s="15"/>
      <c r="C399" s="82" t="s">
        <v>352</v>
      </c>
      <c r="D399" s="82" t="s">
        <v>103</v>
      </c>
      <c r="E399" s="83" t="s">
        <v>466</v>
      </c>
      <c r="F399" s="308" t="s">
        <v>463</v>
      </c>
      <c r="G399" s="309"/>
      <c r="H399" s="309"/>
      <c r="I399" s="309"/>
      <c r="J399" s="84" t="s">
        <v>325</v>
      </c>
      <c r="K399" s="85">
        <v>424.05</v>
      </c>
      <c r="L399" s="86"/>
      <c r="M399" s="310"/>
      <c r="N399" s="309"/>
      <c r="O399" s="309"/>
      <c r="P399" s="310">
        <f>ROUND($V$399*$K$399,2)</f>
        <v>0</v>
      </c>
      <c r="Q399" s="309"/>
      <c r="R399" s="17"/>
      <c r="T399" s="87"/>
      <c r="U399" s="88" t="s">
        <v>39</v>
      </c>
      <c r="V399" s="89">
        <f>$L$399+$M$399</f>
        <v>0</v>
      </c>
      <c r="W399" s="89">
        <f>ROUND($L$399*$K$399,2)</f>
        <v>0</v>
      </c>
      <c r="X399" s="89">
        <f>ROUND($M$399*$K$399,2)</f>
        <v>0</v>
      </c>
      <c r="Y399" s="90">
        <v>0.77500000000000002</v>
      </c>
      <c r="Z399" s="90">
        <f>$Y$399*$K$399</f>
        <v>328.63875000000002</v>
      </c>
      <c r="AA399" s="90">
        <v>4.3699999999999998E-3</v>
      </c>
      <c r="AB399" s="90">
        <f>$AA$399*$K$399</f>
        <v>1.8530985</v>
      </c>
      <c r="AC399" s="90">
        <v>0</v>
      </c>
      <c r="AD399" s="91">
        <f>$AC$399*$K$399</f>
        <v>0</v>
      </c>
      <c r="AR399" s="14" t="s">
        <v>145</v>
      </c>
      <c r="AT399" s="14" t="s">
        <v>103</v>
      </c>
      <c r="AU399" s="14" t="s">
        <v>108</v>
      </c>
      <c r="AY399" s="14" t="s">
        <v>101</v>
      </c>
      <c r="BE399" s="92">
        <f>IF($U$399="základní",$P$399,0)</f>
        <v>0</v>
      </c>
      <c r="BF399" s="92">
        <f>IF($U$399="snížená",$P$399,0)</f>
        <v>0</v>
      </c>
      <c r="BG399" s="92">
        <f>IF($U$399="zákl. přenesená",$P$399,0)</f>
        <v>0</v>
      </c>
      <c r="BH399" s="92">
        <f>IF($U$399="sníž. přenesená",$P$399,0)</f>
        <v>0</v>
      </c>
      <c r="BI399" s="92">
        <f>IF($U$399="nulová",$P$399,0)</f>
        <v>0</v>
      </c>
      <c r="BJ399" s="14" t="s">
        <v>108</v>
      </c>
      <c r="BK399" s="92">
        <f>ROUND($V$399*$K$399,2)</f>
        <v>0</v>
      </c>
      <c r="BL399" s="14" t="s">
        <v>145</v>
      </c>
    </row>
    <row r="400" spans="2:64" s="14" customFormat="1" ht="15.75" customHeight="1">
      <c r="B400" s="93"/>
      <c r="E400" s="94"/>
      <c r="F400" s="311" t="s">
        <v>353</v>
      </c>
      <c r="G400" s="312"/>
      <c r="H400" s="312"/>
      <c r="I400" s="312"/>
      <c r="K400" s="94"/>
      <c r="R400" s="95"/>
      <c r="T400" s="96"/>
      <c r="AD400" s="97"/>
      <c r="AT400" s="94" t="s">
        <v>110</v>
      </c>
      <c r="AU400" s="94" t="s">
        <v>108</v>
      </c>
      <c r="AV400" s="94" t="s">
        <v>9</v>
      </c>
      <c r="AW400" s="94" t="s">
        <v>58</v>
      </c>
      <c r="AX400" s="94" t="s">
        <v>100</v>
      </c>
      <c r="AY400" s="94" t="s">
        <v>101</v>
      </c>
    </row>
    <row r="401" spans="2:64" s="14" customFormat="1" ht="15.75" customHeight="1">
      <c r="B401" s="98"/>
      <c r="E401" s="99"/>
      <c r="F401" s="313" t="s">
        <v>354</v>
      </c>
      <c r="G401" s="314"/>
      <c r="H401" s="314"/>
      <c r="I401" s="314"/>
      <c r="K401" s="100">
        <v>424.05</v>
      </c>
      <c r="R401" s="101"/>
      <c r="T401" s="102"/>
      <c r="AD401" s="103"/>
      <c r="AT401" s="99" t="s">
        <v>110</v>
      </c>
      <c r="AU401" s="99" t="s">
        <v>108</v>
      </c>
      <c r="AV401" s="99" t="s">
        <v>108</v>
      </c>
      <c r="AW401" s="99" t="s">
        <v>58</v>
      </c>
      <c r="AX401" s="99" t="s">
        <v>100</v>
      </c>
      <c r="AY401" s="99" t="s">
        <v>101</v>
      </c>
    </row>
    <row r="402" spans="2:64" s="14" customFormat="1" ht="15.75" customHeight="1">
      <c r="B402" s="104"/>
      <c r="E402" s="105"/>
      <c r="F402" s="304" t="s">
        <v>112</v>
      </c>
      <c r="G402" s="305"/>
      <c r="H402" s="305"/>
      <c r="I402" s="305"/>
      <c r="K402" s="106">
        <v>424.05</v>
      </c>
      <c r="R402" s="107"/>
      <c r="T402" s="108"/>
      <c r="AD402" s="109"/>
      <c r="AT402" s="105" t="s">
        <v>110</v>
      </c>
      <c r="AU402" s="105" t="s">
        <v>108</v>
      </c>
      <c r="AV402" s="105" t="s">
        <v>107</v>
      </c>
      <c r="AW402" s="105" t="s">
        <v>58</v>
      </c>
      <c r="AX402" s="105" t="s">
        <v>9</v>
      </c>
      <c r="AY402" s="105" t="s">
        <v>101</v>
      </c>
    </row>
    <row r="403" spans="2:64" s="14" customFormat="1" ht="27" customHeight="1">
      <c r="B403" s="15"/>
      <c r="C403" s="82" t="s">
        <v>355</v>
      </c>
      <c r="D403" s="82" t="s">
        <v>103</v>
      </c>
      <c r="E403" s="83" t="s">
        <v>464</v>
      </c>
      <c r="F403" s="308" t="s">
        <v>356</v>
      </c>
      <c r="G403" s="309"/>
      <c r="H403" s="309"/>
      <c r="I403" s="309"/>
      <c r="J403" s="84" t="s">
        <v>325</v>
      </c>
      <c r="K403" s="85">
        <v>138</v>
      </c>
      <c r="L403" s="86"/>
      <c r="M403" s="310"/>
      <c r="N403" s="309"/>
      <c r="O403" s="309"/>
      <c r="P403" s="310">
        <f>ROUND($V$403*$K$403,2)</f>
        <v>0</v>
      </c>
      <c r="Q403" s="309"/>
      <c r="R403" s="17"/>
      <c r="T403" s="87"/>
      <c r="U403" s="88" t="s">
        <v>39</v>
      </c>
      <c r="V403" s="89">
        <f>$L$403+$M$403</f>
        <v>0</v>
      </c>
      <c r="W403" s="89">
        <f>ROUND($L$403*$K$403,2)</f>
        <v>0</v>
      </c>
      <c r="X403" s="89">
        <f>ROUND($M$403*$K$403,2)</f>
        <v>0</v>
      </c>
      <c r="Y403" s="90">
        <v>0.84499999999999997</v>
      </c>
      <c r="Z403" s="90">
        <f>$Y$403*$K$403</f>
        <v>116.61</v>
      </c>
      <c r="AA403" s="90">
        <v>5.8399999999999997E-3</v>
      </c>
      <c r="AB403" s="90">
        <f>$AA$403*$K$403</f>
        <v>0.80591999999999997</v>
      </c>
      <c r="AC403" s="90">
        <v>0</v>
      </c>
      <c r="AD403" s="91">
        <f>$AC$403*$K$403</f>
        <v>0</v>
      </c>
      <c r="AR403" s="14" t="s">
        <v>145</v>
      </c>
      <c r="AT403" s="14" t="s">
        <v>103</v>
      </c>
      <c r="AU403" s="14" t="s">
        <v>108</v>
      </c>
      <c r="AY403" s="14" t="s">
        <v>101</v>
      </c>
      <c r="BE403" s="92">
        <f>IF($U$403="základní",$P$403,0)</f>
        <v>0</v>
      </c>
      <c r="BF403" s="92">
        <f>IF($U$403="snížená",$P$403,0)</f>
        <v>0</v>
      </c>
      <c r="BG403" s="92">
        <f>IF($U$403="zákl. přenesená",$P$403,0)</f>
        <v>0</v>
      </c>
      <c r="BH403" s="92">
        <f>IF($U$403="sníž. přenesená",$P$403,0)</f>
        <v>0</v>
      </c>
      <c r="BI403" s="92">
        <f>IF($U$403="nulová",$P$403,0)</f>
        <v>0</v>
      </c>
      <c r="BJ403" s="14" t="s">
        <v>108</v>
      </c>
      <c r="BK403" s="92">
        <f>ROUND($V$403*$K$403,2)</f>
        <v>0</v>
      </c>
      <c r="BL403" s="14" t="s">
        <v>145</v>
      </c>
    </row>
    <row r="404" spans="2:64" s="14" customFormat="1" ht="15.75" customHeight="1">
      <c r="B404" s="93"/>
      <c r="E404" s="94"/>
      <c r="F404" s="311" t="s">
        <v>357</v>
      </c>
      <c r="G404" s="312"/>
      <c r="H404" s="312"/>
      <c r="I404" s="312"/>
      <c r="K404" s="94"/>
      <c r="R404" s="95"/>
      <c r="T404" s="96"/>
      <c r="AD404" s="97"/>
      <c r="AT404" s="94" t="s">
        <v>110</v>
      </c>
      <c r="AU404" s="94" t="s">
        <v>108</v>
      </c>
      <c r="AV404" s="94" t="s">
        <v>9</v>
      </c>
      <c r="AW404" s="94" t="s">
        <v>58</v>
      </c>
      <c r="AX404" s="94" t="s">
        <v>100</v>
      </c>
      <c r="AY404" s="94" t="s">
        <v>101</v>
      </c>
    </row>
    <row r="405" spans="2:64" s="14" customFormat="1" ht="15.75" customHeight="1">
      <c r="B405" s="98"/>
      <c r="E405" s="99"/>
      <c r="F405" s="313" t="s">
        <v>358</v>
      </c>
      <c r="G405" s="314"/>
      <c r="H405" s="314"/>
      <c r="I405" s="314"/>
      <c r="K405" s="100">
        <v>138</v>
      </c>
      <c r="R405" s="101"/>
      <c r="T405" s="102"/>
      <c r="AD405" s="103"/>
      <c r="AT405" s="99" t="s">
        <v>110</v>
      </c>
      <c r="AU405" s="99" t="s">
        <v>108</v>
      </c>
      <c r="AV405" s="99" t="s">
        <v>108</v>
      </c>
      <c r="AW405" s="99" t="s">
        <v>58</v>
      </c>
      <c r="AX405" s="99" t="s">
        <v>100</v>
      </c>
      <c r="AY405" s="99" t="s">
        <v>101</v>
      </c>
    </row>
    <row r="406" spans="2:64" s="14" customFormat="1" ht="15.75" customHeight="1">
      <c r="B406" s="104"/>
      <c r="E406" s="105"/>
      <c r="F406" s="304" t="s">
        <v>112</v>
      </c>
      <c r="G406" s="305"/>
      <c r="H406" s="305"/>
      <c r="I406" s="305"/>
      <c r="K406" s="106">
        <v>138</v>
      </c>
      <c r="R406" s="107"/>
      <c r="T406" s="108"/>
      <c r="AD406" s="109"/>
      <c r="AT406" s="105" t="s">
        <v>110</v>
      </c>
      <c r="AU406" s="105" t="s">
        <v>108</v>
      </c>
      <c r="AV406" s="105" t="s">
        <v>107</v>
      </c>
      <c r="AW406" s="105" t="s">
        <v>58</v>
      </c>
      <c r="AX406" s="105" t="s">
        <v>9</v>
      </c>
      <c r="AY406" s="105" t="s">
        <v>101</v>
      </c>
    </row>
    <row r="407" spans="2:64" s="14" customFormat="1" ht="27" customHeight="1">
      <c r="B407" s="15"/>
      <c r="C407" s="82" t="s">
        <v>359</v>
      </c>
      <c r="D407" s="82" t="s">
        <v>103</v>
      </c>
      <c r="E407" s="83" t="s">
        <v>467</v>
      </c>
      <c r="F407" s="308" t="s">
        <v>360</v>
      </c>
      <c r="G407" s="309"/>
      <c r="H407" s="309"/>
      <c r="I407" s="309"/>
      <c r="J407" s="84" t="s">
        <v>325</v>
      </c>
      <c r="K407" s="85">
        <v>7.2</v>
      </c>
      <c r="L407" s="86"/>
      <c r="M407" s="310"/>
      <c r="N407" s="309"/>
      <c r="O407" s="309"/>
      <c r="P407" s="310">
        <f>ROUND($V$407*$K$407,2)</f>
        <v>0</v>
      </c>
      <c r="Q407" s="309"/>
      <c r="R407" s="17"/>
      <c r="T407" s="87"/>
      <c r="U407" s="88" t="s">
        <v>39</v>
      </c>
      <c r="V407" s="89">
        <f>$L$407+$M$407</f>
        <v>0</v>
      </c>
      <c r="W407" s="89">
        <f>ROUND($L$407*$K$407,2)</f>
        <v>0</v>
      </c>
      <c r="X407" s="89">
        <f>ROUND($M$407*$K$407,2)</f>
        <v>0</v>
      </c>
      <c r="Y407" s="90">
        <v>0.3</v>
      </c>
      <c r="Z407" s="90">
        <f>$Y$407*$K$407</f>
        <v>2.16</v>
      </c>
      <c r="AA407" s="90">
        <v>1.3600000000000001E-3</v>
      </c>
      <c r="AB407" s="90">
        <f>$AA$407*$K$407</f>
        <v>9.7920000000000004E-3</v>
      </c>
      <c r="AC407" s="90">
        <v>0</v>
      </c>
      <c r="AD407" s="91">
        <f>$AC$407*$K$407</f>
        <v>0</v>
      </c>
      <c r="AR407" s="14" t="s">
        <v>145</v>
      </c>
      <c r="AT407" s="14" t="s">
        <v>103</v>
      </c>
      <c r="AU407" s="14" t="s">
        <v>108</v>
      </c>
      <c r="AY407" s="14" t="s">
        <v>101</v>
      </c>
      <c r="BE407" s="92">
        <f>IF($U$407="základní",$P$407,0)</f>
        <v>0</v>
      </c>
      <c r="BF407" s="92">
        <f>IF($U$407="snížená",$P$407,0)</f>
        <v>0</v>
      </c>
      <c r="BG407" s="92">
        <f>IF($U$407="zákl. přenesená",$P$407,0)</f>
        <v>0</v>
      </c>
      <c r="BH407" s="92">
        <f>IF($U$407="sníž. přenesená",$P$407,0)</f>
        <v>0</v>
      </c>
      <c r="BI407" s="92">
        <f>IF($U$407="nulová",$P$407,0)</f>
        <v>0</v>
      </c>
      <c r="BJ407" s="14" t="s">
        <v>108</v>
      </c>
      <c r="BK407" s="92">
        <f>ROUND($V$407*$K$407,2)</f>
        <v>0</v>
      </c>
      <c r="BL407" s="14" t="s">
        <v>145</v>
      </c>
    </row>
    <row r="408" spans="2:64" s="14" customFormat="1" ht="15.75" customHeight="1">
      <c r="B408" s="93"/>
      <c r="E408" s="94"/>
      <c r="F408" s="311" t="s">
        <v>361</v>
      </c>
      <c r="G408" s="312"/>
      <c r="H408" s="312"/>
      <c r="I408" s="312"/>
      <c r="K408" s="94"/>
      <c r="R408" s="95"/>
      <c r="T408" s="96"/>
      <c r="AD408" s="97"/>
      <c r="AT408" s="94" t="s">
        <v>110</v>
      </c>
      <c r="AU408" s="94" t="s">
        <v>108</v>
      </c>
      <c r="AV408" s="94" t="s">
        <v>9</v>
      </c>
      <c r="AW408" s="94" t="s">
        <v>58</v>
      </c>
      <c r="AX408" s="94" t="s">
        <v>100</v>
      </c>
      <c r="AY408" s="94" t="s">
        <v>101</v>
      </c>
    </row>
    <row r="409" spans="2:64" s="14" customFormat="1" ht="15.75" customHeight="1">
      <c r="B409" s="98"/>
      <c r="E409" s="99"/>
      <c r="F409" s="313" t="s">
        <v>330</v>
      </c>
      <c r="G409" s="314"/>
      <c r="H409" s="314"/>
      <c r="I409" s="314"/>
      <c r="K409" s="100">
        <v>7.2</v>
      </c>
      <c r="R409" s="101"/>
      <c r="T409" s="102"/>
      <c r="AD409" s="103"/>
      <c r="AT409" s="99" t="s">
        <v>110</v>
      </c>
      <c r="AU409" s="99" t="s">
        <v>108</v>
      </c>
      <c r="AV409" s="99" t="s">
        <v>108</v>
      </c>
      <c r="AW409" s="99" t="s">
        <v>58</v>
      </c>
      <c r="AX409" s="99" t="s">
        <v>100</v>
      </c>
      <c r="AY409" s="99" t="s">
        <v>101</v>
      </c>
    </row>
    <row r="410" spans="2:64" s="14" customFormat="1" ht="15.75" customHeight="1">
      <c r="B410" s="104"/>
      <c r="E410" s="105"/>
      <c r="F410" s="304" t="s">
        <v>112</v>
      </c>
      <c r="G410" s="305"/>
      <c r="H410" s="305"/>
      <c r="I410" s="305"/>
      <c r="K410" s="106">
        <v>7.2</v>
      </c>
      <c r="R410" s="107"/>
      <c r="T410" s="108"/>
      <c r="AD410" s="109"/>
      <c r="AT410" s="105" t="s">
        <v>110</v>
      </c>
      <c r="AU410" s="105" t="s">
        <v>108</v>
      </c>
      <c r="AV410" s="105" t="s">
        <v>107</v>
      </c>
      <c r="AW410" s="105" t="s">
        <v>58</v>
      </c>
      <c r="AX410" s="105" t="s">
        <v>9</v>
      </c>
      <c r="AY410" s="105" t="s">
        <v>101</v>
      </c>
    </row>
    <row r="411" spans="2:64" s="14" customFormat="1" ht="15.75" customHeight="1">
      <c r="B411" s="15"/>
      <c r="C411" s="82" t="s">
        <v>362</v>
      </c>
      <c r="D411" s="82" t="s">
        <v>103</v>
      </c>
      <c r="E411" s="83" t="s">
        <v>468</v>
      </c>
      <c r="F411" s="308" t="s">
        <v>363</v>
      </c>
      <c r="G411" s="309"/>
      <c r="H411" s="309"/>
      <c r="I411" s="309"/>
      <c r="J411" s="84" t="s">
        <v>251</v>
      </c>
      <c r="K411" s="85">
        <v>9</v>
      </c>
      <c r="L411" s="86"/>
      <c r="M411" s="310"/>
      <c r="N411" s="309"/>
      <c r="O411" s="309"/>
      <c r="P411" s="310">
        <f>ROUND($V$411*$K$411,2)</f>
        <v>0</v>
      </c>
      <c r="Q411" s="309"/>
      <c r="R411" s="17"/>
      <c r="T411" s="87"/>
      <c r="U411" s="88" t="s">
        <v>39</v>
      </c>
      <c r="V411" s="89">
        <f>$L$411+$M$411</f>
        <v>0</v>
      </c>
      <c r="W411" s="89">
        <f>ROUND($L$411*$K$411,2)</f>
        <v>0</v>
      </c>
      <c r="X411" s="89">
        <f>ROUND($M$411*$K$411,2)</f>
        <v>0</v>
      </c>
      <c r="Y411" s="90">
        <v>0.71499999999999997</v>
      </c>
      <c r="Z411" s="90">
        <f>$Y$411*$K$411</f>
        <v>6.4349999999999996</v>
      </c>
      <c r="AA411" s="90">
        <v>3.96E-3</v>
      </c>
      <c r="AB411" s="90">
        <f>$AA$411*$K$411</f>
        <v>3.5639999999999998E-2</v>
      </c>
      <c r="AC411" s="90">
        <v>0</v>
      </c>
      <c r="AD411" s="91">
        <f>$AC$411*$K$411</f>
        <v>0</v>
      </c>
      <c r="AR411" s="14" t="s">
        <v>145</v>
      </c>
      <c r="AT411" s="14" t="s">
        <v>103</v>
      </c>
      <c r="AU411" s="14" t="s">
        <v>108</v>
      </c>
      <c r="AY411" s="14" t="s">
        <v>101</v>
      </c>
      <c r="BE411" s="92">
        <f>IF($U$411="základní",$P$411,0)</f>
        <v>0</v>
      </c>
      <c r="BF411" s="92">
        <f>IF($U$411="snížená",$P$411,0)</f>
        <v>0</v>
      </c>
      <c r="BG411" s="92">
        <f>IF($U$411="zákl. přenesená",$P$411,0)</f>
        <v>0</v>
      </c>
      <c r="BH411" s="92">
        <f>IF($U$411="sníž. přenesená",$P$411,0)</f>
        <v>0</v>
      </c>
      <c r="BI411" s="92">
        <f>IF($U$411="nulová",$P$411,0)</f>
        <v>0</v>
      </c>
      <c r="BJ411" s="14" t="s">
        <v>108</v>
      </c>
      <c r="BK411" s="92">
        <f>ROUND($V$411*$K$411,2)</f>
        <v>0</v>
      </c>
      <c r="BL411" s="14" t="s">
        <v>145</v>
      </c>
    </row>
    <row r="412" spans="2:64" s="14" customFormat="1" ht="15.75" customHeight="1">
      <c r="B412" s="93"/>
      <c r="E412" s="94"/>
      <c r="F412" s="311" t="s">
        <v>364</v>
      </c>
      <c r="G412" s="312"/>
      <c r="H412" s="312"/>
      <c r="I412" s="312"/>
      <c r="K412" s="94"/>
      <c r="R412" s="95"/>
      <c r="T412" s="96"/>
      <c r="AD412" s="97"/>
      <c r="AT412" s="94" t="s">
        <v>110</v>
      </c>
      <c r="AU412" s="94" t="s">
        <v>108</v>
      </c>
      <c r="AV412" s="94" t="s">
        <v>9</v>
      </c>
      <c r="AW412" s="94" t="s">
        <v>58</v>
      </c>
      <c r="AX412" s="94" t="s">
        <v>100</v>
      </c>
      <c r="AY412" s="94" t="s">
        <v>101</v>
      </c>
    </row>
    <row r="413" spans="2:64" s="14" customFormat="1" ht="15.75" customHeight="1">
      <c r="B413" s="98"/>
      <c r="E413" s="99"/>
      <c r="F413" s="313" t="s">
        <v>297</v>
      </c>
      <c r="G413" s="314"/>
      <c r="H413" s="314"/>
      <c r="I413" s="314"/>
      <c r="K413" s="100">
        <v>9</v>
      </c>
      <c r="R413" s="101"/>
      <c r="T413" s="102"/>
      <c r="AD413" s="103"/>
      <c r="AT413" s="99" t="s">
        <v>110</v>
      </c>
      <c r="AU413" s="99" t="s">
        <v>108</v>
      </c>
      <c r="AV413" s="99" t="s">
        <v>108</v>
      </c>
      <c r="AW413" s="99" t="s">
        <v>58</v>
      </c>
      <c r="AX413" s="99" t="s">
        <v>100</v>
      </c>
      <c r="AY413" s="99" t="s">
        <v>101</v>
      </c>
    </row>
    <row r="414" spans="2:64" s="14" customFormat="1" ht="15.75" customHeight="1">
      <c r="B414" s="104"/>
      <c r="E414" s="105"/>
      <c r="F414" s="304" t="s">
        <v>112</v>
      </c>
      <c r="G414" s="305"/>
      <c r="H414" s="305"/>
      <c r="I414" s="305"/>
      <c r="K414" s="106">
        <v>9</v>
      </c>
      <c r="R414" s="107"/>
      <c r="T414" s="108"/>
      <c r="AD414" s="109"/>
      <c r="AT414" s="105" t="s">
        <v>110</v>
      </c>
      <c r="AU414" s="105" t="s">
        <v>108</v>
      </c>
      <c r="AV414" s="105" t="s">
        <v>107</v>
      </c>
      <c r="AW414" s="105" t="s">
        <v>58</v>
      </c>
      <c r="AX414" s="105" t="s">
        <v>9</v>
      </c>
      <c r="AY414" s="105" t="s">
        <v>101</v>
      </c>
    </row>
    <row r="415" spans="2:64" s="14" customFormat="1" ht="27" customHeight="1">
      <c r="B415" s="15"/>
      <c r="C415" s="82" t="s">
        <v>365</v>
      </c>
      <c r="D415" s="82" t="s">
        <v>103</v>
      </c>
      <c r="E415" s="83" t="s">
        <v>469</v>
      </c>
      <c r="F415" s="308" t="s">
        <v>366</v>
      </c>
      <c r="G415" s="309"/>
      <c r="H415" s="309"/>
      <c r="I415" s="309"/>
      <c r="J415" s="84" t="s">
        <v>325</v>
      </c>
      <c r="K415" s="85">
        <v>19.62</v>
      </c>
      <c r="L415" s="86"/>
      <c r="M415" s="310"/>
      <c r="N415" s="309"/>
      <c r="O415" s="309"/>
      <c r="P415" s="310">
        <f>ROUND($V$415*$K$415,2)</f>
        <v>0</v>
      </c>
      <c r="Q415" s="309"/>
      <c r="R415" s="17"/>
      <c r="T415" s="87"/>
      <c r="U415" s="88" t="s">
        <v>39</v>
      </c>
      <c r="V415" s="89">
        <f>$L$415+$M$415</f>
        <v>0</v>
      </c>
      <c r="W415" s="89">
        <f>ROUND($L$415*$K$415,2)</f>
        <v>0</v>
      </c>
      <c r="X415" s="89">
        <f>ROUND($M$415*$K$415,2)</f>
        <v>0</v>
      </c>
      <c r="Y415" s="90">
        <v>0.17599999999999999</v>
      </c>
      <c r="Z415" s="90">
        <f>$Y$415*$K$415</f>
        <v>3.4531200000000002</v>
      </c>
      <c r="AA415" s="90">
        <v>1.3699999999999999E-3</v>
      </c>
      <c r="AB415" s="90">
        <f>$AA$415*$K$415</f>
        <v>2.6879400000000001E-2</v>
      </c>
      <c r="AC415" s="90">
        <v>0</v>
      </c>
      <c r="AD415" s="91">
        <f>$AC$415*$K$415</f>
        <v>0</v>
      </c>
      <c r="AR415" s="14" t="s">
        <v>145</v>
      </c>
      <c r="AT415" s="14" t="s">
        <v>103</v>
      </c>
      <c r="AU415" s="14" t="s">
        <v>108</v>
      </c>
      <c r="AY415" s="14" t="s">
        <v>101</v>
      </c>
      <c r="BE415" s="92">
        <f>IF($U$415="základní",$P$415,0)</f>
        <v>0</v>
      </c>
      <c r="BF415" s="92">
        <f>IF($U$415="snížená",$P$415,0)</f>
        <v>0</v>
      </c>
      <c r="BG415" s="92">
        <f>IF($U$415="zákl. přenesená",$P$415,0)</f>
        <v>0</v>
      </c>
      <c r="BH415" s="92">
        <f>IF($U$415="sníž. přenesená",$P$415,0)</f>
        <v>0</v>
      </c>
      <c r="BI415" s="92">
        <f>IF($U$415="nulová",$P$415,0)</f>
        <v>0</v>
      </c>
      <c r="BJ415" s="14" t="s">
        <v>108</v>
      </c>
      <c r="BK415" s="92">
        <f>ROUND($V$415*$K$415,2)</f>
        <v>0</v>
      </c>
      <c r="BL415" s="14" t="s">
        <v>145</v>
      </c>
    </row>
    <row r="416" spans="2:64" s="14" customFormat="1" ht="15.75" customHeight="1">
      <c r="B416" s="93"/>
      <c r="E416" s="94"/>
      <c r="F416" s="311" t="s">
        <v>367</v>
      </c>
      <c r="G416" s="312"/>
      <c r="H416" s="312"/>
      <c r="I416" s="312"/>
      <c r="K416" s="94"/>
      <c r="R416" s="95"/>
      <c r="T416" s="96"/>
      <c r="AD416" s="97"/>
      <c r="AT416" s="94" t="s">
        <v>110</v>
      </c>
      <c r="AU416" s="94" t="s">
        <v>108</v>
      </c>
      <c r="AV416" s="94" t="s">
        <v>9</v>
      </c>
      <c r="AW416" s="94" t="s">
        <v>58</v>
      </c>
      <c r="AX416" s="94" t="s">
        <v>100</v>
      </c>
      <c r="AY416" s="94" t="s">
        <v>101</v>
      </c>
    </row>
    <row r="417" spans="2:64" s="14" customFormat="1" ht="15.75" customHeight="1">
      <c r="B417" s="98"/>
      <c r="E417" s="99"/>
      <c r="F417" s="313" t="s">
        <v>351</v>
      </c>
      <c r="G417" s="314"/>
      <c r="H417" s="314"/>
      <c r="I417" s="314"/>
      <c r="K417" s="100">
        <v>19.62</v>
      </c>
      <c r="R417" s="101"/>
      <c r="T417" s="102"/>
      <c r="AD417" s="103"/>
      <c r="AT417" s="99" t="s">
        <v>110</v>
      </c>
      <c r="AU417" s="99" t="s">
        <v>108</v>
      </c>
      <c r="AV417" s="99" t="s">
        <v>108</v>
      </c>
      <c r="AW417" s="99" t="s">
        <v>58</v>
      </c>
      <c r="AX417" s="99" t="s">
        <v>100</v>
      </c>
      <c r="AY417" s="99" t="s">
        <v>101</v>
      </c>
    </row>
    <row r="418" spans="2:64" s="14" customFormat="1" ht="15.75" customHeight="1">
      <c r="B418" s="104"/>
      <c r="E418" s="105"/>
      <c r="F418" s="304" t="s">
        <v>112</v>
      </c>
      <c r="G418" s="305"/>
      <c r="H418" s="305"/>
      <c r="I418" s="305"/>
      <c r="K418" s="106">
        <v>19.62</v>
      </c>
      <c r="R418" s="107"/>
      <c r="T418" s="108"/>
      <c r="AD418" s="109"/>
      <c r="AT418" s="105" t="s">
        <v>110</v>
      </c>
      <c r="AU418" s="105" t="s">
        <v>108</v>
      </c>
      <c r="AV418" s="105" t="s">
        <v>107</v>
      </c>
      <c r="AW418" s="105" t="s">
        <v>58</v>
      </c>
      <c r="AX418" s="105" t="s">
        <v>9</v>
      </c>
      <c r="AY418" s="105" t="s">
        <v>101</v>
      </c>
    </row>
    <row r="419" spans="2:64" s="14" customFormat="1" ht="39" customHeight="1">
      <c r="B419" s="15"/>
      <c r="C419" s="82" t="s">
        <v>368</v>
      </c>
      <c r="D419" s="82" t="s">
        <v>103</v>
      </c>
      <c r="E419" s="83" t="s">
        <v>470</v>
      </c>
      <c r="F419" s="308" t="s">
        <v>369</v>
      </c>
      <c r="G419" s="309"/>
      <c r="H419" s="309"/>
      <c r="I419" s="309"/>
      <c r="J419" s="84" t="s">
        <v>325</v>
      </c>
      <c r="K419" s="85">
        <v>9.75</v>
      </c>
      <c r="L419" s="86"/>
      <c r="M419" s="310"/>
      <c r="N419" s="309"/>
      <c r="O419" s="309"/>
      <c r="P419" s="310">
        <f>ROUND($V$419*$K$419,2)</f>
        <v>0</v>
      </c>
      <c r="Q419" s="309"/>
      <c r="R419" s="17"/>
      <c r="T419" s="87"/>
      <c r="U419" s="88" t="s">
        <v>39</v>
      </c>
      <c r="V419" s="89">
        <f>$L$419+$M$419</f>
        <v>0</v>
      </c>
      <c r="W419" s="89">
        <f>ROUND($L$419*$K$419,2)</f>
        <v>0</v>
      </c>
      <c r="X419" s="89">
        <f>ROUND($M$419*$K$419,2)</f>
        <v>0</v>
      </c>
      <c r="Y419" s="90">
        <v>0.35099999999999998</v>
      </c>
      <c r="Z419" s="90">
        <f>$Y$419*$K$419</f>
        <v>3.42225</v>
      </c>
      <c r="AA419" s="90">
        <v>2.8600000000000001E-3</v>
      </c>
      <c r="AB419" s="90">
        <f>$AA$419*$K$419</f>
        <v>2.7885E-2</v>
      </c>
      <c r="AC419" s="90">
        <v>0</v>
      </c>
      <c r="AD419" s="91">
        <f>$AC$419*$K$419</f>
        <v>0</v>
      </c>
      <c r="AR419" s="14" t="s">
        <v>145</v>
      </c>
      <c r="AT419" s="14" t="s">
        <v>103</v>
      </c>
      <c r="AU419" s="14" t="s">
        <v>108</v>
      </c>
      <c r="AY419" s="14" t="s">
        <v>101</v>
      </c>
      <c r="BE419" s="92">
        <f>IF($U$419="základní",$P$419,0)</f>
        <v>0</v>
      </c>
      <c r="BF419" s="92">
        <f>IF($U$419="snížená",$P$419,0)</f>
        <v>0</v>
      </c>
      <c r="BG419" s="92">
        <f>IF($U$419="zákl. přenesená",$P$419,0)</f>
        <v>0</v>
      </c>
      <c r="BH419" s="92">
        <f>IF($U$419="sníž. přenesená",$P$419,0)</f>
        <v>0</v>
      </c>
      <c r="BI419" s="92">
        <f>IF($U$419="nulová",$P$419,0)</f>
        <v>0</v>
      </c>
      <c r="BJ419" s="14" t="s">
        <v>108</v>
      </c>
      <c r="BK419" s="92">
        <f>ROUND($V$419*$K$419,2)</f>
        <v>0</v>
      </c>
      <c r="BL419" s="14" t="s">
        <v>145</v>
      </c>
    </row>
    <row r="420" spans="2:64" s="14" customFormat="1" ht="15.75" customHeight="1">
      <c r="B420" s="93"/>
      <c r="E420" s="94"/>
      <c r="F420" s="311" t="s">
        <v>370</v>
      </c>
      <c r="G420" s="312"/>
      <c r="H420" s="312"/>
      <c r="I420" s="312"/>
      <c r="K420" s="94"/>
      <c r="R420" s="95"/>
      <c r="T420" s="96"/>
      <c r="AD420" s="97"/>
      <c r="AT420" s="94" t="s">
        <v>110</v>
      </c>
      <c r="AU420" s="94" t="s">
        <v>108</v>
      </c>
      <c r="AV420" s="94" t="s">
        <v>9</v>
      </c>
      <c r="AW420" s="94" t="s">
        <v>58</v>
      </c>
      <c r="AX420" s="94" t="s">
        <v>100</v>
      </c>
      <c r="AY420" s="94" t="s">
        <v>101</v>
      </c>
    </row>
    <row r="421" spans="2:64" s="14" customFormat="1" ht="15.75" customHeight="1">
      <c r="B421" s="98"/>
      <c r="E421" s="99"/>
      <c r="F421" s="313" t="s">
        <v>371</v>
      </c>
      <c r="G421" s="314"/>
      <c r="H421" s="314"/>
      <c r="I421" s="314"/>
      <c r="K421" s="100">
        <v>9.75</v>
      </c>
      <c r="R421" s="101"/>
      <c r="T421" s="102"/>
      <c r="AD421" s="103"/>
      <c r="AT421" s="99" t="s">
        <v>110</v>
      </c>
      <c r="AU421" s="99" t="s">
        <v>108</v>
      </c>
      <c r="AV421" s="99" t="s">
        <v>108</v>
      </c>
      <c r="AW421" s="99" t="s">
        <v>58</v>
      </c>
      <c r="AX421" s="99" t="s">
        <v>100</v>
      </c>
      <c r="AY421" s="99" t="s">
        <v>101</v>
      </c>
    </row>
    <row r="422" spans="2:64" s="14" customFormat="1" ht="15.75" customHeight="1">
      <c r="B422" s="104"/>
      <c r="E422" s="105"/>
      <c r="F422" s="304" t="s">
        <v>112</v>
      </c>
      <c r="G422" s="305"/>
      <c r="H422" s="305"/>
      <c r="I422" s="305"/>
      <c r="K422" s="106">
        <v>9.75</v>
      </c>
      <c r="R422" s="107"/>
      <c r="T422" s="108"/>
      <c r="AD422" s="109"/>
      <c r="AT422" s="105" t="s">
        <v>110</v>
      </c>
      <c r="AU422" s="105" t="s">
        <v>108</v>
      </c>
      <c r="AV422" s="105" t="s">
        <v>107</v>
      </c>
      <c r="AW422" s="105" t="s">
        <v>58</v>
      </c>
      <c r="AX422" s="105" t="s">
        <v>9</v>
      </c>
      <c r="AY422" s="105" t="s">
        <v>101</v>
      </c>
    </row>
    <row r="423" spans="2:64" s="14" customFormat="1" ht="27" customHeight="1">
      <c r="B423" s="15"/>
      <c r="C423" s="82" t="s">
        <v>372</v>
      </c>
      <c r="D423" s="82" t="s">
        <v>103</v>
      </c>
      <c r="E423" s="83" t="s">
        <v>373</v>
      </c>
      <c r="F423" s="308" t="s">
        <v>374</v>
      </c>
      <c r="G423" s="309"/>
      <c r="H423" s="309"/>
      <c r="I423" s="309"/>
      <c r="J423" s="84" t="s">
        <v>155</v>
      </c>
      <c r="K423" s="85">
        <v>1</v>
      </c>
      <c r="L423" s="86"/>
      <c r="M423" s="310"/>
      <c r="N423" s="309"/>
      <c r="O423" s="309"/>
      <c r="P423" s="310">
        <f>ROUND($V$423*$K$423,2)</f>
        <v>0</v>
      </c>
      <c r="Q423" s="309"/>
      <c r="R423" s="17"/>
      <c r="T423" s="87"/>
      <c r="U423" s="88" t="s">
        <v>39</v>
      </c>
      <c r="V423" s="89">
        <f>$L$423+$M$423</f>
        <v>0</v>
      </c>
      <c r="W423" s="89">
        <f>ROUND($L$423*$K$423,2)</f>
        <v>0</v>
      </c>
      <c r="X423" s="89">
        <f>ROUND($M$423*$K$423,2)</f>
        <v>0</v>
      </c>
      <c r="Y423" s="90">
        <v>0</v>
      </c>
      <c r="Z423" s="90">
        <f>$Y$423*$K$423</f>
        <v>0</v>
      </c>
      <c r="AA423" s="90">
        <v>0</v>
      </c>
      <c r="AB423" s="90">
        <f>$AA$423*$K$423</f>
        <v>0</v>
      </c>
      <c r="AC423" s="90">
        <v>0</v>
      </c>
      <c r="AD423" s="91">
        <f>$AC$423*$K$423</f>
        <v>0</v>
      </c>
      <c r="AR423" s="14" t="s">
        <v>145</v>
      </c>
      <c r="AT423" s="14" t="s">
        <v>103</v>
      </c>
      <c r="AU423" s="14" t="s">
        <v>108</v>
      </c>
      <c r="AY423" s="14" t="s">
        <v>101</v>
      </c>
      <c r="BE423" s="92">
        <f>IF($U$423="základní",$P$423,0)</f>
        <v>0</v>
      </c>
      <c r="BF423" s="92">
        <f>IF($U$423="snížená",$P$423,0)</f>
        <v>0</v>
      </c>
      <c r="BG423" s="92">
        <f>IF($U$423="zákl. přenesená",$P$423,0)</f>
        <v>0</v>
      </c>
      <c r="BH423" s="92">
        <f>IF($U$423="sníž. přenesená",$P$423,0)</f>
        <v>0</v>
      </c>
      <c r="BI423" s="92">
        <f>IF($U$423="nulová",$P$423,0)</f>
        <v>0</v>
      </c>
      <c r="BJ423" s="14" t="s">
        <v>108</v>
      </c>
      <c r="BK423" s="92">
        <f>ROUND($V$423*$K$423,2)</f>
        <v>0</v>
      </c>
      <c r="BL423" s="14" t="s">
        <v>145</v>
      </c>
    </row>
    <row r="424" spans="2:64" s="14" customFormat="1" ht="27" customHeight="1">
      <c r="B424" s="15"/>
      <c r="C424" s="82" t="s">
        <v>375</v>
      </c>
      <c r="D424" s="82" t="s">
        <v>103</v>
      </c>
      <c r="E424" s="83" t="s">
        <v>376</v>
      </c>
      <c r="F424" s="308" t="s">
        <v>377</v>
      </c>
      <c r="G424" s="309"/>
      <c r="H424" s="309"/>
      <c r="I424" s="309"/>
      <c r="J424" s="84" t="s">
        <v>196</v>
      </c>
      <c r="K424" s="85">
        <v>4741.6329999999998</v>
      </c>
      <c r="L424" s="86"/>
      <c r="M424" s="310"/>
      <c r="N424" s="309"/>
      <c r="O424" s="309"/>
      <c r="P424" s="310">
        <f>ROUND($V$424*$K$424,2)</f>
        <v>0</v>
      </c>
      <c r="Q424" s="309"/>
      <c r="R424" s="17"/>
      <c r="T424" s="87"/>
      <c r="U424" s="88" t="s">
        <v>39</v>
      </c>
      <c r="V424" s="89">
        <f>$L$424+$M$424</f>
        <v>0</v>
      </c>
      <c r="W424" s="89">
        <f>ROUND($L$424*$K$424,2)</f>
        <v>0</v>
      </c>
      <c r="X424" s="89">
        <f>ROUND($M$424*$K$424,2)</f>
        <v>0</v>
      </c>
      <c r="Y424" s="90">
        <v>0</v>
      </c>
      <c r="Z424" s="90">
        <f>$Y$424*$K$424</f>
        <v>0</v>
      </c>
      <c r="AA424" s="90">
        <v>0</v>
      </c>
      <c r="AB424" s="90">
        <f>$AA$424*$K$424</f>
        <v>0</v>
      </c>
      <c r="AC424" s="90">
        <v>0</v>
      </c>
      <c r="AD424" s="91">
        <f>$AC$424*$K$424</f>
        <v>0</v>
      </c>
      <c r="AR424" s="14" t="s">
        <v>145</v>
      </c>
      <c r="AT424" s="14" t="s">
        <v>103</v>
      </c>
      <c r="AU424" s="14" t="s">
        <v>108</v>
      </c>
      <c r="AY424" s="14" t="s">
        <v>101</v>
      </c>
      <c r="BE424" s="92">
        <f>IF($U$424="základní",$P$424,0)</f>
        <v>0</v>
      </c>
      <c r="BF424" s="92">
        <f>IF($U$424="snížená",$P$424,0)</f>
        <v>0</v>
      </c>
      <c r="BG424" s="92">
        <f>IF($U$424="zákl. přenesená",$P$424,0)</f>
        <v>0</v>
      </c>
      <c r="BH424" s="92">
        <f>IF($U$424="sníž. přenesená",$P$424,0)</f>
        <v>0</v>
      </c>
      <c r="BI424" s="92">
        <f>IF($U$424="nulová",$P$424,0)</f>
        <v>0</v>
      </c>
      <c r="BJ424" s="14" t="s">
        <v>108</v>
      </c>
      <c r="BK424" s="92">
        <f>ROUND($V$424*$K$424,2)</f>
        <v>0</v>
      </c>
      <c r="BL424" s="14" t="s">
        <v>145</v>
      </c>
    </row>
    <row r="425" spans="2:64" s="72" customFormat="1" ht="30.75" customHeight="1">
      <c r="B425" s="71"/>
      <c r="D425" s="81" t="s">
        <v>75</v>
      </c>
      <c r="E425" s="81"/>
      <c r="F425" s="81"/>
      <c r="G425" s="81"/>
      <c r="H425" s="81"/>
      <c r="I425" s="81"/>
      <c r="J425" s="81"/>
      <c r="K425" s="81"/>
      <c r="L425" s="81"/>
      <c r="M425" s="306">
        <f>$BK$425</f>
        <v>0</v>
      </c>
      <c r="N425" s="307"/>
      <c r="O425" s="307"/>
      <c r="P425" s="307" t="s">
        <v>99</v>
      </c>
      <c r="Q425" s="302"/>
      <c r="R425" s="74"/>
      <c r="T425" s="75"/>
      <c r="W425" s="76">
        <f>SUM($W$426:$W$428)</f>
        <v>0</v>
      </c>
      <c r="X425" s="76">
        <f>SUM($X$426:$X$428)</f>
        <v>0</v>
      </c>
      <c r="Z425" s="77">
        <f>SUM($Z$426:$Z$428)</f>
        <v>0.64800000000000002</v>
      </c>
      <c r="AB425" s="77">
        <f>SUM($AB$426:$AB$428)</f>
        <v>0</v>
      </c>
      <c r="AD425" s="78">
        <f>SUM($AD$426:$AD$428)</f>
        <v>0</v>
      </c>
      <c r="AR425" s="79" t="s">
        <v>108</v>
      </c>
      <c r="AT425" s="79" t="s">
        <v>98</v>
      </c>
      <c r="AU425" s="79" t="s">
        <v>9</v>
      </c>
      <c r="AY425" s="79" t="s">
        <v>101</v>
      </c>
      <c r="BK425" s="80">
        <f>SUM($BK$426:$BK$428)</f>
        <v>0</v>
      </c>
    </row>
    <row r="426" spans="2:64" s="14" customFormat="1" ht="15.75" customHeight="1">
      <c r="B426" s="15"/>
      <c r="C426" s="82" t="s">
        <v>378</v>
      </c>
      <c r="D426" s="82" t="s">
        <v>103</v>
      </c>
      <c r="E426" s="83" t="s">
        <v>379</v>
      </c>
      <c r="F426" s="308" t="s">
        <v>380</v>
      </c>
      <c r="G426" s="309"/>
      <c r="H426" s="309"/>
      <c r="I426" s="309"/>
      <c r="J426" s="84" t="s">
        <v>155</v>
      </c>
      <c r="K426" s="85">
        <v>1</v>
      </c>
      <c r="L426" s="86"/>
      <c r="M426" s="310"/>
      <c r="N426" s="309"/>
      <c r="O426" s="309"/>
      <c r="P426" s="310">
        <f>ROUND($V$426*$K$426,2)</f>
        <v>0</v>
      </c>
      <c r="Q426" s="309"/>
      <c r="R426" s="17"/>
      <c r="T426" s="87"/>
      <c r="U426" s="88" t="s">
        <v>39</v>
      </c>
      <c r="V426" s="89">
        <f>$L$426+$M$426</f>
        <v>0</v>
      </c>
      <c r="W426" s="89">
        <f>ROUND($L$426*$K$426,2)</f>
        <v>0</v>
      </c>
      <c r="X426" s="89">
        <f>ROUND($M$426*$K$426,2)</f>
        <v>0</v>
      </c>
      <c r="Y426" s="90">
        <v>0.32400000000000001</v>
      </c>
      <c r="Z426" s="90">
        <f>$Y$426*$K$426</f>
        <v>0.32400000000000001</v>
      </c>
      <c r="AA426" s="90">
        <v>0</v>
      </c>
      <c r="AB426" s="90">
        <f>$AA$426*$K$426</f>
        <v>0</v>
      </c>
      <c r="AC426" s="90">
        <v>0</v>
      </c>
      <c r="AD426" s="91">
        <f>$AC$426*$K$426</f>
        <v>0</v>
      </c>
      <c r="AR426" s="14" t="s">
        <v>145</v>
      </c>
      <c r="AT426" s="14" t="s">
        <v>103</v>
      </c>
      <c r="AU426" s="14" t="s">
        <v>108</v>
      </c>
      <c r="AY426" s="14" t="s">
        <v>101</v>
      </c>
      <c r="BE426" s="92">
        <f>IF($U$426="základní",$P$426,0)</f>
        <v>0</v>
      </c>
      <c r="BF426" s="92">
        <f>IF($U$426="snížená",$P$426,0)</f>
        <v>0</v>
      </c>
      <c r="BG426" s="92">
        <f>IF($U$426="zákl. přenesená",$P$426,0)</f>
        <v>0</v>
      </c>
      <c r="BH426" s="92">
        <f>IF($U$426="sníž. přenesená",$P$426,0)</f>
        <v>0</v>
      </c>
      <c r="BI426" s="92">
        <f>IF($U$426="nulová",$P$426,0)</f>
        <v>0</v>
      </c>
      <c r="BJ426" s="14" t="s">
        <v>108</v>
      </c>
      <c r="BK426" s="92">
        <f>ROUND($V$426*$K$426,2)</f>
        <v>0</v>
      </c>
      <c r="BL426" s="14" t="s">
        <v>145</v>
      </c>
    </row>
    <row r="427" spans="2:64" s="14" customFormat="1" ht="27" customHeight="1">
      <c r="B427" s="15"/>
      <c r="C427" s="82" t="s">
        <v>381</v>
      </c>
      <c r="D427" s="82" t="s">
        <v>103</v>
      </c>
      <c r="E427" s="83" t="s">
        <v>382</v>
      </c>
      <c r="F427" s="308" t="s">
        <v>383</v>
      </c>
      <c r="G427" s="309"/>
      <c r="H427" s="309"/>
      <c r="I427" s="309"/>
      <c r="J427" s="84" t="s">
        <v>155</v>
      </c>
      <c r="K427" s="85">
        <v>1</v>
      </c>
      <c r="L427" s="86"/>
      <c r="M427" s="310"/>
      <c r="N427" s="309"/>
      <c r="O427" s="309"/>
      <c r="P427" s="310">
        <f>ROUND($V$427*$K$427,2)</f>
        <v>0</v>
      </c>
      <c r="Q427" s="309"/>
      <c r="R427" s="17"/>
      <c r="T427" s="87"/>
      <c r="U427" s="88" t="s">
        <v>39</v>
      </c>
      <c r="V427" s="89">
        <f>$L$427+$M$427</f>
        <v>0</v>
      </c>
      <c r="W427" s="89">
        <f>ROUND($L$427*$K$427,2)</f>
        <v>0</v>
      </c>
      <c r="X427" s="89">
        <f>ROUND($M$427*$K$427,2)</f>
        <v>0</v>
      </c>
      <c r="Y427" s="90">
        <v>0.32400000000000001</v>
      </c>
      <c r="Z427" s="90">
        <f>$Y$427*$K$427</f>
        <v>0.32400000000000001</v>
      </c>
      <c r="AA427" s="90">
        <v>0</v>
      </c>
      <c r="AB427" s="90">
        <f>$AA$427*$K$427</f>
        <v>0</v>
      </c>
      <c r="AC427" s="90">
        <v>0</v>
      </c>
      <c r="AD427" s="91">
        <f>$AC$427*$K$427</f>
        <v>0</v>
      </c>
      <c r="AR427" s="14" t="s">
        <v>145</v>
      </c>
      <c r="AT427" s="14" t="s">
        <v>103</v>
      </c>
      <c r="AU427" s="14" t="s">
        <v>108</v>
      </c>
      <c r="AY427" s="14" t="s">
        <v>101</v>
      </c>
      <c r="BE427" s="92">
        <f>IF($U$427="základní",$P$427,0)</f>
        <v>0</v>
      </c>
      <c r="BF427" s="92">
        <f>IF($U$427="snížená",$P$427,0)</f>
        <v>0</v>
      </c>
      <c r="BG427" s="92">
        <f>IF($U$427="zákl. přenesená",$P$427,0)</f>
        <v>0</v>
      </c>
      <c r="BH427" s="92">
        <f>IF($U$427="sníž. přenesená",$P$427,0)</f>
        <v>0</v>
      </c>
      <c r="BI427" s="92">
        <f>IF($U$427="nulová",$P$427,0)</f>
        <v>0</v>
      </c>
      <c r="BJ427" s="14" t="s">
        <v>108</v>
      </c>
      <c r="BK427" s="92">
        <f>ROUND($V$427*$K$427,2)</f>
        <v>0</v>
      </c>
      <c r="BL427" s="14" t="s">
        <v>145</v>
      </c>
    </row>
    <row r="428" spans="2:64" s="14" customFormat="1" ht="27" customHeight="1">
      <c r="B428" s="15"/>
      <c r="C428" s="82" t="s">
        <v>384</v>
      </c>
      <c r="D428" s="82" t="s">
        <v>103</v>
      </c>
      <c r="E428" s="83" t="s">
        <v>385</v>
      </c>
      <c r="F428" s="308" t="s">
        <v>386</v>
      </c>
      <c r="G428" s="309"/>
      <c r="H428" s="309"/>
      <c r="I428" s="309"/>
      <c r="J428" s="84" t="s">
        <v>196</v>
      </c>
      <c r="K428" s="85">
        <v>438</v>
      </c>
      <c r="L428" s="86"/>
      <c r="M428" s="310"/>
      <c r="N428" s="309"/>
      <c r="O428" s="309"/>
      <c r="P428" s="310">
        <f>ROUND($V$428*$K$428,2)</f>
        <v>0</v>
      </c>
      <c r="Q428" s="309"/>
      <c r="R428" s="17"/>
      <c r="T428" s="87"/>
      <c r="U428" s="115" t="s">
        <v>39</v>
      </c>
      <c r="V428" s="116">
        <f>$L$428+$M$428</f>
        <v>0</v>
      </c>
      <c r="W428" s="116">
        <f>ROUND($L$428*$K$428,2)</f>
        <v>0</v>
      </c>
      <c r="X428" s="116">
        <f>ROUND($M$428*$K$428,2)</f>
        <v>0</v>
      </c>
      <c r="Y428" s="117">
        <v>0</v>
      </c>
      <c r="Z428" s="117">
        <f>$Y$428*$K$428</f>
        <v>0</v>
      </c>
      <c r="AA428" s="117">
        <v>0</v>
      </c>
      <c r="AB428" s="117">
        <f>$AA$428*$K$428</f>
        <v>0</v>
      </c>
      <c r="AC428" s="117">
        <v>0</v>
      </c>
      <c r="AD428" s="118">
        <f>$AC$428*$K$428</f>
        <v>0</v>
      </c>
      <c r="AR428" s="14" t="s">
        <v>145</v>
      </c>
      <c r="AT428" s="14" t="s">
        <v>103</v>
      </c>
      <c r="AU428" s="14" t="s">
        <v>108</v>
      </c>
      <c r="AY428" s="14" t="s">
        <v>101</v>
      </c>
      <c r="BE428" s="92">
        <f>IF($U$428="základní",$P$428,0)</f>
        <v>0</v>
      </c>
      <c r="BF428" s="92">
        <f>IF($U$428="snížená",$P$428,0)</f>
        <v>0</v>
      </c>
      <c r="BG428" s="92">
        <f>IF($U$428="zákl. přenesená",$P$428,0)</f>
        <v>0</v>
      </c>
      <c r="BH428" s="92">
        <f>IF($U$428="sníž. přenesená",$P$428,0)</f>
        <v>0</v>
      </c>
      <c r="BI428" s="92">
        <f>IF($U$428="nulová",$P$428,0)</f>
        <v>0</v>
      </c>
      <c r="BJ428" s="14" t="s">
        <v>108</v>
      </c>
      <c r="BK428" s="92">
        <f>ROUND($V$428*$K$428,2)</f>
        <v>0</v>
      </c>
      <c r="BL428" s="14" t="s">
        <v>145</v>
      </c>
    </row>
    <row r="429" spans="2:64" s="14" customFormat="1" ht="7.5" customHeight="1">
      <c r="B429" s="40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2"/>
    </row>
    <row r="430" spans="2:64" s="7" customFormat="1" ht="14.25" customHeight="1"/>
  </sheetData>
  <mergeCells count="550">
    <mergeCell ref="F428:I428"/>
    <mergeCell ref="M428:O428"/>
    <mergeCell ref="P428:Q428"/>
    <mergeCell ref="M425:Q425"/>
    <mergeCell ref="F426:I426"/>
    <mergeCell ref="M426:O426"/>
    <mergeCell ref="P426:Q426"/>
    <mergeCell ref="F427:I427"/>
    <mergeCell ref="M427:O427"/>
    <mergeCell ref="P427:Q427"/>
    <mergeCell ref="F421:I421"/>
    <mergeCell ref="F422:I422"/>
    <mergeCell ref="F423:I423"/>
    <mergeCell ref="M423:O423"/>
    <mergeCell ref="P423:Q423"/>
    <mergeCell ref="F424:I424"/>
    <mergeCell ref="M424:O424"/>
    <mergeCell ref="P424:Q424"/>
    <mergeCell ref="F417:I417"/>
    <mergeCell ref="F418:I418"/>
    <mergeCell ref="F419:I419"/>
    <mergeCell ref="M419:O419"/>
    <mergeCell ref="P419:Q419"/>
    <mergeCell ref="F420:I420"/>
    <mergeCell ref="F413:I413"/>
    <mergeCell ref="F414:I414"/>
    <mergeCell ref="F415:I415"/>
    <mergeCell ref="M415:O415"/>
    <mergeCell ref="P415:Q415"/>
    <mergeCell ref="F416:I416"/>
    <mergeCell ref="F409:I409"/>
    <mergeCell ref="F410:I410"/>
    <mergeCell ref="F411:I411"/>
    <mergeCell ref="M411:O411"/>
    <mergeCell ref="P411:Q411"/>
    <mergeCell ref="F412:I412"/>
    <mergeCell ref="F405:I405"/>
    <mergeCell ref="F406:I406"/>
    <mergeCell ref="F407:I407"/>
    <mergeCell ref="M407:O407"/>
    <mergeCell ref="P407:Q407"/>
    <mergeCell ref="F408:I408"/>
    <mergeCell ref="F401:I401"/>
    <mergeCell ref="F402:I402"/>
    <mergeCell ref="F403:I403"/>
    <mergeCell ref="M403:O403"/>
    <mergeCell ref="P403:Q403"/>
    <mergeCell ref="F404:I404"/>
    <mergeCell ref="F397:I397"/>
    <mergeCell ref="F398:I398"/>
    <mergeCell ref="F399:I399"/>
    <mergeCell ref="M399:O399"/>
    <mergeCell ref="P399:Q399"/>
    <mergeCell ref="F400:I400"/>
    <mergeCell ref="F393:I393"/>
    <mergeCell ref="F394:I394"/>
    <mergeCell ref="F395:I395"/>
    <mergeCell ref="M395:O395"/>
    <mergeCell ref="P395:Q395"/>
    <mergeCell ref="F396:I396"/>
    <mergeCell ref="F389:I389"/>
    <mergeCell ref="F390:I390"/>
    <mergeCell ref="F391:I391"/>
    <mergeCell ref="M391:O391"/>
    <mergeCell ref="P391:Q391"/>
    <mergeCell ref="F392:I392"/>
    <mergeCell ref="F385:I385"/>
    <mergeCell ref="M385:O385"/>
    <mergeCell ref="P385:Q385"/>
    <mergeCell ref="F386:I386"/>
    <mergeCell ref="F387:I387"/>
    <mergeCell ref="F388:I388"/>
    <mergeCell ref="M388:O388"/>
    <mergeCell ref="P388:Q388"/>
    <mergeCell ref="F381:I381"/>
    <mergeCell ref="F382:I382"/>
    <mergeCell ref="M382:O382"/>
    <mergeCell ref="P382:Q382"/>
    <mergeCell ref="F383:I383"/>
    <mergeCell ref="F384:I384"/>
    <mergeCell ref="F377:I377"/>
    <mergeCell ref="F378:I378"/>
    <mergeCell ref="F379:I379"/>
    <mergeCell ref="M379:O379"/>
    <mergeCell ref="P379:Q379"/>
    <mergeCell ref="F380:I380"/>
    <mergeCell ref="F374:I374"/>
    <mergeCell ref="M374:O374"/>
    <mergeCell ref="P374:Q374"/>
    <mergeCell ref="M375:Q375"/>
    <mergeCell ref="F376:I376"/>
    <mergeCell ref="M376:O376"/>
    <mergeCell ref="P376:Q376"/>
    <mergeCell ref="M370:O370"/>
    <mergeCell ref="P370:Q370"/>
    <mergeCell ref="F371:I371"/>
    <mergeCell ref="F372:I372"/>
    <mergeCell ref="F373:I373"/>
    <mergeCell ref="M373:O373"/>
    <mergeCell ref="P373:Q373"/>
    <mergeCell ref="F365:I365"/>
    <mergeCell ref="F366:I366"/>
    <mergeCell ref="F367:I367"/>
    <mergeCell ref="F368:I368"/>
    <mergeCell ref="F369:I369"/>
    <mergeCell ref="F370:I370"/>
    <mergeCell ref="F362:I362"/>
    <mergeCell ref="M362:O362"/>
    <mergeCell ref="P362:Q362"/>
    <mergeCell ref="M363:Q363"/>
    <mergeCell ref="F364:I364"/>
    <mergeCell ref="M364:O364"/>
    <mergeCell ref="P364:Q364"/>
    <mergeCell ref="F359:I359"/>
    <mergeCell ref="M359:O359"/>
    <mergeCell ref="P359:Q359"/>
    <mergeCell ref="M360:Q360"/>
    <mergeCell ref="F361:I361"/>
    <mergeCell ref="M361:O361"/>
    <mergeCell ref="P361:Q361"/>
    <mergeCell ref="F355:I355"/>
    <mergeCell ref="F356:I356"/>
    <mergeCell ref="F357:I357"/>
    <mergeCell ref="M357:O357"/>
    <mergeCell ref="P357:Q357"/>
    <mergeCell ref="M358:Q358"/>
    <mergeCell ref="F351:I351"/>
    <mergeCell ref="F352:I352"/>
    <mergeCell ref="M352:O352"/>
    <mergeCell ref="P352:Q352"/>
    <mergeCell ref="M353:Q353"/>
    <mergeCell ref="F354:I354"/>
    <mergeCell ref="M354:O354"/>
    <mergeCell ref="P354:Q354"/>
    <mergeCell ref="F345:I345"/>
    <mergeCell ref="F346:I346"/>
    <mergeCell ref="F347:I347"/>
    <mergeCell ref="F348:I348"/>
    <mergeCell ref="F349:I349"/>
    <mergeCell ref="F350:I350"/>
    <mergeCell ref="F341:I341"/>
    <mergeCell ref="F342:I342"/>
    <mergeCell ref="F343:I343"/>
    <mergeCell ref="F344:I344"/>
    <mergeCell ref="M344:O344"/>
    <mergeCell ref="P344:Q344"/>
    <mergeCell ref="F337:I337"/>
    <mergeCell ref="F338:I338"/>
    <mergeCell ref="F339:I339"/>
    <mergeCell ref="F340:I340"/>
    <mergeCell ref="M340:O340"/>
    <mergeCell ref="P340:Q340"/>
    <mergeCell ref="P332:Q332"/>
    <mergeCell ref="F333:I333"/>
    <mergeCell ref="F334:I334"/>
    <mergeCell ref="F335:I335"/>
    <mergeCell ref="F336:I336"/>
    <mergeCell ref="M336:O336"/>
    <mergeCell ref="P336:Q336"/>
    <mergeCell ref="F328:I328"/>
    <mergeCell ref="F329:I329"/>
    <mergeCell ref="F330:I330"/>
    <mergeCell ref="F331:I331"/>
    <mergeCell ref="F332:I332"/>
    <mergeCell ref="M332:O332"/>
    <mergeCell ref="F324:I324"/>
    <mergeCell ref="F325:I325"/>
    <mergeCell ref="F326:I326"/>
    <mergeCell ref="M326:O326"/>
    <mergeCell ref="P326:Q326"/>
    <mergeCell ref="F327:I327"/>
    <mergeCell ref="F318:I318"/>
    <mergeCell ref="F319:I319"/>
    <mergeCell ref="F320:I320"/>
    <mergeCell ref="F321:I321"/>
    <mergeCell ref="F322:I322"/>
    <mergeCell ref="F323:I323"/>
    <mergeCell ref="F312:I312"/>
    <mergeCell ref="F313:I313"/>
    <mergeCell ref="F314:I314"/>
    <mergeCell ref="F315:I315"/>
    <mergeCell ref="F316:I316"/>
    <mergeCell ref="F317:I317"/>
    <mergeCell ref="F308:I308"/>
    <mergeCell ref="F309:I309"/>
    <mergeCell ref="F310:I310"/>
    <mergeCell ref="M310:O310"/>
    <mergeCell ref="P310:Q310"/>
    <mergeCell ref="F311:I311"/>
    <mergeCell ref="F304:I304"/>
    <mergeCell ref="M304:O304"/>
    <mergeCell ref="P304:Q304"/>
    <mergeCell ref="F305:I305"/>
    <mergeCell ref="F306:I306"/>
    <mergeCell ref="F307:I307"/>
    <mergeCell ref="M307:O307"/>
    <mergeCell ref="P307:Q307"/>
    <mergeCell ref="F300:I300"/>
    <mergeCell ref="M300:O300"/>
    <mergeCell ref="P300:Q300"/>
    <mergeCell ref="F301:I301"/>
    <mergeCell ref="F302:I302"/>
    <mergeCell ref="F303:I303"/>
    <mergeCell ref="F296:I296"/>
    <mergeCell ref="M296:O296"/>
    <mergeCell ref="P296:Q296"/>
    <mergeCell ref="F297:I297"/>
    <mergeCell ref="F298:I298"/>
    <mergeCell ref="F299:I299"/>
    <mergeCell ref="F292:I292"/>
    <mergeCell ref="F293:I293"/>
    <mergeCell ref="F294:I294"/>
    <mergeCell ref="M294:O294"/>
    <mergeCell ref="P294:Q294"/>
    <mergeCell ref="M295:Q295"/>
    <mergeCell ref="F288:I288"/>
    <mergeCell ref="M288:O288"/>
    <mergeCell ref="P288:Q288"/>
    <mergeCell ref="F289:I289"/>
    <mergeCell ref="F290:I290"/>
    <mergeCell ref="F291:I291"/>
    <mergeCell ref="M291:O291"/>
    <mergeCell ref="P291:Q291"/>
    <mergeCell ref="F282:I282"/>
    <mergeCell ref="F283:I283"/>
    <mergeCell ref="F284:I284"/>
    <mergeCell ref="F285:I285"/>
    <mergeCell ref="F286:I286"/>
    <mergeCell ref="F287:I287"/>
    <mergeCell ref="F276:I276"/>
    <mergeCell ref="F277:I277"/>
    <mergeCell ref="F278:I278"/>
    <mergeCell ref="F279:I279"/>
    <mergeCell ref="F280:I280"/>
    <mergeCell ref="F281:I281"/>
    <mergeCell ref="F272:I272"/>
    <mergeCell ref="M272:O272"/>
    <mergeCell ref="P272:Q272"/>
    <mergeCell ref="F273:I273"/>
    <mergeCell ref="F274:I274"/>
    <mergeCell ref="F275:I275"/>
    <mergeCell ref="F266:I266"/>
    <mergeCell ref="F267:I267"/>
    <mergeCell ref="F268:I268"/>
    <mergeCell ref="F269:I269"/>
    <mergeCell ref="F270:I270"/>
    <mergeCell ref="F271:I271"/>
    <mergeCell ref="F260:I260"/>
    <mergeCell ref="F261:I261"/>
    <mergeCell ref="F262:I262"/>
    <mergeCell ref="F263:I263"/>
    <mergeCell ref="F264:I264"/>
    <mergeCell ref="F265:I265"/>
    <mergeCell ref="F256:I256"/>
    <mergeCell ref="M256:O256"/>
    <mergeCell ref="P256:Q256"/>
    <mergeCell ref="F257:I257"/>
    <mergeCell ref="F258:I258"/>
    <mergeCell ref="F259:I259"/>
    <mergeCell ref="F250:I250"/>
    <mergeCell ref="F251:I251"/>
    <mergeCell ref="F252:I252"/>
    <mergeCell ref="F253:I253"/>
    <mergeCell ref="F254:I254"/>
    <mergeCell ref="F255:I255"/>
    <mergeCell ref="F244:I244"/>
    <mergeCell ref="F245:I245"/>
    <mergeCell ref="F246:I246"/>
    <mergeCell ref="F247:I247"/>
    <mergeCell ref="F248:I248"/>
    <mergeCell ref="F249:I249"/>
    <mergeCell ref="F240:I240"/>
    <mergeCell ref="M240:O240"/>
    <mergeCell ref="P240:Q240"/>
    <mergeCell ref="F241:I241"/>
    <mergeCell ref="F242:I242"/>
    <mergeCell ref="F243:I243"/>
    <mergeCell ref="F234:I234"/>
    <mergeCell ref="F235:I235"/>
    <mergeCell ref="F236:I236"/>
    <mergeCell ref="F237:I237"/>
    <mergeCell ref="F238:I238"/>
    <mergeCell ref="F239:I239"/>
    <mergeCell ref="F228:I228"/>
    <mergeCell ref="F229:I229"/>
    <mergeCell ref="F230:I230"/>
    <mergeCell ref="F231:I231"/>
    <mergeCell ref="F232:I232"/>
    <mergeCell ref="F233:I233"/>
    <mergeCell ref="M223:O223"/>
    <mergeCell ref="P223:Q223"/>
    <mergeCell ref="F224:I224"/>
    <mergeCell ref="F225:I225"/>
    <mergeCell ref="F226:I226"/>
    <mergeCell ref="F227:I227"/>
    <mergeCell ref="F218:I218"/>
    <mergeCell ref="F219:I219"/>
    <mergeCell ref="F220:I220"/>
    <mergeCell ref="F221:I221"/>
    <mergeCell ref="F222:I222"/>
    <mergeCell ref="F223:I223"/>
    <mergeCell ref="F214:I214"/>
    <mergeCell ref="F215:I215"/>
    <mergeCell ref="F216:I216"/>
    <mergeCell ref="F217:I217"/>
    <mergeCell ref="M217:O217"/>
    <mergeCell ref="P217:Q217"/>
    <mergeCell ref="F210:I210"/>
    <mergeCell ref="F211:I211"/>
    <mergeCell ref="M211:O211"/>
    <mergeCell ref="P211:Q211"/>
    <mergeCell ref="F212:I212"/>
    <mergeCell ref="F213:I213"/>
    <mergeCell ref="F206:I206"/>
    <mergeCell ref="F207:I207"/>
    <mergeCell ref="F208:I208"/>
    <mergeCell ref="M208:O208"/>
    <mergeCell ref="P208:Q208"/>
    <mergeCell ref="F209:I209"/>
    <mergeCell ref="F203:I203"/>
    <mergeCell ref="M203:O203"/>
    <mergeCell ref="P203:Q203"/>
    <mergeCell ref="M204:Q204"/>
    <mergeCell ref="F205:I205"/>
    <mergeCell ref="M205:O205"/>
    <mergeCell ref="P205:Q205"/>
    <mergeCell ref="P197:Q197"/>
    <mergeCell ref="F198:I198"/>
    <mergeCell ref="F199:I199"/>
    <mergeCell ref="F200:I200"/>
    <mergeCell ref="F201:I201"/>
    <mergeCell ref="F202:I202"/>
    <mergeCell ref="F193:I193"/>
    <mergeCell ref="F194:I194"/>
    <mergeCell ref="F195:I195"/>
    <mergeCell ref="F196:I196"/>
    <mergeCell ref="F197:I197"/>
    <mergeCell ref="M197:O197"/>
    <mergeCell ref="M189:Q189"/>
    <mergeCell ref="M190:Q190"/>
    <mergeCell ref="F191:I191"/>
    <mergeCell ref="M191:O191"/>
    <mergeCell ref="P191:Q191"/>
    <mergeCell ref="F192:I192"/>
    <mergeCell ref="F186:I186"/>
    <mergeCell ref="M186:O186"/>
    <mergeCell ref="P186:Q186"/>
    <mergeCell ref="M187:Q187"/>
    <mergeCell ref="F188:I188"/>
    <mergeCell ref="M188:O188"/>
    <mergeCell ref="P188:Q188"/>
    <mergeCell ref="F182:I182"/>
    <mergeCell ref="M183:Q183"/>
    <mergeCell ref="F184:I184"/>
    <mergeCell ref="M184:O184"/>
    <mergeCell ref="P184:Q184"/>
    <mergeCell ref="F185:I185"/>
    <mergeCell ref="M185:O185"/>
    <mergeCell ref="P185:Q185"/>
    <mergeCell ref="F178:I178"/>
    <mergeCell ref="F179:I179"/>
    <mergeCell ref="F180:I180"/>
    <mergeCell ref="M180:O180"/>
    <mergeCell ref="P180:Q180"/>
    <mergeCell ref="F181:I181"/>
    <mergeCell ref="F175:I175"/>
    <mergeCell ref="M175:O175"/>
    <mergeCell ref="P175:Q175"/>
    <mergeCell ref="M176:Q176"/>
    <mergeCell ref="F177:I177"/>
    <mergeCell ref="M177:O177"/>
    <mergeCell ref="P177:Q177"/>
    <mergeCell ref="F172:I172"/>
    <mergeCell ref="F173:I173"/>
    <mergeCell ref="M173:O173"/>
    <mergeCell ref="P173:Q173"/>
    <mergeCell ref="F174:I174"/>
    <mergeCell ref="M174:O174"/>
    <mergeCell ref="P174:Q174"/>
    <mergeCell ref="M167:O167"/>
    <mergeCell ref="P167:Q167"/>
    <mergeCell ref="F168:I168"/>
    <mergeCell ref="F169:I169"/>
    <mergeCell ref="F170:I170"/>
    <mergeCell ref="F171:I171"/>
    <mergeCell ref="F162:I162"/>
    <mergeCell ref="F163:I163"/>
    <mergeCell ref="F164:I164"/>
    <mergeCell ref="F165:I165"/>
    <mergeCell ref="F166:I166"/>
    <mergeCell ref="F167:I167"/>
    <mergeCell ref="F158:I158"/>
    <mergeCell ref="F159:I159"/>
    <mergeCell ref="F160:I160"/>
    <mergeCell ref="F161:I161"/>
    <mergeCell ref="M161:O161"/>
    <mergeCell ref="P161:Q161"/>
    <mergeCell ref="F154:I154"/>
    <mergeCell ref="F155:I155"/>
    <mergeCell ref="M155:O155"/>
    <mergeCell ref="P155:Q155"/>
    <mergeCell ref="F156:I156"/>
    <mergeCell ref="F157:I157"/>
    <mergeCell ref="F150:I150"/>
    <mergeCell ref="F151:I151"/>
    <mergeCell ref="M151:O151"/>
    <mergeCell ref="P151:Q151"/>
    <mergeCell ref="F152:I152"/>
    <mergeCell ref="F153:I153"/>
    <mergeCell ref="M146:Q146"/>
    <mergeCell ref="F147:I147"/>
    <mergeCell ref="M147:O147"/>
    <mergeCell ref="P147:Q147"/>
    <mergeCell ref="F148:I148"/>
    <mergeCell ref="F149:I149"/>
    <mergeCell ref="F142:I142"/>
    <mergeCell ref="F143:I143"/>
    <mergeCell ref="M143:O143"/>
    <mergeCell ref="P143:Q143"/>
    <mergeCell ref="F144:I144"/>
    <mergeCell ref="F145:I145"/>
    <mergeCell ref="F138:I138"/>
    <mergeCell ref="F139:I139"/>
    <mergeCell ref="F140:I140"/>
    <mergeCell ref="M140:O140"/>
    <mergeCell ref="P140:Q140"/>
    <mergeCell ref="F141:I141"/>
    <mergeCell ref="F134:I134"/>
    <mergeCell ref="F135:I135"/>
    <mergeCell ref="F136:I136"/>
    <mergeCell ref="M136:O136"/>
    <mergeCell ref="P136:Q136"/>
    <mergeCell ref="F137:I137"/>
    <mergeCell ref="F130:I130"/>
    <mergeCell ref="M131:Q131"/>
    <mergeCell ref="F132:I132"/>
    <mergeCell ref="M132:O132"/>
    <mergeCell ref="P132:Q132"/>
    <mergeCell ref="F133:I133"/>
    <mergeCell ref="M126:Q126"/>
    <mergeCell ref="F127:I127"/>
    <mergeCell ref="M127:O127"/>
    <mergeCell ref="P127:Q127"/>
    <mergeCell ref="F128:I128"/>
    <mergeCell ref="F129:I129"/>
    <mergeCell ref="M121:Q121"/>
    <mergeCell ref="F123:I123"/>
    <mergeCell ref="M123:O123"/>
    <mergeCell ref="P123:Q123"/>
    <mergeCell ref="M124:Q124"/>
    <mergeCell ref="M125:Q125"/>
    <mergeCell ref="M106:Q106"/>
    <mergeCell ref="L108:Q108"/>
    <mergeCell ref="C114:Q114"/>
    <mergeCell ref="F116:P116"/>
    <mergeCell ref="M118:P118"/>
    <mergeCell ref="M120:Q120"/>
    <mergeCell ref="H103:J103"/>
    <mergeCell ref="K103:L103"/>
    <mergeCell ref="M103:Q103"/>
    <mergeCell ref="H104:J104"/>
    <mergeCell ref="K104:L104"/>
    <mergeCell ref="M104:Q104"/>
    <mergeCell ref="H101:J101"/>
    <mergeCell ref="K101:L101"/>
    <mergeCell ref="M101:Q101"/>
    <mergeCell ref="H102:J102"/>
    <mergeCell ref="K102:L102"/>
    <mergeCell ref="M102:Q102"/>
    <mergeCell ref="H99:J99"/>
    <mergeCell ref="K99:L99"/>
    <mergeCell ref="M99:Q99"/>
    <mergeCell ref="H100:J100"/>
    <mergeCell ref="K100:L100"/>
    <mergeCell ref="M100:Q100"/>
    <mergeCell ref="H97:J97"/>
    <mergeCell ref="K97:L97"/>
    <mergeCell ref="M97:Q97"/>
    <mergeCell ref="H98:J98"/>
    <mergeCell ref="K98:L98"/>
    <mergeCell ref="M98:Q98"/>
    <mergeCell ref="H95:J95"/>
    <mergeCell ref="K95:L95"/>
    <mergeCell ref="M95:Q95"/>
    <mergeCell ref="H96:J96"/>
    <mergeCell ref="K96:L96"/>
    <mergeCell ref="M96:Q96"/>
    <mergeCell ref="H93:J93"/>
    <mergeCell ref="K93:L93"/>
    <mergeCell ref="M93:Q93"/>
    <mergeCell ref="H94:J94"/>
    <mergeCell ref="K94:L94"/>
    <mergeCell ref="M94:Q94"/>
    <mergeCell ref="H91:J91"/>
    <mergeCell ref="K91:L91"/>
    <mergeCell ref="M91:Q91"/>
    <mergeCell ref="H92:J92"/>
    <mergeCell ref="K92:L92"/>
    <mergeCell ref="M92:Q92"/>
    <mergeCell ref="H89:J89"/>
    <mergeCell ref="K89:L89"/>
    <mergeCell ref="M89:Q89"/>
    <mergeCell ref="H90:J90"/>
    <mergeCell ref="K90:L90"/>
    <mergeCell ref="M90:Q90"/>
    <mergeCell ref="H87:J87"/>
    <mergeCell ref="K87:L87"/>
    <mergeCell ref="M87:Q87"/>
    <mergeCell ref="H88:J88"/>
    <mergeCell ref="K88:L88"/>
    <mergeCell ref="M88:Q88"/>
    <mergeCell ref="F78:P78"/>
    <mergeCell ref="M80:P80"/>
    <mergeCell ref="M82:Q82"/>
    <mergeCell ref="M83:Q83"/>
    <mergeCell ref="C85:G85"/>
    <mergeCell ref="H85:J85"/>
    <mergeCell ref="K85:L85"/>
    <mergeCell ref="M85:Q85"/>
    <mergeCell ref="H33:J33"/>
    <mergeCell ref="M33:P33"/>
    <mergeCell ref="H34:J34"/>
    <mergeCell ref="M34:P34"/>
    <mergeCell ref="L36:P36"/>
    <mergeCell ref="C76:Q76"/>
    <mergeCell ref="M28:P28"/>
    <mergeCell ref="H30:J30"/>
    <mergeCell ref="M30:P30"/>
    <mergeCell ref="H31:J31"/>
    <mergeCell ref="M31:P31"/>
    <mergeCell ref="H32:J32"/>
    <mergeCell ref="M32:P32"/>
    <mergeCell ref="M24:P24"/>
    <mergeCell ref="M25:P25"/>
    <mergeCell ref="M26:P26"/>
    <mergeCell ref="O10:P10"/>
    <mergeCell ref="O11:P11"/>
    <mergeCell ref="O13:P13"/>
    <mergeCell ref="O14:P14"/>
    <mergeCell ref="O16:P16"/>
    <mergeCell ref="O17:P17"/>
    <mergeCell ref="H1:K1"/>
    <mergeCell ref="C2:Q2"/>
    <mergeCell ref="S2:AF2"/>
    <mergeCell ref="C4:Q4"/>
    <mergeCell ref="F6:P6"/>
    <mergeCell ref="O8:P8"/>
    <mergeCell ref="O19:P19"/>
    <mergeCell ref="O20:P20"/>
    <mergeCell ref="M23:P23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3" fitToHeight="100" orientation="portrait" blackAndWhite="1" verticalDpi="0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Krycí list</vt:lpstr>
      <vt:lpstr>Rekapitulace</vt:lpstr>
      <vt:lpstr> I </vt:lpstr>
      <vt:lpstr>' I '!Názvy_tisku</vt:lpstr>
      <vt:lpstr>' I 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2016-03-15T09:04:10Z</dcterms:modified>
</cp:coreProperties>
</file>