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tabRatio="314" activeTab="1"/>
  </bookViews>
  <sheets>
    <sheet name="List6" sheetId="1" r:id="rId1"/>
    <sheet name="List4 (3)" sheetId="2" r:id="rId2"/>
    <sheet name="List4 (2)" sheetId="3" r:id="rId3"/>
    <sheet name="Beladung zu bestellen" sheetId="4" r:id="rId4"/>
    <sheet name="Beladung DE (2)" sheetId="5" r:id="rId5"/>
    <sheet name="Beladung DE" sheetId="6" r:id="rId6"/>
    <sheet name="Výbava CZ" sheetId="7" r:id="rId7"/>
    <sheet name="List1" sheetId="8" r:id="rId8"/>
    <sheet name="List3" sheetId="9" r:id="rId9"/>
    <sheet name="List2" sheetId="10" r:id="rId10"/>
    <sheet name="List4" sheetId="11" r:id="rId11"/>
  </sheets>
  <definedNames>
    <definedName name="_xlnm._FilterDatabase" localSheetId="5" hidden="1">'Beladung DE'!$A$5:$D$5</definedName>
    <definedName name="_xlnm._FilterDatabase" localSheetId="4" hidden="1">'Beladung DE (2)'!$A$7:$C$7</definedName>
    <definedName name="_xlnm._FilterDatabase" localSheetId="3" hidden="1">'Beladung zu bestellen'!$A$5:$D$5</definedName>
    <definedName name="_xlnm._FilterDatabase" localSheetId="7" hidden="1">'List1'!$A$5:$E$5</definedName>
    <definedName name="_xlnm._FilterDatabase" localSheetId="6" hidden="1">'Výbava CZ'!$A$5:$F$5</definedName>
  </definedNames>
  <calcPr fullCalcOnLoad="1"/>
</workbook>
</file>

<file path=xl/sharedStrings.xml><?xml version="1.0" encoding="utf-8"?>
<sst xmlns="http://schemas.openxmlformats.org/spreadsheetml/2006/main" count="2229" uniqueCount="703">
  <si>
    <t>název produktu</t>
  </si>
  <si>
    <t>počet ks</t>
  </si>
  <si>
    <t>cena bez DPH/ks</t>
  </si>
  <si>
    <t>Bez DPH celkem</t>
  </si>
  <si>
    <t>KABINA ŘIDIČE</t>
  </si>
  <si>
    <t>ruční MOTOROLA  CP140</t>
  </si>
  <si>
    <t>dýchací přístroj Dräger PSS 3000 (kandahar;kevlar)</t>
  </si>
  <si>
    <t>vyváděcí kukla Drager PSS</t>
  </si>
  <si>
    <t>náhradní kevlarová láhev</t>
  </si>
  <si>
    <t>Nomexový ochranný obal lahve</t>
  </si>
  <si>
    <t>hadicový držák</t>
  </si>
  <si>
    <t>obal na hadicové držáky</t>
  </si>
  <si>
    <t>chirurgické rukavice</t>
  </si>
  <si>
    <t>plastová krabička</t>
  </si>
  <si>
    <t xml:space="preserve"> </t>
  </si>
  <si>
    <t>záchytné lano s karabinou</t>
  </si>
  <si>
    <t>brašna na záchytné lano</t>
  </si>
  <si>
    <t>ovladač navijáku (komplet naviják)</t>
  </si>
  <si>
    <t>dalekohled</t>
  </si>
  <si>
    <t>reflexní vesta HASICI</t>
  </si>
  <si>
    <t>reflexní vesta VELITEL</t>
  </si>
  <si>
    <t>popaleninová souprava</t>
  </si>
  <si>
    <t>hasící rouška</t>
  </si>
  <si>
    <t>sada fixační límec</t>
  </si>
  <si>
    <t>VP-40 vyprošťovací plachta</t>
  </si>
  <si>
    <t>deka v obalu</t>
  </si>
  <si>
    <t>nepromokavá PE plachta</t>
  </si>
  <si>
    <t>prostěradlo</t>
  </si>
  <si>
    <t>držáky na minerální vodu</t>
  </si>
  <si>
    <t>vyproštovací nůž</t>
  </si>
  <si>
    <t>fixátor hlavy Contour</t>
  </si>
  <si>
    <t>fixacní popruh</t>
  </si>
  <si>
    <t>záchranný kufr Weinmann II</t>
  </si>
  <si>
    <t>PŘEDNÍ SKŘÍŇ LEVÁ</t>
  </si>
  <si>
    <t>zemnící kolík</t>
  </si>
  <si>
    <t>vidlice na kabel</t>
  </si>
  <si>
    <t>Kladivo 3 kg</t>
  </si>
  <si>
    <t>reflektor halogenový</t>
  </si>
  <si>
    <t>stativ</t>
  </si>
  <si>
    <t>prodlužovací kabel 25m</t>
  </si>
  <si>
    <t>prodlužovací kabel 400V</t>
  </si>
  <si>
    <t>Rozvaděč 4 zásuvkový</t>
  </si>
  <si>
    <t>kanystr</t>
  </si>
  <si>
    <t>stabilizační klíny</t>
  </si>
  <si>
    <t>LEVÁ ZADNÍ ČÁST VEDLE SCHŮDKŮ</t>
  </si>
  <si>
    <t>zakládací klín pod kola – SOUČÁST PODVOZKU</t>
  </si>
  <si>
    <t>STŘEDNÍ SKŘÍŇ LEVÁ</t>
  </si>
  <si>
    <t>izolovaná požární hadice 42mmx20m</t>
  </si>
  <si>
    <t>izolovaná požární hadice 52mmx20m</t>
  </si>
  <si>
    <t>izolovaná požární hadice 75mmx20m</t>
  </si>
  <si>
    <t>koš na hadice 75</t>
  </si>
  <si>
    <t>koš na hadice 25</t>
  </si>
  <si>
    <t>clonová proudnice AWG</t>
  </si>
  <si>
    <t>Proudnice 52 AWG</t>
  </si>
  <si>
    <t>Proudnice 75 AWG</t>
  </si>
  <si>
    <t>kombinovaná proudnice 52 Turbosupon</t>
  </si>
  <si>
    <t>rozdělovač AWG</t>
  </si>
  <si>
    <t xml:space="preserve">přechod B/C  </t>
  </si>
  <si>
    <t>klíc na hadice 75/52</t>
  </si>
  <si>
    <t>přetlakový ventil AWG</t>
  </si>
  <si>
    <t>sběrač</t>
  </si>
  <si>
    <t>přenosný kulový kohout</t>
  </si>
  <si>
    <t>ZADNÍ SKŘÍŇ LEVÁ</t>
  </si>
  <si>
    <t>klíč k hydrantu</t>
  </si>
  <si>
    <t>hydrantový nástavec</t>
  </si>
  <si>
    <t>ploché páčidlo</t>
  </si>
  <si>
    <t>pákové kleště</t>
  </si>
  <si>
    <t>pákové nůžky izolované</t>
  </si>
  <si>
    <t>přenosný has. Přístroj S5</t>
  </si>
  <si>
    <t>přenosný has. Přístroj PG6</t>
  </si>
  <si>
    <t>nástroj VRVN</t>
  </si>
  <si>
    <t>pěnotvorná proudnice Output V12</t>
  </si>
  <si>
    <t>proudnice na pěnu AWG</t>
  </si>
  <si>
    <t>průtokový kartáč</t>
  </si>
  <si>
    <t>páčidlo Hooligan</t>
  </si>
  <si>
    <t>PŘEPRAVKA1</t>
  </si>
  <si>
    <t>rukavice</t>
  </si>
  <si>
    <t>komínový ježek</t>
  </si>
  <si>
    <t>vidlice na ježka</t>
  </si>
  <si>
    <t>hasičská sekera malá</t>
  </si>
  <si>
    <t>ořech na hydrant 20x20</t>
  </si>
  <si>
    <t>ořech na hydrant 38x38</t>
  </si>
  <si>
    <t>objímka na hadici 52</t>
  </si>
  <si>
    <t>objímka na hadici 75</t>
  </si>
  <si>
    <t>objímka na izolovanou hadici 42</t>
  </si>
  <si>
    <t>Těsnění 52</t>
  </si>
  <si>
    <t>Těsnění 75</t>
  </si>
  <si>
    <t>PŘEPRAVKA 2</t>
  </si>
  <si>
    <t>smetaček</t>
  </si>
  <si>
    <t>jar</t>
  </si>
  <si>
    <t>pytel</t>
  </si>
  <si>
    <t>černá folie</t>
  </si>
  <si>
    <t>uzaviratelný vak</t>
  </si>
  <si>
    <t>PŘEPRAVKA 3</t>
  </si>
  <si>
    <t>hasák</t>
  </si>
  <si>
    <t>nůžky na plech</t>
  </si>
  <si>
    <t>klíče na plyn</t>
  </si>
  <si>
    <t>těsnící hmota</t>
  </si>
  <si>
    <t>rukavice pětiprsté</t>
  </si>
  <si>
    <t>těsnící hmota duotmel</t>
  </si>
  <si>
    <t>těsnící páska</t>
  </si>
  <si>
    <t>sáček na objímky KOMPLET</t>
  </si>
  <si>
    <t>dřevěné ucpávky SADA</t>
  </si>
  <si>
    <t>pozink. drát</t>
  </si>
  <si>
    <t>Hřebíky 1</t>
  </si>
  <si>
    <t>Hřebíky 2</t>
  </si>
  <si>
    <t>PŘEPRAVKA 4</t>
  </si>
  <si>
    <t>tažné lano 10m</t>
  </si>
  <si>
    <t>tažné lano 5m</t>
  </si>
  <si>
    <t>tažné lano 1m</t>
  </si>
  <si>
    <t>čep</t>
  </si>
  <si>
    <t>lanová kladka SRL 2t</t>
  </si>
  <si>
    <t>lanová spojka</t>
  </si>
  <si>
    <t>fixační popruh 1</t>
  </si>
  <si>
    <t>fixacni popruh 2</t>
  </si>
  <si>
    <t>PES popruh oko-oko 3t</t>
  </si>
  <si>
    <t>ocelový třmen omega 6,5 t</t>
  </si>
  <si>
    <t xml:space="preserve">ZADNÍ SKŘÍŇ </t>
  </si>
  <si>
    <t>Přechod 75/52</t>
  </si>
  <si>
    <t>Přechod 52/25</t>
  </si>
  <si>
    <t>izolovaná požární hadice 75mmx5m</t>
  </si>
  <si>
    <t>klíc k hydrantu</t>
  </si>
  <si>
    <t>adaptér na víčko</t>
  </si>
  <si>
    <t>klíč na sací hadice</t>
  </si>
  <si>
    <t xml:space="preserve">plovoucí čerpadlo   </t>
  </si>
  <si>
    <t>ZADNÍ SKŘÍŇ PRAVÁ</t>
  </si>
  <si>
    <t>přechod b/c AWG</t>
  </si>
  <si>
    <t>koš na hadice 52</t>
  </si>
  <si>
    <t>ejektor</t>
  </si>
  <si>
    <t>pěnotvorný nástavec AWG</t>
  </si>
  <si>
    <t>Přechod 125/110</t>
  </si>
  <si>
    <t>Přechod 110/75</t>
  </si>
  <si>
    <t>mýdlo</t>
  </si>
  <si>
    <t>ručník</t>
  </si>
  <si>
    <t>přenosný přiměšovač AWG</t>
  </si>
  <si>
    <t>STŘEDNÍ SKŘÍŇ PRAVÁ s vysunovací policí</t>
  </si>
  <si>
    <t>motorová pila STIHL 461 R zachranářská</t>
  </si>
  <si>
    <t>obracecí lopata</t>
  </si>
  <si>
    <t>klín lesnický</t>
  </si>
  <si>
    <t>rozbrušovací pila STIHL TS 800</t>
  </si>
  <si>
    <t>diamantový kotouč</t>
  </si>
  <si>
    <t>kotouč ocel</t>
  </si>
  <si>
    <t>kotouč beton</t>
  </si>
  <si>
    <t>kotouč katastrofic</t>
  </si>
  <si>
    <t>dvoukomorový kanystr</t>
  </si>
  <si>
    <t>tyč pro zkoušečku napětí</t>
  </si>
  <si>
    <t>Kufr Pro Kit na el. přístroje</t>
  </si>
  <si>
    <t>otevirac dveri LUKAS</t>
  </si>
  <si>
    <t>krabicka Tona na nařadí</t>
  </si>
  <si>
    <t>nahradní řetez k řetezové pile</t>
  </si>
  <si>
    <t>Imbus 4</t>
  </si>
  <si>
    <t>Imbus 5</t>
  </si>
  <si>
    <t>vymezovací kroužek 1</t>
  </si>
  <si>
    <t>vymezovací kroužek 2</t>
  </si>
  <si>
    <t>Kulatý pilník</t>
  </si>
  <si>
    <t>plochý pilník</t>
  </si>
  <si>
    <t>měrka zubů</t>
  </si>
  <si>
    <t>maznička</t>
  </si>
  <si>
    <t>kombinovaný klíč</t>
  </si>
  <si>
    <t>PŘEDNÍ SKŘÍŇ PRAVÁ</t>
  </si>
  <si>
    <t>vytyčovací páska</t>
  </si>
  <si>
    <t>dopravní kužel</t>
  </si>
  <si>
    <t>motorová jednotka LUKAS</t>
  </si>
  <si>
    <t>nůžky LUKAS</t>
  </si>
  <si>
    <t>rozpínák LUKAS</t>
  </si>
  <si>
    <t>úvazky LUKAS</t>
  </si>
  <si>
    <t>telespopický nástroj LUKAS</t>
  </si>
  <si>
    <t>ruční jednotka LUKAS</t>
  </si>
  <si>
    <t>zachycovač airbagu LUKAS 35-39 (spolu s dalším)</t>
  </si>
  <si>
    <t>kufřík Pro Kit s nástroji „CELÝ SET“</t>
  </si>
  <si>
    <t>vzduchová kevlarová láhev</t>
  </si>
  <si>
    <t>ochranný nomexový kryt</t>
  </si>
  <si>
    <t>redukční ventil</t>
  </si>
  <si>
    <t>tlaková hadice (součást ventilu)</t>
  </si>
  <si>
    <t>plnicí hadice červená</t>
  </si>
  <si>
    <t>plnící hadice modrá</t>
  </si>
  <si>
    <t>uzavírací nástavec červený</t>
  </si>
  <si>
    <t>uzavírací nástavec modrý</t>
  </si>
  <si>
    <t>opěrná deska</t>
  </si>
  <si>
    <t>HORNÍ PLOŠINA</t>
  </si>
  <si>
    <t>zásahový žebřík Schellex</t>
  </si>
  <si>
    <t>trhací hák dřevěný</t>
  </si>
  <si>
    <t>silnostěná trubka</t>
  </si>
  <si>
    <t>hadicový můstek</t>
  </si>
  <si>
    <t>tažná tyč</t>
  </si>
  <si>
    <t>BEDNA VELKÁ</t>
  </si>
  <si>
    <t>koště</t>
  </si>
  <si>
    <t>vidle</t>
  </si>
  <si>
    <t>lopata</t>
  </si>
  <si>
    <t>krumpáč</t>
  </si>
  <si>
    <t>kopáč</t>
  </si>
  <si>
    <t>motosekyra</t>
  </si>
  <si>
    <t>požární sekyra</t>
  </si>
  <si>
    <t>rýč</t>
  </si>
  <si>
    <t>štípací sekera</t>
  </si>
  <si>
    <t>pěnotvorná proudnice na těžkou pěnu</t>
  </si>
  <si>
    <t>teleskopická souprava FIREMAN universální</t>
  </si>
  <si>
    <t>Ermak 20</t>
  </si>
  <si>
    <t>plastový kbelík</t>
  </si>
  <si>
    <t>sací nástavec na pěnidlo</t>
  </si>
  <si>
    <t>bezkontaktní zkoušečka napětí Fluke</t>
  </si>
  <si>
    <t>ruční LED svítilna Adalit L 2000 + nabíječ</t>
  </si>
  <si>
    <t xml:space="preserve">pracovní polohovací pás SJ-1 s lanem a karabinou </t>
  </si>
  <si>
    <t xml:space="preserve">zastavovací terč - světelný </t>
  </si>
  <si>
    <t>v ceně CAS</t>
  </si>
  <si>
    <t>přetllakovy ventilátor Big Tempest</t>
  </si>
  <si>
    <t>hadice LUKAS 10 m</t>
  </si>
  <si>
    <t>hákové páčidlo Halligan Tool</t>
  </si>
  <si>
    <t>výbava CAS</t>
  </si>
  <si>
    <t>ponorné čerpadlo kalové 400 l/min</t>
  </si>
  <si>
    <t>světlo Euro Blitz</t>
  </si>
  <si>
    <t>zvedací vak 5,8t Vetter</t>
  </si>
  <si>
    <t>zvedací vak 31,4t Vetter</t>
  </si>
  <si>
    <t xml:space="preserve">Celkem požární výbava CAS </t>
  </si>
  <si>
    <t xml:space="preserve">Celkem podvozek Scania 4x4 CP 28 </t>
  </si>
  <si>
    <t xml:space="preserve">Celkem požární nástavba Ziegler ALPAS </t>
  </si>
  <si>
    <t xml:space="preserve">Položkový rozpočet CAS Vejprty </t>
  </si>
  <si>
    <t xml:space="preserve">ruční PHP 2 Kg. </t>
  </si>
  <si>
    <t>elektrocentrála třífázová 6,5 kVA</t>
  </si>
  <si>
    <t>radiostanice MOTOROLA GM 360 s příslušenstvím</t>
  </si>
  <si>
    <t xml:space="preserve">ruční svítilna 7000 mAh </t>
  </si>
  <si>
    <t>nástavec na baterku</t>
  </si>
  <si>
    <t>Hadice C52 /20 m</t>
  </si>
  <si>
    <t xml:space="preserve">Nádoba na úkapy </t>
  </si>
  <si>
    <t xml:space="preserve">Sud 50 l. </t>
  </si>
  <si>
    <t>neplynotěsný oděv</t>
  </si>
  <si>
    <t>nosítka záchranná a evakuační</t>
  </si>
  <si>
    <t xml:space="preserve">řezací nástroj na sklo </t>
  </si>
  <si>
    <t>ochraný kryt PVC</t>
  </si>
  <si>
    <t xml:space="preserve">Dřevěný hranol 180x10x10 cm </t>
  </si>
  <si>
    <t>zemnící kabel</t>
  </si>
  <si>
    <t xml:space="preserve">Položkový rozpočet SxS Vejprty </t>
  </si>
  <si>
    <t>WLE61:SHARK LED EPISTAR 40*3W</t>
  </si>
  <si>
    <t>Lanový naviják</t>
  </si>
  <si>
    <t>Siréna</t>
  </si>
  <si>
    <t>Zábleskový maják</t>
  </si>
  <si>
    <t>Magnetický pracovní světlomet</t>
  </si>
  <si>
    <t>SxS Arctic Cat 700 HDX</t>
  </si>
  <si>
    <t>Sněžný pluh</t>
  </si>
  <si>
    <t>Adaptér pro pluh</t>
  </si>
  <si>
    <t>Sněžné pásy</t>
  </si>
  <si>
    <t>Adaptér radlice HDX</t>
  </si>
  <si>
    <t>Base plate Arctic Cat Prowler</t>
  </si>
  <si>
    <t>TJD HUB Adaptér</t>
  </si>
  <si>
    <t>Šrouby TJD</t>
  </si>
  <si>
    <t>TJD adaptér kit</t>
  </si>
  <si>
    <t>Předprodejní servis</t>
  </si>
  <si>
    <t xml:space="preserve">Montáž doplňků </t>
  </si>
  <si>
    <t>Lakování RAL 3000</t>
  </si>
  <si>
    <t>Double wheel kit XGEN</t>
  </si>
  <si>
    <t>EK / Ks</t>
  </si>
  <si>
    <t xml:space="preserve">EK Celkem </t>
  </si>
  <si>
    <t>termokamera Dräger UCF 7000</t>
  </si>
  <si>
    <t>Matra  TPM 700</t>
  </si>
  <si>
    <t>Probo</t>
  </si>
  <si>
    <t>Dräger</t>
  </si>
  <si>
    <t>Tempest, nabídka</t>
  </si>
  <si>
    <t>Detekční přístroj hořlavých plynů a par Detektor BW GasAlert Micro Clip X3</t>
  </si>
  <si>
    <t>shoparamedik.cz</t>
  </si>
  <si>
    <t xml:space="preserve">záchranný kyslíkový přístroj OXYPACK 2 </t>
  </si>
  <si>
    <t>probo</t>
  </si>
  <si>
    <t>Výzprojna</t>
  </si>
  <si>
    <t>MHZ</t>
  </si>
  <si>
    <t>bezkontaktní zkoušečka napětí Fluke 11 AC-2</t>
  </si>
  <si>
    <t>Alza</t>
  </si>
  <si>
    <t>ruční radiostanice Mototrbo DP1400,</t>
  </si>
  <si>
    <t>elektrocentrála třífázová Eisemann BSKA 6,5 V</t>
  </si>
  <si>
    <t>neplynotěsný protichemický oděv SUNIT FK</t>
  </si>
  <si>
    <t>Alfatek</t>
  </si>
  <si>
    <t>Dräger CPS 5900</t>
  </si>
  <si>
    <t>Fahrzeugfunk Motorola DM4400</t>
  </si>
  <si>
    <t>radiostanice Mototrbo DM4400 s příslušenstvím</t>
  </si>
  <si>
    <t>Digitalfunk TPM 700</t>
  </si>
  <si>
    <t>Handfunkgerät DP1400</t>
  </si>
  <si>
    <t>PA Dräger PSS 4000 mit Maske und CFK Flasche</t>
  </si>
  <si>
    <t>Rettungshaube Dräger Rescue Hood</t>
  </si>
  <si>
    <t>CFK Flasche</t>
  </si>
  <si>
    <t>Schutzhülle für CFK Flasche Nomex</t>
  </si>
  <si>
    <t>Seilschlauchhalter</t>
  </si>
  <si>
    <t>Beutel für Sugschlauchhalter</t>
  </si>
  <si>
    <t>Gasdetektor Gas Alert Micro Clip</t>
  </si>
  <si>
    <t>Stromprüfgerät Fluke 11 AC-2</t>
  </si>
  <si>
    <t>Chirurgische Gummihandschuhe</t>
  </si>
  <si>
    <t>Handscheinwerfer ADALIT L3000+Ladegerät</t>
  </si>
  <si>
    <t>Halteleine</t>
  </si>
  <si>
    <t>Beutel für Halteleine</t>
  </si>
  <si>
    <t>Steuerung für El. Seilwinde</t>
  </si>
  <si>
    <t>Einsatzstab beleuchtet</t>
  </si>
  <si>
    <t>Fernglas</t>
  </si>
  <si>
    <t>Handscheinwerfer 7000 mAh</t>
  </si>
  <si>
    <t>Kegelaufsatz rot für Handscheinwerfer</t>
  </si>
  <si>
    <t>Wärmebildkamera Dräger UCF7000</t>
  </si>
  <si>
    <t>Kennzeichnungsweste HASICI</t>
  </si>
  <si>
    <t>Kennzeichnungsweste VELITEL</t>
  </si>
  <si>
    <t>Löschdecke</t>
  </si>
  <si>
    <t>Halskrause Satz</t>
  </si>
  <si>
    <t>VP-40 Rettungsplanne</t>
  </si>
  <si>
    <t>Decke in Verpackung</t>
  </si>
  <si>
    <t>PE Planne Wasserdicht</t>
  </si>
  <si>
    <t>Halter für Mineralwasserflasche</t>
  </si>
  <si>
    <t>Rettungsmesser</t>
  </si>
  <si>
    <t xml:space="preserve">Krankentrage </t>
  </si>
  <si>
    <t>Kopffixierung Contour für Krankentrage</t>
  </si>
  <si>
    <t>Fixierungsgurten</t>
  </si>
  <si>
    <t>Rettungsgerät O2 OXYPACK</t>
  </si>
  <si>
    <t>Rettungskoffer Weinmann II</t>
  </si>
  <si>
    <t>Feuerlöscher 2 Kg</t>
  </si>
  <si>
    <t>G1</t>
  </si>
  <si>
    <t>Strommerzeuger Eisemann BSKA 6,5 V</t>
  </si>
  <si>
    <t>Erdungslitze</t>
  </si>
  <si>
    <t xml:space="preserve">Erdungskabel </t>
  </si>
  <si>
    <t xml:space="preserve">Gabel für Kabelauwicketn </t>
  </si>
  <si>
    <t>Hammer 3 Kg</t>
  </si>
  <si>
    <t>Halogen Flutlichtstrahler</t>
  </si>
  <si>
    <t>Dreibeinstativ</t>
  </si>
  <si>
    <t>Kabeltrommel + Kabel 25 m, 230 V</t>
  </si>
  <si>
    <t>Kabeltrommel + Kabel 25 m, 400 V</t>
  </si>
  <si>
    <t xml:space="preserve">Verteiler mit 4 Steckdosen </t>
  </si>
  <si>
    <t>Kanyster</t>
  </si>
  <si>
    <t>Lüfter Tempesd DD16 ECO</t>
  </si>
  <si>
    <t xml:space="preserve">LINKS neben Aufstiegtreppen </t>
  </si>
  <si>
    <t>Unterlegskeile original Scania</t>
  </si>
  <si>
    <t>G3</t>
  </si>
  <si>
    <t>Schlauch C42/20 m</t>
  </si>
  <si>
    <t>Schlauch C52/20m</t>
  </si>
  <si>
    <t>Schlauch B75/20m</t>
  </si>
  <si>
    <t>Schlauchtragekorb B75</t>
  </si>
  <si>
    <t>Schlauchtragekorb D25</t>
  </si>
  <si>
    <t>Strahlrohr C52</t>
  </si>
  <si>
    <t>Strahlrohr B75</t>
  </si>
  <si>
    <t>Turbospritze C52 Turbosupon</t>
  </si>
  <si>
    <t xml:space="preserve">Turbospritze AWG C52 </t>
  </si>
  <si>
    <t>Werteiler AWG  B/CBC mit Kugelhahn</t>
  </si>
  <si>
    <t>Übergangstück B/C</t>
  </si>
  <si>
    <t>Kupplungsschlüssel B/C</t>
  </si>
  <si>
    <t>Druckbegrenzungsventil AWG</t>
  </si>
  <si>
    <t xml:space="preserve">Sammelstück </t>
  </si>
  <si>
    <t xml:space="preserve">Schlauchabsperrung C52 </t>
  </si>
  <si>
    <t>G5</t>
  </si>
  <si>
    <t xml:space="preserve">Hydrntensteckschlüssel </t>
  </si>
  <si>
    <t xml:space="preserve">Hydrantenstandrohr </t>
  </si>
  <si>
    <t>Flache Brechstange</t>
  </si>
  <si>
    <t>Bolzenschneider</t>
  </si>
  <si>
    <t>Bolzenschneider elektro</t>
  </si>
  <si>
    <t>Feuerlöscher S5</t>
  </si>
  <si>
    <t>Feuerlöscher PG6</t>
  </si>
  <si>
    <t>Rettungsaxt</t>
  </si>
  <si>
    <t>Schaumrohr Output V12</t>
  </si>
  <si>
    <t>Schaumrohr AWG</t>
  </si>
  <si>
    <t xml:space="preserve">Bürste mit Schlauch </t>
  </si>
  <si>
    <t xml:space="preserve">Brechstange Hooligan </t>
  </si>
  <si>
    <t>BEHÄLTER</t>
  </si>
  <si>
    <t>Handschuher</t>
  </si>
  <si>
    <t xml:space="preserve">Kominkugel </t>
  </si>
  <si>
    <t xml:space="preserve">Gabel für Kominkugel </t>
  </si>
  <si>
    <t xml:space="preserve">Feuerwehraxt klein </t>
  </si>
  <si>
    <t>Aufsatz für Hydrantenschlüssel 20*20</t>
  </si>
  <si>
    <t>Aufsatz für Hydrantenschlüssel 38x38</t>
  </si>
  <si>
    <t>Schlauchbinde C</t>
  </si>
  <si>
    <t>Schlauchbinde B</t>
  </si>
  <si>
    <t>Schlauchbinde C42</t>
  </si>
  <si>
    <t>Dichtring für Kupplung C52</t>
  </si>
  <si>
    <t>Dichtring für Kupplung B75</t>
  </si>
  <si>
    <t xml:space="preserve">Reinigungsmittel 0,5 l. </t>
  </si>
  <si>
    <t>PE Beutel</t>
  </si>
  <si>
    <t>PE Folie Schwarz</t>
  </si>
  <si>
    <t xml:space="preserve">Verschließbare PE Beutel </t>
  </si>
  <si>
    <t>Scheren auf Blech</t>
  </si>
  <si>
    <t>Schlüssel UNISEK</t>
  </si>
  <si>
    <t>Leckdichtpaste</t>
  </si>
  <si>
    <t>5Finger Handschuhe</t>
  </si>
  <si>
    <t xml:space="preserve">Dichtpaste Duotmel </t>
  </si>
  <si>
    <t>Dichtbandage</t>
  </si>
  <si>
    <t xml:space="preserve">Binden in Beutel </t>
  </si>
  <si>
    <t>Holzdichtkeile</t>
  </si>
  <si>
    <t xml:space="preserve">Verzinkte Draht </t>
  </si>
  <si>
    <t>Abschleppseil 10 m</t>
  </si>
  <si>
    <t>Abschleppseil 1 m</t>
  </si>
  <si>
    <t>Abschleppseil 5 m</t>
  </si>
  <si>
    <t xml:space="preserve">Umlenkrolle 2 t. </t>
  </si>
  <si>
    <t>Seilkupplung</t>
  </si>
  <si>
    <t xml:space="preserve">Spanngurte </t>
  </si>
  <si>
    <t xml:space="preserve">PES Gurte 3 t. </t>
  </si>
  <si>
    <t xml:space="preserve">PES Gurte 6,5 t. </t>
  </si>
  <si>
    <t>PUMPENRAUM</t>
  </si>
  <si>
    <t>Übergangstück c/d</t>
  </si>
  <si>
    <t xml:space="preserve">Schlauch B75/5m </t>
  </si>
  <si>
    <t xml:space="preserve">Hydrantengriffschlüssel </t>
  </si>
  <si>
    <t>Kupplungsschlüssel A</t>
  </si>
  <si>
    <t>Hydrantendeckel Adapter</t>
  </si>
  <si>
    <t>G6</t>
  </si>
  <si>
    <t>Schwimmpumpe</t>
  </si>
  <si>
    <t>Verteiler B/CBC</t>
  </si>
  <si>
    <t>Übergengstück B/C</t>
  </si>
  <si>
    <t>Schlauchtragekorb C</t>
  </si>
  <si>
    <t>Turbinenpumpe</t>
  </si>
  <si>
    <t>Schaumaufsatz AWG</t>
  </si>
  <si>
    <t>Übergangstück 125/110</t>
  </si>
  <si>
    <t>Übergangstück 110/75</t>
  </si>
  <si>
    <t>Seife</t>
  </si>
  <si>
    <t xml:space="preserve">Handtuch </t>
  </si>
  <si>
    <t xml:space="preserve">Tragbare Zumischer Z2 </t>
  </si>
  <si>
    <t xml:space="preserve">Schaluch 52/20 m </t>
  </si>
  <si>
    <t>G4</t>
  </si>
  <si>
    <t>Rettungssäge STIHL 461 R</t>
  </si>
  <si>
    <t xml:space="preserve">Keil </t>
  </si>
  <si>
    <t>Trennschleifer Stihl TS 800</t>
  </si>
  <si>
    <t>Trennscheibe Diamant</t>
  </si>
  <si>
    <t xml:space="preserve">Trennscheibe Stahl </t>
  </si>
  <si>
    <t xml:space="preserve">Tfennscheibe Beton </t>
  </si>
  <si>
    <t>Trennscheibe Katastrofic</t>
  </si>
  <si>
    <t>Kombikanyster</t>
  </si>
  <si>
    <t>Stange für Spannungprüffung</t>
  </si>
  <si>
    <t>Pro Kit Koffer auf Elektrowerkzeug</t>
  </si>
  <si>
    <t>Türöffner LUKAS</t>
  </si>
  <si>
    <t>Werkzeugkasten TONA</t>
  </si>
  <si>
    <t>Ersatzkette für Motorkettensäge</t>
  </si>
  <si>
    <t xml:space="preserve">Kombischlüssel </t>
  </si>
  <si>
    <t>Mulde</t>
  </si>
  <si>
    <t xml:space="preserve">Fass 50 l. </t>
  </si>
  <si>
    <t>G2</t>
  </si>
  <si>
    <t>Euro Blitz Licht</t>
  </si>
  <si>
    <t>Absperrband</t>
  </si>
  <si>
    <t xml:space="preserve">Faltleitkegel </t>
  </si>
  <si>
    <t>Lukas Motorenaggregat P650 SG</t>
  </si>
  <si>
    <t>Spreizer LUKAS SP333</t>
  </si>
  <si>
    <t>Scheren LUKAS SP311</t>
  </si>
  <si>
    <t>Kettensatz KSV 11</t>
  </si>
  <si>
    <t>Rettungszylinder LUKAS R422</t>
  </si>
  <si>
    <t>Handpumpe LUKAS LH2/1,8</t>
  </si>
  <si>
    <t>Schaluchpaar 10 m</t>
  </si>
  <si>
    <t>Airbagsicherung LUKAS</t>
  </si>
  <si>
    <t>Glassäge</t>
  </si>
  <si>
    <t>Splitterschutz Lukas</t>
  </si>
  <si>
    <t>Werkzeugkoffer PRO KIT</t>
  </si>
  <si>
    <t xml:space="preserve">Hebekissen 5,8 t. </t>
  </si>
  <si>
    <t xml:space="preserve">Hebekissen 31,4 t. </t>
  </si>
  <si>
    <t xml:space="preserve">Luftflasche Stahl </t>
  </si>
  <si>
    <t xml:space="preserve">Schlauch </t>
  </si>
  <si>
    <t>Füllschlauch rot</t>
  </si>
  <si>
    <t>Füllschlauch blau</t>
  </si>
  <si>
    <t>Chemikalien Schutzanzug SUNIT FK</t>
  </si>
  <si>
    <t>DACH</t>
  </si>
  <si>
    <t>4-Teilige Steckleiter</t>
  </si>
  <si>
    <t>Einreisshacken aus Holz</t>
  </si>
  <si>
    <t xml:space="preserve">Stahlrohr </t>
  </si>
  <si>
    <t>Schlauchbrücke</t>
  </si>
  <si>
    <t>Abschlepstange</t>
  </si>
  <si>
    <t>Al. DACHKASTEN</t>
  </si>
  <si>
    <t xml:space="preserve">Bessen </t>
  </si>
  <si>
    <t>Schaufel</t>
  </si>
  <si>
    <t>Kreuzhacke</t>
  </si>
  <si>
    <t>Feuerwehraxt mit Platthacke</t>
  </si>
  <si>
    <t>Feuerwehraxt</t>
  </si>
  <si>
    <t>Axt</t>
  </si>
  <si>
    <t>Schwerschaumrohr</t>
  </si>
  <si>
    <t xml:space="preserve">Tauchpumpe 400 l/min </t>
  </si>
  <si>
    <t>Teleskopsatz Fireman</t>
  </si>
  <si>
    <t xml:space="preserve">Löschrucksack </t>
  </si>
  <si>
    <t xml:space="preserve">Eimer </t>
  </si>
  <si>
    <t>Saugschlauch D25 für Schaumittel.</t>
  </si>
  <si>
    <t xml:space="preserve">Artikel Nr. </t>
  </si>
  <si>
    <t>Auffanggurte</t>
  </si>
  <si>
    <t>Weber</t>
  </si>
  <si>
    <t>Unterbauschiebeblock Weber</t>
  </si>
  <si>
    <t xml:space="preserve">Rohrschlüssel </t>
  </si>
  <si>
    <t>Werkzeug für Säge</t>
  </si>
  <si>
    <t>Druckminderer</t>
  </si>
  <si>
    <t xml:space="preserve">Unterlegsplatte für Hebekissen </t>
  </si>
  <si>
    <t>Verschluss rot</t>
  </si>
  <si>
    <t xml:space="preserve">Verschluss blau </t>
  </si>
  <si>
    <t xml:space="preserve">Holzbalken </t>
  </si>
  <si>
    <t>Heugabel</t>
  </si>
  <si>
    <t>Spaten</t>
  </si>
  <si>
    <t>FMR</t>
  </si>
  <si>
    <t>Nagel</t>
  </si>
  <si>
    <t>Zapfen</t>
  </si>
  <si>
    <t>Kunststoff-Box</t>
  </si>
  <si>
    <t>Burn-Kit</t>
  </si>
  <si>
    <t>Leintuch</t>
  </si>
  <si>
    <t>PA Dräger PSS 4000 mit Kandahar Maske und CFK Flasche</t>
  </si>
  <si>
    <t>Beutel für Sagschlauchhalter</t>
  </si>
  <si>
    <t>VP-40 Rettungsplane</t>
  </si>
  <si>
    <t>PE Plane Wasserdicht</t>
  </si>
  <si>
    <t>Stromerzeuger Eismann BSKA 6,5 V</t>
  </si>
  <si>
    <t xml:space="preserve">Gabel für Kabelauwickeln </t>
  </si>
  <si>
    <t>Kanister</t>
  </si>
  <si>
    <t>Lüfter Tempest DD16 ECO</t>
  </si>
  <si>
    <t xml:space="preserve">LINKS neben Aufstieg Treppen </t>
  </si>
  <si>
    <t>Unterlegscheibe original Scania</t>
  </si>
  <si>
    <t xml:space="preserve">Hydranten-steckschlüssel </t>
  </si>
  <si>
    <t>Bolzenschneider Elektro</t>
  </si>
  <si>
    <t>Handschuhe</t>
  </si>
  <si>
    <t xml:space="preserve">Schornsteinkugel </t>
  </si>
  <si>
    <t xml:space="preserve">Gabel für Schornsteinkugel </t>
  </si>
  <si>
    <t>Aufsatz für Hydranten Schlüssel 20*20</t>
  </si>
  <si>
    <t>Aufsatz für Hydranten Schlüssel 38x38</t>
  </si>
  <si>
    <t xml:space="preserve">Besen </t>
  </si>
  <si>
    <t xml:space="preserve">Hydranten Griffschlüssel </t>
  </si>
  <si>
    <t>Hydranten Deckel Adapter</t>
  </si>
  <si>
    <t xml:space="preserve">Schlauch 52/20 m </t>
  </si>
  <si>
    <t>Fäll Heber</t>
  </si>
  <si>
    <t xml:space="preserve">Trennscheibe Beton </t>
  </si>
  <si>
    <t>Kombikanister</t>
  </si>
  <si>
    <t>Stange für Spannungsprüffung</t>
  </si>
  <si>
    <t>Schlauchpaar 10 m</t>
  </si>
  <si>
    <t>Airbag Sicherung LUKAS</t>
  </si>
  <si>
    <t>Glas säge</t>
  </si>
  <si>
    <t>Einreißhaken aus Holz</t>
  </si>
  <si>
    <t>Abschleppstange</t>
  </si>
  <si>
    <t>Hacke</t>
  </si>
  <si>
    <t xml:space="preserve">Stck. </t>
  </si>
  <si>
    <t>Feuerwehrbeladung TLF 20 FF Vejprty</t>
  </si>
  <si>
    <t>Gelb bezeichnet liefert Kunde, rest leifert Ziegler</t>
  </si>
  <si>
    <t>ruční LED svítilna Adalit L 3000 + nabíječ</t>
  </si>
  <si>
    <t xml:space="preserve">Nordstahl </t>
  </si>
  <si>
    <t>HTS 90</t>
  </si>
  <si>
    <t>Pos.</t>
  </si>
  <si>
    <t>Beladung</t>
  </si>
  <si>
    <t>Stck.</t>
  </si>
  <si>
    <t>Hydrantenstandrohr</t>
  </si>
  <si>
    <t xml:space="preserve">Schlauch B 75/5 m </t>
  </si>
  <si>
    <t xml:space="preserve">Schlauch B75 /20 m </t>
  </si>
  <si>
    <t xml:space="preserve">Schlauch C52/20 m </t>
  </si>
  <si>
    <t>Hydrantensteckschlüssel</t>
  </si>
  <si>
    <t>Hydrantengriffschlüssel</t>
  </si>
  <si>
    <t>Kupplungsschlüssel A/B/C</t>
  </si>
  <si>
    <t>Turbospritze AWG Typ 2000 - 450 l/min</t>
  </si>
  <si>
    <t xml:space="preserve">Schwerschaumaufsatz </t>
  </si>
  <si>
    <t xml:space="preserve">Strahlrohr B75 </t>
  </si>
  <si>
    <t>Strahlrohr C52 mit Verschluss</t>
  </si>
  <si>
    <t>Schwerschaumrohr 400 l ( AWG S4 C52)</t>
  </si>
  <si>
    <t>Mittelschaumrohr (AWG M4 C52)</t>
  </si>
  <si>
    <t>Verbandkasten Gr. II</t>
  </si>
  <si>
    <t>Halligen Tool , 914mm mit Hebekeule</t>
  </si>
  <si>
    <t>Tragbarer Wasserwerfer, 2000l/min</t>
  </si>
  <si>
    <t>Feuerlöscher Pulver 6 Kg</t>
  </si>
  <si>
    <t>Schnellschlußhahn  B (AWG)</t>
  </si>
  <si>
    <t>Tragbarer Zumischer (AWG) Z4 mit C52 Kupplung</t>
  </si>
  <si>
    <t xml:space="preserve">Saugschlauch A110 / 2500 mm </t>
  </si>
  <si>
    <t xml:space="preserve">Druckbegrenzungsventil </t>
  </si>
  <si>
    <t>Handlampen Adalit L3000 Ex, incl.l Ladehalter</t>
  </si>
  <si>
    <t>Saugkorb</t>
  </si>
  <si>
    <t>Ansaugschlauch für Schaumittel D</t>
  </si>
  <si>
    <t>Sammelstück A/BB</t>
  </si>
  <si>
    <t>Werkzeugkoffer</t>
  </si>
  <si>
    <t xml:space="preserve">Einreishacken 2 teilig Al. </t>
  </si>
  <si>
    <t>Fangleine</t>
  </si>
  <si>
    <t>Mehrzwecksleine</t>
  </si>
  <si>
    <t>Absperrband 100m</t>
  </si>
  <si>
    <t>Benzinkanistel 20 l</t>
  </si>
  <si>
    <t>Benzinkanistel 10 l</t>
  </si>
  <si>
    <t>Trichter</t>
  </si>
  <si>
    <t>Rückenspritze ERMAC 20</t>
  </si>
  <si>
    <t>Stromerzeuger 4 KW  IP 54, 3x230/400V</t>
  </si>
  <si>
    <t>Motorkettensäge Husqarna 360 (stellt Kunde zu)</t>
  </si>
  <si>
    <t>Kombikanister, Fllheber + Zubehör (stellt Kunde zu)</t>
  </si>
  <si>
    <t>Stechchaufel</t>
  </si>
  <si>
    <t xml:space="preserve">Strahlrohr m. Verschluss C 52 </t>
  </si>
  <si>
    <t>Übergangstück A/B- Din</t>
  </si>
  <si>
    <t xml:space="preserve">Übergangstück A Winde/DIN 110 mm </t>
  </si>
  <si>
    <t xml:space="preserve">Feuerwehrleine 30 m </t>
  </si>
  <si>
    <t>Walbrandpatsche</t>
  </si>
  <si>
    <t>Drahtschutzkorb für Saugkorb 110</t>
  </si>
  <si>
    <t>PSA Fenzy (stellt Kunde zu)</t>
  </si>
  <si>
    <t>Ersatz Luftflasche (stellt Kunde zu)</t>
  </si>
  <si>
    <t>Schaumfüllpumpe</t>
  </si>
  <si>
    <t>Schwimmbarer Saugkorb 110 50x60x25 cm</t>
  </si>
  <si>
    <t>Dunghacke</t>
  </si>
  <si>
    <t>Reuewehraxt  mit Platthacke ZHT Brno</t>
  </si>
  <si>
    <t>Feuerwehraxt mit Platthacke Fiskars</t>
  </si>
  <si>
    <t xml:space="preserve">Straßenbesen </t>
  </si>
  <si>
    <t>Ölbindersack 20 l. (stellt Kunde zu)</t>
  </si>
  <si>
    <t>Faltleitkegel</t>
  </si>
  <si>
    <t>Arbeitsscheinwerfer LED 1000W IP 44</t>
  </si>
  <si>
    <t xml:space="preserve">Ladehalter für Fahrzeugfunk CP 140 </t>
  </si>
  <si>
    <t>032802</t>
  </si>
  <si>
    <t>044211</t>
  </si>
  <si>
    <t>030221</t>
  </si>
  <si>
    <t>030223</t>
  </si>
  <si>
    <t>030216</t>
  </si>
  <si>
    <t>044931</t>
  </si>
  <si>
    <t>044922</t>
  </si>
  <si>
    <t>044913</t>
  </si>
  <si>
    <t>042595</t>
  </si>
  <si>
    <t>056899</t>
  </si>
  <si>
    <t>042575</t>
  </si>
  <si>
    <t>042541</t>
  </si>
  <si>
    <t>056787</t>
  </si>
  <si>
    <t>056784</t>
  </si>
  <si>
    <t>061871</t>
  </si>
  <si>
    <t>061884</t>
  </si>
  <si>
    <t>032537</t>
  </si>
  <si>
    <t>032538</t>
  </si>
  <si>
    <t>061529</t>
  </si>
  <si>
    <t>061749</t>
  </si>
  <si>
    <t>042011</t>
  </si>
  <si>
    <t>042442</t>
  </si>
  <si>
    <t>056745</t>
  </si>
  <si>
    <t>Pavliš</t>
  </si>
  <si>
    <t>042183</t>
  </si>
  <si>
    <t>042103</t>
  </si>
  <si>
    <t>00021</t>
  </si>
  <si>
    <t>042201</t>
  </si>
  <si>
    <t>59549</t>
  </si>
  <si>
    <t>053737</t>
  </si>
  <si>
    <t>042021</t>
  </si>
  <si>
    <t>053741</t>
  </si>
  <si>
    <t>062113</t>
  </si>
  <si>
    <t>083121</t>
  </si>
  <si>
    <t>021027</t>
  </si>
  <si>
    <t>098916</t>
  </si>
  <si>
    <t>ZHT</t>
  </si>
  <si>
    <t xml:space="preserve">Probo </t>
  </si>
  <si>
    <t>??</t>
  </si>
  <si>
    <t>Kunde</t>
  </si>
  <si>
    <t xml:space="preserve">4 Teilige Steckleiter für 3 Personen </t>
  </si>
  <si>
    <t xml:space="preserve">EK €/ Stck. </t>
  </si>
  <si>
    <t>Gesamt €</t>
  </si>
  <si>
    <t>Artikel Nummer</t>
  </si>
  <si>
    <t xml:space="preserve">TKW </t>
  </si>
  <si>
    <t xml:space="preserve"> Pavliš vv161</t>
  </si>
  <si>
    <t>Pavliš vv204</t>
  </si>
  <si>
    <t>Pavliš vv247</t>
  </si>
  <si>
    <t>Pavliš vv412</t>
  </si>
  <si>
    <t>???</t>
  </si>
  <si>
    <t>PA Dräger PSS 4000 mit Kandahar Maske und CFK Flasche, zweite Druckabgang für Rescue hood</t>
  </si>
  <si>
    <t>057825+058068</t>
  </si>
  <si>
    <t>in Fahrzeug</t>
  </si>
  <si>
    <t>058270+058268</t>
  </si>
  <si>
    <t>Halskrause Satz Erwachsen + Kind</t>
  </si>
  <si>
    <t>in 059937 vorbehalten</t>
  </si>
  <si>
    <t xml:space="preserve">39; 75;76;83;128;141  </t>
  </si>
  <si>
    <t>Klemmzange</t>
  </si>
  <si>
    <t>056882+056991</t>
  </si>
  <si>
    <t>In Fahrgestell vorbehalten</t>
  </si>
  <si>
    <t>Sammelstück  A/BB</t>
  </si>
  <si>
    <t xml:space="preserve">Hydrantenstandrohr  mit Kugelhahn </t>
  </si>
  <si>
    <t>Pavlis Hartmann</t>
  </si>
  <si>
    <t>Bolzenschneider Elektro 500 V</t>
  </si>
  <si>
    <t>Schornsteinwerkzeug: Kugelschlagapparat +Kette + Leister aus Flachdrath</t>
  </si>
  <si>
    <t>In ZFM Fertigen lassen</t>
  </si>
  <si>
    <t>Handbürste mit angekuppelten Gartenschlauch 10 m  mit DIN 25 Kupplung</t>
  </si>
  <si>
    <t>Teleskopsatz Fireman universal</t>
  </si>
  <si>
    <t>Eimer  - Kunststoff</t>
  </si>
  <si>
    <t>Holzbalken  180x10x10 cm</t>
  </si>
  <si>
    <t>Stahlrohr innen Durchm. 40 mm / 2 m, Starkwand</t>
  </si>
  <si>
    <t>in 64444 vorbehalten</t>
  </si>
  <si>
    <t>Handbürste für Dektamination</t>
  </si>
  <si>
    <t xml:space="preserve">Reinigungsmittel Detergent 0,5 l. </t>
  </si>
  <si>
    <t>PE Beutel Schwarz  70x110 cm</t>
  </si>
  <si>
    <t xml:space="preserve">Leichensack </t>
  </si>
  <si>
    <t>PE Folie Schwarz 2x2 m</t>
  </si>
  <si>
    <t>Dachwerfer Poket Lt. Angebot 4242856</t>
  </si>
  <si>
    <t xml:space="preserve">HD Schlauch 60 m </t>
  </si>
  <si>
    <t xml:space="preserve">A-101402-000162-201 HD Turbopistoole 2130 HD G1 PN 40 </t>
  </si>
  <si>
    <t>ZFT</t>
  </si>
  <si>
    <t>ZFT/ZHT</t>
  </si>
  <si>
    <t>Preis von Tempest für ZHT</t>
  </si>
  <si>
    <t xml:space="preserve">Preis CZ für ZHT </t>
  </si>
  <si>
    <t xml:space="preserve">Schäkel 6,5 t. </t>
  </si>
  <si>
    <t>Übergangstück 125/110 Gewinde</t>
  </si>
  <si>
    <t>Übergangstück 110/75 Gewinde</t>
  </si>
  <si>
    <t xml:space="preserve">Gewindekupplung für Saugstützen A 110 </t>
  </si>
  <si>
    <t>ZHT/ZFT</t>
  </si>
  <si>
    <t>Werkzeugkasten TONA mit Inhalt - pos. 154 - 163</t>
  </si>
  <si>
    <t xml:space="preserve">Abgrenzungsscheibe 1 </t>
  </si>
  <si>
    <t>Abgrenzungsscheibe 2</t>
  </si>
  <si>
    <t>Rundfeile</t>
  </si>
  <si>
    <t>Flachfeile</t>
  </si>
  <si>
    <t>Zahn Messgerät</t>
  </si>
  <si>
    <t>Schmiere</t>
  </si>
  <si>
    <t xml:space="preserve">Mulde aus Edelstahl </t>
  </si>
  <si>
    <t>Fernglas 10x50</t>
  </si>
  <si>
    <t xml:space="preserve"> Verbrenungssatz</t>
  </si>
  <si>
    <t>5Finger Handschuhe, Chem. Uns Säuren beständig</t>
  </si>
  <si>
    <t>Dichtbandage 10 m</t>
  </si>
  <si>
    <t>Nagel  60 mm</t>
  </si>
  <si>
    <t>Nagel 100 mm</t>
  </si>
  <si>
    <t xml:space="preserve">"L" Zapfen aus Stahl, 20 cm lang , Durchm. 12 mm </t>
  </si>
  <si>
    <t xml:space="preserve">Spanngurte Teil 1 - mit Ratsche - 3kN, Breite max. 3 cm </t>
  </si>
  <si>
    <t xml:space="preserve">Spanngurte Teil 2 - Gegenstück für Ratsche, Breite 3 cm </t>
  </si>
  <si>
    <t xml:space="preserve">ejektor stojatý </t>
  </si>
  <si>
    <t>Schaumaufsatz AWG für HD Pistole</t>
  </si>
  <si>
    <t xml:space="preserve">Helm </t>
  </si>
  <si>
    <t>Helma</t>
  </si>
  <si>
    <t>Kanálová ucpávka</t>
  </si>
  <si>
    <t>Schachtabdeckung</t>
  </si>
  <si>
    <t>056962+056963</t>
  </si>
  <si>
    <t xml:space="preserve">Abschleppstange 2,5 m </t>
  </si>
  <si>
    <t>EK in CZ €</t>
  </si>
  <si>
    <t>gesamt</t>
  </si>
  <si>
    <t>Wärmebildkamera Dräger UCF7000 inkl Tasche, Ladehalter, Koffer</t>
  </si>
  <si>
    <t>Beladung TLF Vejprty</t>
  </si>
  <si>
    <t>Ks</t>
  </si>
  <si>
    <t>Půdorys sloupků pro terasu</t>
  </si>
  <si>
    <t xml:space="preserve">      400   400   400   400   400   400    400   400    400   400    400   400   400    400    400   400   400    400   400</t>
  </si>
  <si>
    <t>ca 1200</t>
  </si>
  <si>
    <t>Výšky pro schodiště</t>
  </si>
  <si>
    <t xml:space="preserve">Podkladní hranoly ca. 50x50 mm pro přichycení terasových prken. </t>
  </si>
  <si>
    <t xml:space="preserve">Uchycení každého podkladního hranolu samořezným šroubem do rámu každých 500 mm.  </t>
  </si>
  <si>
    <t>Linie fasády</t>
  </si>
  <si>
    <t xml:space="preserve">Podkladní hranoly  pro přichycení terasových prken.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</si>
</sst>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[$€-42D];[Red]\-#,##0.00\ [$€-42D]"/>
    <numFmt numFmtId="166" formatCode="#,##0.00\ [$€-1007];[Red]\-#,##0.00\ [$€-1007]"/>
    <numFmt numFmtId="167" formatCode="#,##0\ [$€-46E];\-#,##0\ [$€-46E]"/>
    <numFmt numFmtId="168" formatCode="0.00;[Red]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9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49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rgb="FF548DD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 diagonalUp="1">
      <left style="dotted"/>
      <right>
        <color indexed="63"/>
      </right>
      <top style="dotted"/>
      <bottom>
        <color indexed="63"/>
      </bottom>
      <diagonal style="dotted"/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>
      <left style="medium"/>
      <right style="dotted"/>
      <top>
        <color indexed="63"/>
      </top>
      <bottom>
        <color indexed="63"/>
      </bottom>
    </border>
    <border diagonalUp="1">
      <left style="dotted"/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dotted"/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"/>
      <top style="mediumDashed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"/>
      <right style="mediumDashed"/>
      <top style="medium"/>
      <bottom>
        <color indexed="63"/>
      </bottom>
    </border>
    <border>
      <left style="mediumDashed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0" xfId="34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34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" fontId="0" fillId="0" borderId="10" xfId="34" applyNumberFormat="1" applyFont="1" applyFill="1" applyBorder="1" applyAlignment="1">
      <alignment/>
    </xf>
    <xf numFmtId="0" fontId="0" fillId="33" borderId="10" xfId="0" applyFill="1" applyBorder="1" applyAlignment="1">
      <alignment horizontal="left" indent="1"/>
    </xf>
    <xf numFmtId="0" fontId="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0" fillId="33" borderId="10" xfId="34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8" fontId="0" fillId="0" borderId="0" xfId="0" applyNumberFormat="1" applyFill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/>
    </xf>
    <xf numFmtId="0" fontId="0" fillId="34" borderId="10" xfId="0" applyFill="1" applyBorder="1" applyAlignment="1">
      <alignment horizontal="left" inden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4" fontId="0" fillId="34" borderId="10" xfId="34" applyNumberFormat="1" applyFill="1" applyBorder="1" applyAlignment="1">
      <alignment/>
    </xf>
    <xf numFmtId="168" fontId="0" fillId="34" borderId="0" xfId="0" applyNumberFormat="1" applyFill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33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textRotation="90"/>
    </xf>
    <xf numFmtId="0" fontId="0" fillId="0" borderId="17" xfId="0" applyFill="1" applyBorder="1" applyAlignment="1">
      <alignment textRotation="90"/>
    </xf>
    <xf numFmtId="0" fontId="0" fillId="0" borderId="0" xfId="0" applyFill="1" applyBorder="1" applyAlignment="1">
      <alignment vertical="center" textRotation="90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53" xfId="0" applyFill="1" applyBorder="1" applyAlignment="1">
      <alignment vertical="center" textRotation="90"/>
    </xf>
    <xf numFmtId="0" fontId="0" fillId="0" borderId="17" xfId="0" applyFill="1" applyBorder="1" applyAlignment="1">
      <alignment vertical="center" textRotation="90"/>
    </xf>
    <xf numFmtId="0" fontId="0" fillId="0" borderId="0" xfId="0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left" vertical="center" textRotation="90"/>
    </xf>
    <xf numFmtId="0" fontId="0" fillId="0" borderId="21" xfId="0" applyFill="1" applyBorder="1" applyAlignment="1">
      <alignment horizontal="center" vertical="center" textRotation="90"/>
    </xf>
    <xf numFmtId="0" fontId="0" fillId="0" borderId="53" xfId="0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AECF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18</xdr:col>
      <xdr:colOff>19050</xdr:colOff>
      <xdr:row>19</xdr:row>
      <xdr:rowOff>0</xdr:rowOff>
    </xdr:to>
    <xdr:sp>
      <xdr:nvSpPr>
        <xdr:cNvPr id="1" name="Přímá spojnice se šipkou 38"/>
        <xdr:cNvSpPr>
          <a:spLocks/>
        </xdr:cNvSpPr>
      </xdr:nvSpPr>
      <xdr:spPr>
        <a:xfrm>
          <a:off x="314325" y="5248275"/>
          <a:ext cx="5495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</xdr:row>
      <xdr:rowOff>19050</xdr:rowOff>
    </xdr:from>
    <xdr:to>
      <xdr:col>2</xdr:col>
      <xdr:colOff>19050</xdr:colOff>
      <xdr:row>18</xdr:row>
      <xdr:rowOff>19050</xdr:rowOff>
    </xdr:to>
    <xdr:sp>
      <xdr:nvSpPr>
        <xdr:cNvPr id="2" name="Přímá spojnice se šipkou 39"/>
        <xdr:cNvSpPr>
          <a:spLocks/>
        </xdr:cNvSpPr>
      </xdr:nvSpPr>
      <xdr:spPr>
        <a:xfrm>
          <a:off x="304800" y="499110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0</xdr:rowOff>
    </xdr:from>
    <xdr:to>
      <xdr:col>10</xdr:col>
      <xdr:colOff>19050</xdr:colOff>
      <xdr:row>18</xdr:row>
      <xdr:rowOff>9525</xdr:rowOff>
    </xdr:to>
    <xdr:sp>
      <xdr:nvSpPr>
        <xdr:cNvPr id="3" name="Přímá spojnice se šipkou 40"/>
        <xdr:cNvSpPr>
          <a:spLocks/>
        </xdr:cNvSpPr>
      </xdr:nvSpPr>
      <xdr:spPr>
        <a:xfrm>
          <a:off x="2895600" y="497205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17</xdr:row>
      <xdr:rowOff>276225</xdr:rowOff>
    </xdr:from>
    <xdr:to>
      <xdr:col>18</xdr:col>
      <xdr:colOff>47625</xdr:colOff>
      <xdr:row>18</xdr:row>
      <xdr:rowOff>9525</xdr:rowOff>
    </xdr:to>
    <xdr:sp>
      <xdr:nvSpPr>
        <xdr:cNvPr id="4" name="Přímá spojnice se šipkou 41"/>
        <xdr:cNvSpPr>
          <a:spLocks/>
        </xdr:cNvSpPr>
      </xdr:nvSpPr>
      <xdr:spPr>
        <a:xfrm>
          <a:off x="5448300" y="4972050"/>
          <a:ext cx="390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9525</xdr:rowOff>
    </xdr:from>
    <xdr:to>
      <xdr:col>9</xdr:col>
      <xdr:colOff>19050</xdr:colOff>
      <xdr:row>18</xdr:row>
      <xdr:rowOff>9525</xdr:rowOff>
    </xdr:to>
    <xdr:sp>
      <xdr:nvSpPr>
        <xdr:cNvPr id="5" name="Přímá spojnice se šipkou 45"/>
        <xdr:cNvSpPr>
          <a:spLocks/>
        </xdr:cNvSpPr>
      </xdr:nvSpPr>
      <xdr:spPr>
        <a:xfrm flipV="1">
          <a:off x="619125" y="498157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18</xdr:row>
      <xdr:rowOff>9525</xdr:rowOff>
    </xdr:from>
    <xdr:to>
      <xdr:col>16</xdr:col>
      <xdr:colOff>304800</xdr:colOff>
      <xdr:row>18</xdr:row>
      <xdr:rowOff>9525</xdr:rowOff>
    </xdr:to>
    <xdr:sp>
      <xdr:nvSpPr>
        <xdr:cNvPr id="6" name="Přímá spojnice se šipkou 46"/>
        <xdr:cNvSpPr>
          <a:spLocks/>
        </xdr:cNvSpPr>
      </xdr:nvSpPr>
      <xdr:spPr>
        <a:xfrm>
          <a:off x="3219450" y="4981575"/>
          <a:ext cx="2247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0</xdr:rowOff>
    </xdr:from>
    <xdr:to>
      <xdr:col>1</xdr:col>
      <xdr:colOff>161925</xdr:colOff>
      <xdr:row>14</xdr:row>
      <xdr:rowOff>0</xdr:rowOff>
    </xdr:to>
    <xdr:sp>
      <xdr:nvSpPr>
        <xdr:cNvPr id="7" name="Přímá spojnice 50"/>
        <xdr:cNvSpPr>
          <a:spLocks/>
        </xdr:cNvSpPr>
      </xdr:nvSpPr>
      <xdr:spPr>
        <a:xfrm flipH="1">
          <a:off x="466725" y="1104900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257175</xdr:rowOff>
    </xdr:from>
    <xdr:to>
      <xdr:col>2</xdr:col>
      <xdr:colOff>171450</xdr:colOff>
      <xdr:row>13</xdr:row>
      <xdr:rowOff>257175</xdr:rowOff>
    </xdr:to>
    <xdr:sp>
      <xdr:nvSpPr>
        <xdr:cNvPr id="8" name="Přímá spojnice 51"/>
        <xdr:cNvSpPr>
          <a:spLocks/>
        </xdr:cNvSpPr>
      </xdr:nvSpPr>
      <xdr:spPr>
        <a:xfrm flipH="1">
          <a:off x="790575" y="108585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276225</xdr:rowOff>
    </xdr:from>
    <xdr:to>
      <xdr:col>3</xdr:col>
      <xdr:colOff>152400</xdr:colOff>
      <xdr:row>13</xdr:row>
      <xdr:rowOff>276225</xdr:rowOff>
    </xdr:to>
    <xdr:sp>
      <xdr:nvSpPr>
        <xdr:cNvPr id="9" name="Přímá spojnice 52"/>
        <xdr:cNvSpPr>
          <a:spLocks/>
        </xdr:cNvSpPr>
      </xdr:nvSpPr>
      <xdr:spPr>
        <a:xfrm flipH="1">
          <a:off x="1085850" y="110490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9525</xdr:rowOff>
    </xdr:from>
    <xdr:to>
      <xdr:col>4</xdr:col>
      <xdr:colOff>161925</xdr:colOff>
      <xdr:row>14</xdr:row>
      <xdr:rowOff>9525</xdr:rowOff>
    </xdr:to>
    <xdr:sp>
      <xdr:nvSpPr>
        <xdr:cNvPr id="10" name="Přímá spojnice 53"/>
        <xdr:cNvSpPr>
          <a:spLocks/>
        </xdr:cNvSpPr>
      </xdr:nvSpPr>
      <xdr:spPr>
        <a:xfrm flipH="1">
          <a:off x="1409700" y="1114425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257175</xdr:rowOff>
    </xdr:from>
    <xdr:to>
      <xdr:col>5</xdr:col>
      <xdr:colOff>171450</xdr:colOff>
      <xdr:row>13</xdr:row>
      <xdr:rowOff>257175</xdr:rowOff>
    </xdr:to>
    <xdr:sp>
      <xdr:nvSpPr>
        <xdr:cNvPr id="11" name="Přímá spojnice 54"/>
        <xdr:cNvSpPr>
          <a:spLocks/>
        </xdr:cNvSpPr>
      </xdr:nvSpPr>
      <xdr:spPr>
        <a:xfrm flipH="1">
          <a:off x="1733550" y="108585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</xdr:row>
      <xdr:rowOff>276225</xdr:rowOff>
    </xdr:from>
    <xdr:to>
      <xdr:col>6</xdr:col>
      <xdr:colOff>152400</xdr:colOff>
      <xdr:row>13</xdr:row>
      <xdr:rowOff>276225</xdr:rowOff>
    </xdr:to>
    <xdr:sp>
      <xdr:nvSpPr>
        <xdr:cNvPr id="12" name="Přímá spojnice 55"/>
        <xdr:cNvSpPr>
          <a:spLocks/>
        </xdr:cNvSpPr>
      </xdr:nvSpPr>
      <xdr:spPr>
        <a:xfrm flipH="1">
          <a:off x="2028825" y="110490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</xdr:row>
      <xdr:rowOff>19050</xdr:rowOff>
    </xdr:from>
    <xdr:to>
      <xdr:col>7</xdr:col>
      <xdr:colOff>190500</xdr:colOff>
      <xdr:row>14</xdr:row>
      <xdr:rowOff>19050</xdr:rowOff>
    </xdr:to>
    <xdr:sp>
      <xdr:nvSpPr>
        <xdr:cNvPr id="13" name="Přímá spojnice 56"/>
        <xdr:cNvSpPr>
          <a:spLocks/>
        </xdr:cNvSpPr>
      </xdr:nvSpPr>
      <xdr:spPr>
        <a:xfrm flipH="1">
          <a:off x="2381250" y="1123950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257175</xdr:rowOff>
    </xdr:from>
    <xdr:to>
      <xdr:col>9</xdr:col>
      <xdr:colOff>171450</xdr:colOff>
      <xdr:row>13</xdr:row>
      <xdr:rowOff>257175</xdr:rowOff>
    </xdr:to>
    <xdr:sp>
      <xdr:nvSpPr>
        <xdr:cNvPr id="14" name="Přímá spojnice 57"/>
        <xdr:cNvSpPr>
          <a:spLocks/>
        </xdr:cNvSpPr>
      </xdr:nvSpPr>
      <xdr:spPr>
        <a:xfrm flipH="1">
          <a:off x="3048000" y="108585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276225</xdr:rowOff>
    </xdr:from>
    <xdr:to>
      <xdr:col>10</xdr:col>
      <xdr:colOff>152400</xdr:colOff>
      <xdr:row>13</xdr:row>
      <xdr:rowOff>276225</xdr:rowOff>
    </xdr:to>
    <xdr:sp>
      <xdr:nvSpPr>
        <xdr:cNvPr id="15" name="Přímá spojnice 58"/>
        <xdr:cNvSpPr>
          <a:spLocks/>
        </xdr:cNvSpPr>
      </xdr:nvSpPr>
      <xdr:spPr>
        <a:xfrm flipH="1">
          <a:off x="3362325" y="110490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9525</xdr:rowOff>
    </xdr:from>
    <xdr:to>
      <xdr:col>11</xdr:col>
      <xdr:colOff>161925</xdr:colOff>
      <xdr:row>14</xdr:row>
      <xdr:rowOff>9525</xdr:rowOff>
    </xdr:to>
    <xdr:sp>
      <xdr:nvSpPr>
        <xdr:cNvPr id="16" name="Přímá spojnice 59"/>
        <xdr:cNvSpPr>
          <a:spLocks/>
        </xdr:cNvSpPr>
      </xdr:nvSpPr>
      <xdr:spPr>
        <a:xfrm flipH="1">
          <a:off x="3686175" y="1114425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3</xdr:row>
      <xdr:rowOff>257175</xdr:rowOff>
    </xdr:from>
    <xdr:to>
      <xdr:col>12</xdr:col>
      <xdr:colOff>171450</xdr:colOff>
      <xdr:row>13</xdr:row>
      <xdr:rowOff>257175</xdr:rowOff>
    </xdr:to>
    <xdr:sp>
      <xdr:nvSpPr>
        <xdr:cNvPr id="17" name="Přímá spojnice 60"/>
        <xdr:cNvSpPr>
          <a:spLocks/>
        </xdr:cNvSpPr>
      </xdr:nvSpPr>
      <xdr:spPr>
        <a:xfrm flipH="1">
          <a:off x="4010025" y="108585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</xdr:row>
      <xdr:rowOff>276225</xdr:rowOff>
    </xdr:from>
    <xdr:to>
      <xdr:col>13</xdr:col>
      <xdr:colOff>152400</xdr:colOff>
      <xdr:row>13</xdr:row>
      <xdr:rowOff>276225</xdr:rowOff>
    </xdr:to>
    <xdr:sp>
      <xdr:nvSpPr>
        <xdr:cNvPr id="18" name="Přímá spojnice 61"/>
        <xdr:cNvSpPr>
          <a:spLocks/>
        </xdr:cNvSpPr>
      </xdr:nvSpPr>
      <xdr:spPr>
        <a:xfrm flipH="1">
          <a:off x="4305300" y="110490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</xdr:row>
      <xdr:rowOff>9525</xdr:rowOff>
    </xdr:from>
    <xdr:to>
      <xdr:col>14</xdr:col>
      <xdr:colOff>161925</xdr:colOff>
      <xdr:row>14</xdr:row>
      <xdr:rowOff>9525</xdr:rowOff>
    </xdr:to>
    <xdr:sp>
      <xdr:nvSpPr>
        <xdr:cNvPr id="19" name="Přímá spojnice 62"/>
        <xdr:cNvSpPr>
          <a:spLocks/>
        </xdr:cNvSpPr>
      </xdr:nvSpPr>
      <xdr:spPr>
        <a:xfrm flipH="1">
          <a:off x="4629150" y="11144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0</xdr:rowOff>
    </xdr:from>
    <xdr:to>
      <xdr:col>8</xdr:col>
      <xdr:colOff>171450</xdr:colOff>
      <xdr:row>14</xdr:row>
      <xdr:rowOff>0</xdr:rowOff>
    </xdr:to>
    <xdr:sp>
      <xdr:nvSpPr>
        <xdr:cNvPr id="20" name="Přímá spojnice 63"/>
        <xdr:cNvSpPr>
          <a:spLocks/>
        </xdr:cNvSpPr>
      </xdr:nvSpPr>
      <xdr:spPr>
        <a:xfrm flipH="1">
          <a:off x="2733675" y="110490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3</xdr:row>
      <xdr:rowOff>266700</xdr:rowOff>
    </xdr:from>
    <xdr:to>
      <xdr:col>15</xdr:col>
      <xdr:colOff>152400</xdr:colOff>
      <xdr:row>13</xdr:row>
      <xdr:rowOff>266700</xdr:rowOff>
    </xdr:to>
    <xdr:sp>
      <xdr:nvSpPr>
        <xdr:cNvPr id="21" name="Přímá spojnice 64"/>
        <xdr:cNvSpPr>
          <a:spLocks/>
        </xdr:cNvSpPr>
      </xdr:nvSpPr>
      <xdr:spPr>
        <a:xfrm flipH="1">
          <a:off x="4991100" y="10953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4</xdr:row>
      <xdr:rowOff>0</xdr:rowOff>
    </xdr:from>
    <xdr:to>
      <xdr:col>16</xdr:col>
      <xdr:colOff>180975</xdr:colOff>
      <xdr:row>14</xdr:row>
      <xdr:rowOff>9525</xdr:rowOff>
    </xdr:to>
    <xdr:sp>
      <xdr:nvSpPr>
        <xdr:cNvPr id="22" name="Přímá spojnice 65"/>
        <xdr:cNvSpPr>
          <a:spLocks/>
        </xdr:cNvSpPr>
      </xdr:nvSpPr>
      <xdr:spPr>
        <a:xfrm flipH="1">
          <a:off x="5334000" y="1104900"/>
          <a:ext cx="9525" cy="27717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</xdr:row>
      <xdr:rowOff>266700</xdr:rowOff>
    </xdr:from>
    <xdr:to>
      <xdr:col>17</xdr:col>
      <xdr:colOff>180975</xdr:colOff>
      <xdr:row>14</xdr:row>
      <xdr:rowOff>9525</xdr:rowOff>
    </xdr:to>
    <xdr:sp>
      <xdr:nvSpPr>
        <xdr:cNvPr id="23" name="Přímá spojnice 67"/>
        <xdr:cNvSpPr>
          <a:spLocks/>
        </xdr:cNvSpPr>
      </xdr:nvSpPr>
      <xdr:spPr>
        <a:xfrm>
          <a:off x="5638800" y="1095375"/>
          <a:ext cx="19050" cy="27813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</xdr:row>
      <xdr:rowOff>9525</xdr:rowOff>
    </xdr:from>
    <xdr:to>
      <xdr:col>18</xdr:col>
      <xdr:colOff>171450</xdr:colOff>
      <xdr:row>8</xdr:row>
      <xdr:rowOff>9525</xdr:rowOff>
    </xdr:to>
    <xdr:sp>
      <xdr:nvSpPr>
        <xdr:cNvPr id="24" name="Přímá spojnice 68"/>
        <xdr:cNvSpPr>
          <a:spLocks/>
        </xdr:cNvSpPr>
      </xdr:nvSpPr>
      <xdr:spPr>
        <a:xfrm flipH="1">
          <a:off x="5962650" y="1114425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257175</xdr:rowOff>
    </xdr:from>
    <xdr:to>
      <xdr:col>17</xdr:col>
      <xdr:colOff>200025</xdr:colOff>
      <xdr:row>16</xdr:row>
      <xdr:rowOff>0</xdr:rowOff>
    </xdr:to>
    <xdr:sp>
      <xdr:nvSpPr>
        <xdr:cNvPr id="25" name="Přímá spojnice se šipkou 78"/>
        <xdr:cNvSpPr>
          <a:spLocks/>
        </xdr:cNvSpPr>
      </xdr:nvSpPr>
      <xdr:spPr>
        <a:xfrm>
          <a:off x="447675" y="4400550"/>
          <a:ext cx="5229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15</xdr:row>
      <xdr:rowOff>276225</xdr:rowOff>
    </xdr:from>
    <xdr:to>
      <xdr:col>20</xdr:col>
      <xdr:colOff>171450</xdr:colOff>
      <xdr:row>16</xdr:row>
      <xdr:rowOff>9525</xdr:rowOff>
    </xdr:to>
    <xdr:sp>
      <xdr:nvSpPr>
        <xdr:cNvPr id="26" name="Přímá spojnice se šipkou 80"/>
        <xdr:cNvSpPr>
          <a:spLocks/>
        </xdr:cNvSpPr>
      </xdr:nvSpPr>
      <xdr:spPr>
        <a:xfrm>
          <a:off x="5657850" y="4419600"/>
          <a:ext cx="990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9525</xdr:rowOff>
    </xdr:from>
    <xdr:to>
      <xdr:col>24</xdr:col>
      <xdr:colOff>9525</xdr:colOff>
      <xdr:row>14</xdr:row>
      <xdr:rowOff>0</xdr:rowOff>
    </xdr:to>
    <xdr:sp>
      <xdr:nvSpPr>
        <xdr:cNvPr id="27" name="Přímá spojnice se šipkou 86"/>
        <xdr:cNvSpPr>
          <a:spLocks/>
        </xdr:cNvSpPr>
      </xdr:nvSpPr>
      <xdr:spPr>
        <a:xfrm flipV="1">
          <a:off x="7534275" y="2219325"/>
          <a:ext cx="0" cy="1647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9525</xdr:rowOff>
    </xdr:from>
    <xdr:to>
      <xdr:col>24</xdr:col>
      <xdr:colOff>9525</xdr:colOff>
      <xdr:row>8</xdr:row>
      <xdr:rowOff>9525</xdr:rowOff>
    </xdr:to>
    <xdr:sp>
      <xdr:nvSpPr>
        <xdr:cNvPr id="28" name="Přímá spojnice se šipkou 87"/>
        <xdr:cNvSpPr>
          <a:spLocks/>
        </xdr:cNvSpPr>
      </xdr:nvSpPr>
      <xdr:spPr>
        <a:xfrm flipV="1">
          <a:off x="7534275" y="1114425"/>
          <a:ext cx="0" cy="1104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4</xdr:row>
      <xdr:rowOff>0</xdr:rowOff>
    </xdr:from>
    <xdr:to>
      <xdr:col>24</xdr:col>
      <xdr:colOff>314325</xdr:colOff>
      <xdr:row>14</xdr:row>
      <xdr:rowOff>0</xdr:rowOff>
    </xdr:to>
    <xdr:sp>
      <xdr:nvSpPr>
        <xdr:cNvPr id="29" name="Přímá spojnice se šipkou 88"/>
        <xdr:cNvSpPr>
          <a:spLocks/>
        </xdr:cNvSpPr>
      </xdr:nvSpPr>
      <xdr:spPr>
        <a:xfrm flipV="1">
          <a:off x="7829550" y="1104900"/>
          <a:ext cx="9525" cy="2762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4</xdr:row>
      <xdr:rowOff>0</xdr:rowOff>
    </xdr:from>
    <xdr:to>
      <xdr:col>19</xdr:col>
      <xdr:colOff>161925</xdr:colOff>
      <xdr:row>8</xdr:row>
      <xdr:rowOff>0</xdr:rowOff>
    </xdr:to>
    <xdr:sp>
      <xdr:nvSpPr>
        <xdr:cNvPr id="30" name="Přímá spojnice 90"/>
        <xdr:cNvSpPr>
          <a:spLocks/>
        </xdr:cNvSpPr>
      </xdr:nvSpPr>
      <xdr:spPr>
        <a:xfrm flipH="1">
          <a:off x="6324600" y="11049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3</xdr:row>
      <xdr:rowOff>266700</xdr:rowOff>
    </xdr:from>
    <xdr:to>
      <xdr:col>20</xdr:col>
      <xdr:colOff>171450</xdr:colOff>
      <xdr:row>7</xdr:row>
      <xdr:rowOff>266700</xdr:rowOff>
    </xdr:to>
    <xdr:sp>
      <xdr:nvSpPr>
        <xdr:cNvPr id="31" name="Přímá spojnice 91"/>
        <xdr:cNvSpPr>
          <a:spLocks/>
        </xdr:cNvSpPr>
      </xdr:nvSpPr>
      <xdr:spPr>
        <a:xfrm flipH="1">
          <a:off x="6648450" y="1095375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18</xdr:col>
      <xdr:colOff>9525</xdr:colOff>
      <xdr:row>18</xdr:row>
      <xdr:rowOff>0</xdr:rowOff>
    </xdr:to>
    <xdr:sp>
      <xdr:nvSpPr>
        <xdr:cNvPr id="1" name="Přímá spojnice se šipkou 2"/>
        <xdr:cNvSpPr>
          <a:spLocks/>
        </xdr:cNvSpPr>
      </xdr:nvSpPr>
      <xdr:spPr>
        <a:xfrm>
          <a:off x="314325" y="4972050"/>
          <a:ext cx="5486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15</xdr:row>
      <xdr:rowOff>19050</xdr:rowOff>
    </xdr:to>
    <xdr:sp>
      <xdr:nvSpPr>
        <xdr:cNvPr id="2" name="Přímá spojnice se šipkou 4"/>
        <xdr:cNvSpPr>
          <a:spLocks/>
        </xdr:cNvSpPr>
      </xdr:nvSpPr>
      <xdr:spPr>
        <a:xfrm>
          <a:off x="7896225" y="1381125"/>
          <a:ext cx="0" cy="2781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</xdr:row>
      <xdr:rowOff>19050</xdr:rowOff>
    </xdr:from>
    <xdr:to>
      <xdr:col>2</xdr:col>
      <xdr:colOff>19050</xdr:colOff>
      <xdr:row>17</xdr:row>
      <xdr:rowOff>19050</xdr:rowOff>
    </xdr:to>
    <xdr:sp>
      <xdr:nvSpPr>
        <xdr:cNvPr id="3" name="Přímá spojnice se šipkou 6"/>
        <xdr:cNvSpPr>
          <a:spLocks/>
        </xdr:cNvSpPr>
      </xdr:nvSpPr>
      <xdr:spPr>
        <a:xfrm>
          <a:off x="304800" y="47148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4" name="Přímá spojnice se šipkou 9"/>
        <xdr:cNvSpPr>
          <a:spLocks/>
        </xdr:cNvSpPr>
      </xdr:nvSpPr>
      <xdr:spPr>
        <a:xfrm>
          <a:off x="2876550" y="47053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5" name="Přímá spojnice se šipkou 10"/>
        <xdr:cNvSpPr>
          <a:spLocks/>
        </xdr:cNvSpPr>
      </xdr:nvSpPr>
      <xdr:spPr>
        <a:xfrm>
          <a:off x="5429250" y="47053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9525</xdr:colOff>
      <xdr:row>7</xdr:row>
      <xdr:rowOff>0</xdr:rowOff>
    </xdr:to>
    <xdr:sp>
      <xdr:nvSpPr>
        <xdr:cNvPr id="6" name="Přímá spojnice se šipkou 11"/>
        <xdr:cNvSpPr>
          <a:spLocks/>
        </xdr:cNvSpPr>
      </xdr:nvSpPr>
      <xdr:spPr>
        <a:xfrm flipV="1">
          <a:off x="7534275" y="1381125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12</xdr:row>
      <xdr:rowOff>257175</xdr:rowOff>
    </xdr:from>
    <xdr:to>
      <xdr:col>23</xdr:col>
      <xdr:colOff>314325</xdr:colOff>
      <xdr:row>15</xdr:row>
      <xdr:rowOff>9525</xdr:rowOff>
    </xdr:to>
    <xdr:sp>
      <xdr:nvSpPr>
        <xdr:cNvPr id="7" name="Přímá spojnice se šipkou 14"/>
        <xdr:cNvSpPr>
          <a:spLocks/>
        </xdr:cNvSpPr>
      </xdr:nvSpPr>
      <xdr:spPr>
        <a:xfrm flipV="1">
          <a:off x="7505700" y="3571875"/>
          <a:ext cx="19050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7</xdr:row>
      <xdr:rowOff>19050</xdr:rowOff>
    </xdr:from>
    <xdr:to>
      <xdr:col>24</xdr:col>
      <xdr:colOff>9525</xdr:colOff>
      <xdr:row>12</xdr:row>
      <xdr:rowOff>266700</xdr:rowOff>
    </xdr:to>
    <xdr:sp>
      <xdr:nvSpPr>
        <xdr:cNvPr id="8" name="Přímá spojnice se šipkou 15"/>
        <xdr:cNvSpPr>
          <a:spLocks/>
        </xdr:cNvSpPr>
      </xdr:nvSpPr>
      <xdr:spPr>
        <a:xfrm flipV="1">
          <a:off x="7515225" y="1952625"/>
          <a:ext cx="19050" cy="1628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17</xdr:row>
      <xdr:rowOff>0</xdr:rowOff>
    </xdr:from>
    <xdr:to>
      <xdr:col>8</xdr:col>
      <xdr:colOff>295275</xdr:colOff>
      <xdr:row>17</xdr:row>
      <xdr:rowOff>9525</xdr:rowOff>
    </xdr:to>
    <xdr:sp>
      <xdr:nvSpPr>
        <xdr:cNvPr id="9" name="Přímá spojnice se šipkou 20"/>
        <xdr:cNvSpPr>
          <a:spLocks/>
        </xdr:cNvSpPr>
      </xdr:nvSpPr>
      <xdr:spPr>
        <a:xfrm flipV="1">
          <a:off x="619125" y="4695825"/>
          <a:ext cx="2247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17</xdr:row>
      <xdr:rowOff>19050</xdr:rowOff>
    </xdr:from>
    <xdr:to>
      <xdr:col>17</xdr:col>
      <xdr:colOff>0</xdr:colOff>
      <xdr:row>17</xdr:row>
      <xdr:rowOff>19050</xdr:rowOff>
    </xdr:to>
    <xdr:sp>
      <xdr:nvSpPr>
        <xdr:cNvPr id="10" name="Přímá spojnice se šipkou 22"/>
        <xdr:cNvSpPr>
          <a:spLocks/>
        </xdr:cNvSpPr>
      </xdr:nvSpPr>
      <xdr:spPr>
        <a:xfrm>
          <a:off x="3209925" y="4714875"/>
          <a:ext cx="2266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228600</xdr:colOff>
      <xdr:row>8</xdr:row>
      <xdr:rowOff>0</xdr:rowOff>
    </xdr:from>
    <xdr:to>
      <xdr:col>38</xdr:col>
      <xdr:colOff>228600</xdr:colOff>
      <xdr:row>12</xdr:row>
      <xdr:rowOff>266700</xdr:rowOff>
    </xdr:to>
    <xdr:sp>
      <xdr:nvSpPr>
        <xdr:cNvPr id="11" name="Přímá spojnice se šipkou 28"/>
        <xdr:cNvSpPr>
          <a:spLocks/>
        </xdr:cNvSpPr>
      </xdr:nvSpPr>
      <xdr:spPr>
        <a:xfrm flipH="1">
          <a:off x="12353925" y="2209800"/>
          <a:ext cx="0" cy="1371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12</xdr:row>
      <xdr:rowOff>266700</xdr:rowOff>
    </xdr:from>
    <xdr:to>
      <xdr:col>38</xdr:col>
      <xdr:colOff>295275</xdr:colOff>
      <xdr:row>13</xdr:row>
      <xdr:rowOff>266700</xdr:rowOff>
    </xdr:to>
    <xdr:sp>
      <xdr:nvSpPr>
        <xdr:cNvPr id="12" name="Volný tvar 29"/>
        <xdr:cNvSpPr>
          <a:spLocks/>
        </xdr:cNvSpPr>
      </xdr:nvSpPr>
      <xdr:spPr>
        <a:xfrm>
          <a:off x="9839325" y="3581400"/>
          <a:ext cx="2581275" cy="276225"/>
        </a:xfrm>
        <a:custGeom>
          <a:pathLst>
            <a:path h="275166" w="2550583">
              <a:moveTo>
                <a:pt x="0" y="275166"/>
              </a:moveTo>
              <a:lnTo>
                <a:pt x="255058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266700</xdr:rowOff>
    </xdr:from>
    <xdr:to>
      <xdr:col>41</xdr:col>
      <xdr:colOff>9525</xdr:colOff>
      <xdr:row>16</xdr:row>
      <xdr:rowOff>266700</xdr:rowOff>
    </xdr:to>
    <xdr:sp>
      <xdr:nvSpPr>
        <xdr:cNvPr id="13" name="Přímá spojnice se šipkou 30"/>
        <xdr:cNvSpPr>
          <a:spLocks/>
        </xdr:cNvSpPr>
      </xdr:nvSpPr>
      <xdr:spPr>
        <a:xfrm flipV="1">
          <a:off x="9182100" y="4686300"/>
          <a:ext cx="3924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16</xdr:row>
      <xdr:rowOff>9525</xdr:rowOff>
    </xdr:from>
    <xdr:to>
      <xdr:col>31</xdr:col>
      <xdr:colOff>28575</xdr:colOff>
      <xdr:row>16</xdr:row>
      <xdr:rowOff>9525</xdr:rowOff>
    </xdr:to>
    <xdr:sp>
      <xdr:nvSpPr>
        <xdr:cNvPr id="14" name="Přímá spojnice se šipkou 33"/>
        <xdr:cNvSpPr>
          <a:spLocks/>
        </xdr:cNvSpPr>
      </xdr:nvSpPr>
      <xdr:spPr>
        <a:xfrm>
          <a:off x="9144000" y="44291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304800</xdr:colOff>
      <xdr:row>16</xdr:row>
      <xdr:rowOff>19050</xdr:rowOff>
    </xdr:from>
    <xdr:to>
      <xdr:col>41</xdr:col>
      <xdr:colOff>28575</xdr:colOff>
      <xdr:row>16</xdr:row>
      <xdr:rowOff>19050</xdr:rowOff>
    </xdr:to>
    <xdr:sp>
      <xdr:nvSpPr>
        <xdr:cNvPr id="15" name="Přímá spojnice se šipkou 35"/>
        <xdr:cNvSpPr>
          <a:spLocks/>
        </xdr:cNvSpPr>
      </xdr:nvSpPr>
      <xdr:spPr>
        <a:xfrm>
          <a:off x="12430125" y="4438650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9525</xdr:rowOff>
    </xdr:from>
    <xdr:to>
      <xdr:col>39</xdr:col>
      <xdr:colOff>9525</xdr:colOff>
      <xdr:row>16</xdr:row>
      <xdr:rowOff>9525</xdr:rowOff>
    </xdr:to>
    <xdr:sp>
      <xdr:nvSpPr>
        <xdr:cNvPr id="16" name="Přímá spojnice se šipkou 36"/>
        <xdr:cNvSpPr>
          <a:spLocks/>
        </xdr:cNvSpPr>
      </xdr:nvSpPr>
      <xdr:spPr>
        <a:xfrm>
          <a:off x="9877425" y="4429125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18</xdr:col>
      <xdr:colOff>19050</xdr:colOff>
      <xdr:row>41</xdr:row>
      <xdr:rowOff>0</xdr:rowOff>
    </xdr:to>
    <xdr:sp>
      <xdr:nvSpPr>
        <xdr:cNvPr id="17" name="Přímá spojnice se šipkou 38"/>
        <xdr:cNvSpPr>
          <a:spLocks/>
        </xdr:cNvSpPr>
      </xdr:nvSpPr>
      <xdr:spPr>
        <a:xfrm>
          <a:off x="314325" y="11144250"/>
          <a:ext cx="5495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19050</xdr:rowOff>
    </xdr:from>
    <xdr:to>
      <xdr:col>2</xdr:col>
      <xdr:colOff>19050</xdr:colOff>
      <xdr:row>40</xdr:row>
      <xdr:rowOff>19050</xdr:rowOff>
    </xdr:to>
    <xdr:sp>
      <xdr:nvSpPr>
        <xdr:cNvPr id="18" name="Přímá spojnice se šipkou 39"/>
        <xdr:cNvSpPr>
          <a:spLocks/>
        </xdr:cNvSpPr>
      </xdr:nvSpPr>
      <xdr:spPr>
        <a:xfrm>
          <a:off x="304800" y="108870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10</xdr:col>
      <xdr:colOff>19050</xdr:colOff>
      <xdr:row>40</xdr:row>
      <xdr:rowOff>9525</xdr:rowOff>
    </xdr:to>
    <xdr:sp>
      <xdr:nvSpPr>
        <xdr:cNvPr id="19" name="Přímá spojnice se šipkou 40"/>
        <xdr:cNvSpPr>
          <a:spLocks/>
        </xdr:cNvSpPr>
      </xdr:nvSpPr>
      <xdr:spPr>
        <a:xfrm>
          <a:off x="2895600" y="10868025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39</xdr:row>
      <xdr:rowOff>276225</xdr:rowOff>
    </xdr:from>
    <xdr:to>
      <xdr:col>18</xdr:col>
      <xdr:colOff>47625</xdr:colOff>
      <xdr:row>40</xdr:row>
      <xdr:rowOff>9525</xdr:rowOff>
    </xdr:to>
    <xdr:sp>
      <xdr:nvSpPr>
        <xdr:cNvPr id="20" name="Přímá spojnice se šipkou 41"/>
        <xdr:cNvSpPr>
          <a:spLocks/>
        </xdr:cNvSpPr>
      </xdr:nvSpPr>
      <xdr:spPr>
        <a:xfrm>
          <a:off x="5448300" y="10868025"/>
          <a:ext cx="390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9525</xdr:rowOff>
    </xdr:from>
    <xdr:to>
      <xdr:col>9</xdr:col>
      <xdr:colOff>19050</xdr:colOff>
      <xdr:row>40</xdr:row>
      <xdr:rowOff>9525</xdr:rowOff>
    </xdr:to>
    <xdr:sp>
      <xdr:nvSpPr>
        <xdr:cNvPr id="21" name="Přímá spojnice se šipkou 45"/>
        <xdr:cNvSpPr>
          <a:spLocks/>
        </xdr:cNvSpPr>
      </xdr:nvSpPr>
      <xdr:spPr>
        <a:xfrm flipV="1">
          <a:off x="619125" y="10877550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40</xdr:row>
      <xdr:rowOff>9525</xdr:rowOff>
    </xdr:from>
    <xdr:to>
      <xdr:col>16</xdr:col>
      <xdr:colOff>304800</xdr:colOff>
      <xdr:row>40</xdr:row>
      <xdr:rowOff>9525</xdr:rowOff>
    </xdr:to>
    <xdr:sp>
      <xdr:nvSpPr>
        <xdr:cNvPr id="22" name="Přímá spojnice se šipkou 46"/>
        <xdr:cNvSpPr>
          <a:spLocks/>
        </xdr:cNvSpPr>
      </xdr:nvSpPr>
      <xdr:spPr>
        <a:xfrm>
          <a:off x="3219450" y="10877550"/>
          <a:ext cx="2247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1</xdr:col>
      <xdr:colOff>161925</xdr:colOff>
      <xdr:row>36</xdr:row>
      <xdr:rowOff>0</xdr:rowOff>
    </xdr:to>
    <xdr:sp>
      <xdr:nvSpPr>
        <xdr:cNvPr id="23" name="Přímá spojnice 50"/>
        <xdr:cNvSpPr>
          <a:spLocks/>
        </xdr:cNvSpPr>
      </xdr:nvSpPr>
      <xdr:spPr>
        <a:xfrm flipH="1">
          <a:off x="466725" y="7000875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25</xdr:row>
      <xdr:rowOff>257175</xdr:rowOff>
    </xdr:from>
    <xdr:to>
      <xdr:col>2</xdr:col>
      <xdr:colOff>171450</xdr:colOff>
      <xdr:row>35</xdr:row>
      <xdr:rowOff>257175</xdr:rowOff>
    </xdr:to>
    <xdr:sp>
      <xdr:nvSpPr>
        <xdr:cNvPr id="24" name="Přímá spojnice 51"/>
        <xdr:cNvSpPr>
          <a:spLocks/>
        </xdr:cNvSpPr>
      </xdr:nvSpPr>
      <xdr:spPr>
        <a:xfrm flipH="1">
          <a:off x="790575" y="69818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25</xdr:row>
      <xdr:rowOff>276225</xdr:rowOff>
    </xdr:from>
    <xdr:to>
      <xdr:col>3</xdr:col>
      <xdr:colOff>152400</xdr:colOff>
      <xdr:row>35</xdr:row>
      <xdr:rowOff>276225</xdr:rowOff>
    </xdr:to>
    <xdr:sp>
      <xdr:nvSpPr>
        <xdr:cNvPr id="25" name="Přímá spojnice 52"/>
        <xdr:cNvSpPr>
          <a:spLocks/>
        </xdr:cNvSpPr>
      </xdr:nvSpPr>
      <xdr:spPr>
        <a:xfrm flipH="1">
          <a:off x="1085850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9525</xdr:rowOff>
    </xdr:from>
    <xdr:to>
      <xdr:col>4</xdr:col>
      <xdr:colOff>161925</xdr:colOff>
      <xdr:row>36</xdr:row>
      <xdr:rowOff>9525</xdr:rowOff>
    </xdr:to>
    <xdr:sp>
      <xdr:nvSpPr>
        <xdr:cNvPr id="26" name="Přímá spojnice 53"/>
        <xdr:cNvSpPr>
          <a:spLocks/>
        </xdr:cNvSpPr>
      </xdr:nvSpPr>
      <xdr:spPr>
        <a:xfrm flipH="1">
          <a:off x="1409700" y="7010400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25</xdr:row>
      <xdr:rowOff>257175</xdr:rowOff>
    </xdr:from>
    <xdr:to>
      <xdr:col>5</xdr:col>
      <xdr:colOff>171450</xdr:colOff>
      <xdr:row>35</xdr:row>
      <xdr:rowOff>257175</xdr:rowOff>
    </xdr:to>
    <xdr:sp>
      <xdr:nvSpPr>
        <xdr:cNvPr id="27" name="Přímá spojnice 54"/>
        <xdr:cNvSpPr>
          <a:spLocks/>
        </xdr:cNvSpPr>
      </xdr:nvSpPr>
      <xdr:spPr>
        <a:xfrm flipH="1">
          <a:off x="1733550" y="69818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25</xdr:row>
      <xdr:rowOff>276225</xdr:rowOff>
    </xdr:from>
    <xdr:to>
      <xdr:col>6</xdr:col>
      <xdr:colOff>152400</xdr:colOff>
      <xdr:row>35</xdr:row>
      <xdr:rowOff>276225</xdr:rowOff>
    </xdr:to>
    <xdr:sp>
      <xdr:nvSpPr>
        <xdr:cNvPr id="28" name="Přímá spojnice 55"/>
        <xdr:cNvSpPr>
          <a:spLocks/>
        </xdr:cNvSpPr>
      </xdr:nvSpPr>
      <xdr:spPr>
        <a:xfrm flipH="1">
          <a:off x="2028825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26</xdr:row>
      <xdr:rowOff>19050</xdr:rowOff>
    </xdr:from>
    <xdr:to>
      <xdr:col>7</xdr:col>
      <xdr:colOff>190500</xdr:colOff>
      <xdr:row>36</xdr:row>
      <xdr:rowOff>19050</xdr:rowOff>
    </xdr:to>
    <xdr:sp>
      <xdr:nvSpPr>
        <xdr:cNvPr id="29" name="Přímá spojnice 56"/>
        <xdr:cNvSpPr>
          <a:spLocks/>
        </xdr:cNvSpPr>
      </xdr:nvSpPr>
      <xdr:spPr>
        <a:xfrm flipH="1">
          <a:off x="2381250" y="7019925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257175</xdr:rowOff>
    </xdr:from>
    <xdr:to>
      <xdr:col>9</xdr:col>
      <xdr:colOff>171450</xdr:colOff>
      <xdr:row>35</xdr:row>
      <xdr:rowOff>257175</xdr:rowOff>
    </xdr:to>
    <xdr:sp>
      <xdr:nvSpPr>
        <xdr:cNvPr id="30" name="Přímá spojnice 57"/>
        <xdr:cNvSpPr>
          <a:spLocks/>
        </xdr:cNvSpPr>
      </xdr:nvSpPr>
      <xdr:spPr>
        <a:xfrm flipH="1">
          <a:off x="3048000" y="69818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276225</xdr:rowOff>
    </xdr:from>
    <xdr:to>
      <xdr:col>10</xdr:col>
      <xdr:colOff>152400</xdr:colOff>
      <xdr:row>35</xdr:row>
      <xdr:rowOff>276225</xdr:rowOff>
    </xdr:to>
    <xdr:sp>
      <xdr:nvSpPr>
        <xdr:cNvPr id="31" name="Přímá spojnice 58"/>
        <xdr:cNvSpPr>
          <a:spLocks/>
        </xdr:cNvSpPr>
      </xdr:nvSpPr>
      <xdr:spPr>
        <a:xfrm flipH="1">
          <a:off x="3362325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26</xdr:row>
      <xdr:rowOff>9525</xdr:rowOff>
    </xdr:from>
    <xdr:to>
      <xdr:col>11</xdr:col>
      <xdr:colOff>161925</xdr:colOff>
      <xdr:row>36</xdr:row>
      <xdr:rowOff>9525</xdr:rowOff>
    </xdr:to>
    <xdr:sp>
      <xdr:nvSpPr>
        <xdr:cNvPr id="32" name="Přímá spojnice 59"/>
        <xdr:cNvSpPr>
          <a:spLocks/>
        </xdr:cNvSpPr>
      </xdr:nvSpPr>
      <xdr:spPr>
        <a:xfrm flipH="1">
          <a:off x="3686175" y="7010400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25</xdr:row>
      <xdr:rowOff>257175</xdr:rowOff>
    </xdr:from>
    <xdr:to>
      <xdr:col>12</xdr:col>
      <xdr:colOff>171450</xdr:colOff>
      <xdr:row>35</xdr:row>
      <xdr:rowOff>257175</xdr:rowOff>
    </xdr:to>
    <xdr:sp>
      <xdr:nvSpPr>
        <xdr:cNvPr id="33" name="Přímá spojnice 60"/>
        <xdr:cNvSpPr>
          <a:spLocks/>
        </xdr:cNvSpPr>
      </xdr:nvSpPr>
      <xdr:spPr>
        <a:xfrm flipH="1">
          <a:off x="4010025" y="69818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25</xdr:row>
      <xdr:rowOff>276225</xdr:rowOff>
    </xdr:from>
    <xdr:to>
      <xdr:col>13</xdr:col>
      <xdr:colOff>152400</xdr:colOff>
      <xdr:row>35</xdr:row>
      <xdr:rowOff>276225</xdr:rowOff>
    </xdr:to>
    <xdr:sp>
      <xdr:nvSpPr>
        <xdr:cNvPr id="34" name="Přímá spojnice 61"/>
        <xdr:cNvSpPr>
          <a:spLocks/>
        </xdr:cNvSpPr>
      </xdr:nvSpPr>
      <xdr:spPr>
        <a:xfrm flipH="1">
          <a:off x="4305300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26</xdr:row>
      <xdr:rowOff>9525</xdr:rowOff>
    </xdr:from>
    <xdr:to>
      <xdr:col>14</xdr:col>
      <xdr:colOff>161925</xdr:colOff>
      <xdr:row>36</xdr:row>
      <xdr:rowOff>9525</xdr:rowOff>
    </xdr:to>
    <xdr:sp>
      <xdr:nvSpPr>
        <xdr:cNvPr id="35" name="Přímá spojnice 62"/>
        <xdr:cNvSpPr>
          <a:spLocks/>
        </xdr:cNvSpPr>
      </xdr:nvSpPr>
      <xdr:spPr>
        <a:xfrm flipH="1">
          <a:off x="4629150" y="701040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0</xdr:rowOff>
    </xdr:from>
    <xdr:to>
      <xdr:col>8</xdr:col>
      <xdr:colOff>171450</xdr:colOff>
      <xdr:row>36</xdr:row>
      <xdr:rowOff>0</xdr:rowOff>
    </xdr:to>
    <xdr:sp>
      <xdr:nvSpPr>
        <xdr:cNvPr id="36" name="Přímá spojnice 63"/>
        <xdr:cNvSpPr>
          <a:spLocks/>
        </xdr:cNvSpPr>
      </xdr:nvSpPr>
      <xdr:spPr>
        <a:xfrm flipH="1">
          <a:off x="2733675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266700</xdr:rowOff>
    </xdr:from>
    <xdr:to>
      <xdr:col>15</xdr:col>
      <xdr:colOff>152400</xdr:colOff>
      <xdr:row>35</xdr:row>
      <xdr:rowOff>266700</xdr:rowOff>
    </xdr:to>
    <xdr:sp>
      <xdr:nvSpPr>
        <xdr:cNvPr id="37" name="Přímá spojnice 64"/>
        <xdr:cNvSpPr>
          <a:spLocks/>
        </xdr:cNvSpPr>
      </xdr:nvSpPr>
      <xdr:spPr>
        <a:xfrm flipH="1">
          <a:off x="4991100" y="699135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26</xdr:row>
      <xdr:rowOff>0</xdr:rowOff>
    </xdr:from>
    <xdr:to>
      <xdr:col>16</xdr:col>
      <xdr:colOff>180975</xdr:colOff>
      <xdr:row>36</xdr:row>
      <xdr:rowOff>9525</xdr:rowOff>
    </xdr:to>
    <xdr:sp>
      <xdr:nvSpPr>
        <xdr:cNvPr id="38" name="Přímá spojnice 65"/>
        <xdr:cNvSpPr>
          <a:spLocks/>
        </xdr:cNvSpPr>
      </xdr:nvSpPr>
      <xdr:spPr>
        <a:xfrm flipH="1">
          <a:off x="5334000" y="7000875"/>
          <a:ext cx="9525" cy="27717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266700</xdr:rowOff>
    </xdr:from>
    <xdr:to>
      <xdr:col>17</xdr:col>
      <xdr:colOff>180975</xdr:colOff>
      <xdr:row>36</xdr:row>
      <xdr:rowOff>9525</xdr:rowOff>
    </xdr:to>
    <xdr:sp>
      <xdr:nvSpPr>
        <xdr:cNvPr id="39" name="Přímá spojnice 67"/>
        <xdr:cNvSpPr>
          <a:spLocks/>
        </xdr:cNvSpPr>
      </xdr:nvSpPr>
      <xdr:spPr>
        <a:xfrm>
          <a:off x="5638800" y="6991350"/>
          <a:ext cx="19050" cy="27813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26</xdr:row>
      <xdr:rowOff>9525</xdr:rowOff>
    </xdr:from>
    <xdr:to>
      <xdr:col>18</xdr:col>
      <xdr:colOff>171450</xdr:colOff>
      <xdr:row>30</xdr:row>
      <xdr:rowOff>9525</xdr:rowOff>
    </xdr:to>
    <xdr:sp>
      <xdr:nvSpPr>
        <xdr:cNvPr id="40" name="Přímá spojnice 68"/>
        <xdr:cNvSpPr>
          <a:spLocks/>
        </xdr:cNvSpPr>
      </xdr:nvSpPr>
      <xdr:spPr>
        <a:xfrm flipH="1">
          <a:off x="5962650" y="70104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37</xdr:row>
      <xdr:rowOff>257175</xdr:rowOff>
    </xdr:from>
    <xdr:to>
      <xdr:col>17</xdr:col>
      <xdr:colOff>200025</xdr:colOff>
      <xdr:row>38</xdr:row>
      <xdr:rowOff>0</xdr:rowOff>
    </xdr:to>
    <xdr:sp>
      <xdr:nvSpPr>
        <xdr:cNvPr id="41" name="Přímá spojnice se šipkou 78"/>
        <xdr:cNvSpPr>
          <a:spLocks/>
        </xdr:cNvSpPr>
      </xdr:nvSpPr>
      <xdr:spPr>
        <a:xfrm>
          <a:off x="447675" y="10296525"/>
          <a:ext cx="5229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37</xdr:row>
      <xdr:rowOff>276225</xdr:rowOff>
    </xdr:from>
    <xdr:to>
      <xdr:col>20</xdr:col>
      <xdr:colOff>171450</xdr:colOff>
      <xdr:row>38</xdr:row>
      <xdr:rowOff>9525</xdr:rowOff>
    </xdr:to>
    <xdr:sp>
      <xdr:nvSpPr>
        <xdr:cNvPr id="42" name="Přímá spojnice se šipkou 80"/>
        <xdr:cNvSpPr>
          <a:spLocks/>
        </xdr:cNvSpPr>
      </xdr:nvSpPr>
      <xdr:spPr>
        <a:xfrm>
          <a:off x="5657850" y="10315575"/>
          <a:ext cx="990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30</xdr:row>
      <xdr:rowOff>9525</xdr:rowOff>
    </xdr:from>
    <xdr:to>
      <xdr:col>24</xdr:col>
      <xdr:colOff>9525</xdr:colOff>
      <xdr:row>36</xdr:row>
      <xdr:rowOff>0</xdr:rowOff>
    </xdr:to>
    <xdr:sp>
      <xdr:nvSpPr>
        <xdr:cNvPr id="43" name="Přímá spojnice se šipkou 86"/>
        <xdr:cNvSpPr>
          <a:spLocks/>
        </xdr:cNvSpPr>
      </xdr:nvSpPr>
      <xdr:spPr>
        <a:xfrm flipV="1">
          <a:off x="7534275" y="8115300"/>
          <a:ext cx="0" cy="1647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26</xdr:row>
      <xdr:rowOff>9525</xdr:rowOff>
    </xdr:from>
    <xdr:to>
      <xdr:col>24</xdr:col>
      <xdr:colOff>9525</xdr:colOff>
      <xdr:row>30</xdr:row>
      <xdr:rowOff>9525</xdr:rowOff>
    </xdr:to>
    <xdr:sp>
      <xdr:nvSpPr>
        <xdr:cNvPr id="44" name="Přímá spojnice se šipkou 87"/>
        <xdr:cNvSpPr>
          <a:spLocks/>
        </xdr:cNvSpPr>
      </xdr:nvSpPr>
      <xdr:spPr>
        <a:xfrm flipV="1">
          <a:off x="7534275" y="7010400"/>
          <a:ext cx="0" cy="1104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26</xdr:row>
      <xdr:rowOff>0</xdr:rowOff>
    </xdr:from>
    <xdr:to>
      <xdr:col>24</xdr:col>
      <xdr:colOff>314325</xdr:colOff>
      <xdr:row>36</xdr:row>
      <xdr:rowOff>0</xdr:rowOff>
    </xdr:to>
    <xdr:sp>
      <xdr:nvSpPr>
        <xdr:cNvPr id="45" name="Přímá spojnice se šipkou 88"/>
        <xdr:cNvSpPr>
          <a:spLocks/>
        </xdr:cNvSpPr>
      </xdr:nvSpPr>
      <xdr:spPr>
        <a:xfrm flipV="1">
          <a:off x="7829550" y="7000875"/>
          <a:ext cx="9525" cy="2762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26</xdr:row>
      <xdr:rowOff>0</xdr:rowOff>
    </xdr:from>
    <xdr:to>
      <xdr:col>19</xdr:col>
      <xdr:colOff>161925</xdr:colOff>
      <xdr:row>30</xdr:row>
      <xdr:rowOff>0</xdr:rowOff>
    </xdr:to>
    <xdr:sp>
      <xdr:nvSpPr>
        <xdr:cNvPr id="46" name="Přímá spojnice 90"/>
        <xdr:cNvSpPr>
          <a:spLocks/>
        </xdr:cNvSpPr>
      </xdr:nvSpPr>
      <xdr:spPr>
        <a:xfrm flipH="1">
          <a:off x="6324600" y="7000875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25</xdr:row>
      <xdr:rowOff>266700</xdr:rowOff>
    </xdr:from>
    <xdr:to>
      <xdr:col>20</xdr:col>
      <xdr:colOff>171450</xdr:colOff>
      <xdr:row>29</xdr:row>
      <xdr:rowOff>266700</xdr:rowOff>
    </xdr:to>
    <xdr:sp>
      <xdr:nvSpPr>
        <xdr:cNvPr id="47" name="Přímá spojnice 91"/>
        <xdr:cNvSpPr>
          <a:spLocks/>
        </xdr:cNvSpPr>
      </xdr:nvSpPr>
      <xdr:spPr>
        <a:xfrm flipH="1">
          <a:off x="6648450" y="69913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48" name="Přímá spojnice se šipkou 99"/>
        <xdr:cNvSpPr>
          <a:spLocks/>
        </xdr:cNvSpPr>
      </xdr:nvSpPr>
      <xdr:spPr>
        <a:xfrm flipV="1">
          <a:off x="5762625" y="469582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247650</xdr:colOff>
      <xdr:row>7</xdr:row>
      <xdr:rowOff>266700</xdr:rowOff>
    </xdr:from>
    <xdr:to>
      <xdr:col>28</xdr:col>
      <xdr:colOff>257175</xdr:colOff>
      <xdr:row>14</xdr:row>
      <xdr:rowOff>9525</xdr:rowOff>
    </xdr:to>
    <xdr:sp>
      <xdr:nvSpPr>
        <xdr:cNvPr id="49" name="Přímá spojnice se šipkou 102"/>
        <xdr:cNvSpPr>
          <a:spLocks/>
        </xdr:cNvSpPr>
      </xdr:nvSpPr>
      <xdr:spPr>
        <a:xfrm>
          <a:off x="9086850" y="2200275"/>
          <a:ext cx="19050" cy="1676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26</xdr:row>
      <xdr:rowOff>0</xdr:rowOff>
    </xdr:from>
    <xdr:to>
      <xdr:col>29</xdr:col>
      <xdr:colOff>161925</xdr:colOff>
      <xdr:row>36</xdr:row>
      <xdr:rowOff>0</xdr:rowOff>
    </xdr:to>
    <xdr:sp>
      <xdr:nvSpPr>
        <xdr:cNvPr id="50" name="Přímá spojnice 50"/>
        <xdr:cNvSpPr>
          <a:spLocks/>
        </xdr:cNvSpPr>
      </xdr:nvSpPr>
      <xdr:spPr>
        <a:xfrm flipH="1">
          <a:off x="9334500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25</xdr:row>
      <xdr:rowOff>257175</xdr:rowOff>
    </xdr:from>
    <xdr:to>
      <xdr:col>30</xdr:col>
      <xdr:colOff>171450</xdr:colOff>
      <xdr:row>35</xdr:row>
      <xdr:rowOff>257175</xdr:rowOff>
    </xdr:to>
    <xdr:sp>
      <xdr:nvSpPr>
        <xdr:cNvPr id="51" name="Přímá spojnice 51"/>
        <xdr:cNvSpPr>
          <a:spLocks/>
        </xdr:cNvSpPr>
      </xdr:nvSpPr>
      <xdr:spPr>
        <a:xfrm flipH="1">
          <a:off x="9715500" y="69818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25</xdr:row>
      <xdr:rowOff>276225</xdr:rowOff>
    </xdr:from>
    <xdr:to>
      <xdr:col>31</xdr:col>
      <xdr:colOff>152400</xdr:colOff>
      <xdr:row>35</xdr:row>
      <xdr:rowOff>276225</xdr:rowOff>
    </xdr:to>
    <xdr:sp>
      <xdr:nvSpPr>
        <xdr:cNvPr id="52" name="Přímá spojnice 52"/>
        <xdr:cNvSpPr>
          <a:spLocks/>
        </xdr:cNvSpPr>
      </xdr:nvSpPr>
      <xdr:spPr>
        <a:xfrm flipH="1">
          <a:off x="10010775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26</xdr:row>
      <xdr:rowOff>9525</xdr:rowOff>
    </xdr:from>
    <xdr:to>
      <xdr:col>32</xdr:col>
      <xdr:colOff>161925</xdr:colOff>
      <xdr:row>36</xdr:row>
      <xdr:rowOff>9525</xdr:rowOff>
    </xdr:to>
    <xdr:sp>
      <xdr:nvSpPr>
        <xdr:cNvPr id="53" name="Přímá spojnice 53"/>
        <xdr:cNvSpPr>
          <a:spLocks/>
        </xdr:cNvSpPr>
      </xdr:nvSpPr>
      <xdr:spPr>
        <a:xfrm flipH="1">
          <a:off x="10334625" y="7010400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25</xdr:row>
      <xdr:rowOff>257175</xdr:rowOff>
    </xdr:from>
    <xdr:to>
      <xdr:col>33</xdr:col>
      <xdr:colOff>171450</xdr:colOff>
      <xdr:row>35</xdr:row>
      <xdr:rowOff>257175</xdr:rowOff>
    </xdr:to>
    <xdr:sp>
      <xdr:nvSpPr>
        <xdr:cNvPr id="54" name="Přímá spojnice 54"/>
        <xdr:cNvSpPr>
          <a:spLocks/>
        </xdr:cNvSpPr>
      </xdr:nvSpPr>
      <xdr:spPr>
        <a:xfrm flipH="1">
          <a:off x="10658475" y="69818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25</xdr:row>
      <xdr:rowOff>276225</xdr:rowOff>
    </xdr:from>
    <xdr:to>
      <xdr:col>34</xdr:col>
      <xdr:colOff>152400</xdr:colOff>
      <xdr:row>35</xdr:row>
      <xdr:rowOff>276225</xdr:rowOff>
    </xdr:to>
    <xdr:sp>
      <xdr:nvSpPr>
        <xdr:cNvPr id="55" name="Přímá spojnice 55"/>
        <xdr:cNvSpPr>
          <a:spLocks/>
        </xdr:cNvSpPr>
      </xdr:nvSpPr>
      <xdr:spPr>
        <a:xfrm flipH="1">
          <a:off x="10953750" y="7000875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26</xdr:row>
      <xdr:rowOff>19050</xdr:rowOff>
    </xdr:from>
    <xdr:to>
      <xdr:col>35</xdr:col>
      <xdr:colOff>190500</xdr:colOff>
      <xdr:row>36</xdr:row>
      <xdr:rowOff>19050</xdr:rowOff>
    </xdr:to>
    <xdr:sp>
      <xdr:nvSpPr>
        <xdr:cNvPr id="56" name="Přímá spojnice 56"/>
        <xdr:cNvSpPr>
          <a:spLocks/>
        </xdr:cNvSpPr>
      </xdr:nvSpPr>
      <xdr:spPr>
        <a:xfrm flipH="1">
          <a:off x="11363325" y="70199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161925</xdr:colOff>
      <xdr:row>25</xdr:row>
      <xdr:rowOff>257175</xdr:rowOff>
    </xdr:from>
    <xdr:to>
      <xdr:col>37</xdr:col>
      <xdr:colOff>171450</xdr:colOff>
      <xdr:row>35</xdr:row>
      <xdr:rowOff>257175</xdr:rowOff>
    </xdr:to>
    <xdr:sp>
      <xdr:nvSpPr>
        <xdr:cNvPr id="57" name="Přímá spojnice 57"/>
        <xdr:cNvSpPr>
          <a:spLocks/>
        </xdr:cNvSpPr>
      </xdr:nvSpPr>
      <xdr:spPr>
        <a:xfrm flipH="1">
          <a:off x="11972925" y="69818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142875</xdr:colOff>
      <xdr:row>25</xdr:row>
      <xdr:rowOff>276225</xdr:rowOff>
    </xdr:from>
    <xdr:to>
      <xdr:col>38</xdr:col>
      <xdr:colOff>152400</xdr:colOff>
      <xdr:row>35</xdr:row>
      <xdr:rowOff>276225</xdr:rowOff>
    </xdr:to>
    <xdr:sp>
      <xdr:nvSpPr>
        <xdr:cNvPr id="58" name="Přímá spojnice 58"/>
        <xdr:cNvSpPr>
          <a:spLocks/>
        </xdr:cNvSpPr>
      </xdr:nvSpPr>
      <xdr:spPr>
        <a:xfrm flipH="1">
          <a:off x="12268200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26</xdr:row>
      <xdr:rowOff>9525</xdr:rowOff>
    </xdr:from>
    <xdr:to>
      <xdr:col>39</xdr:col>
      <xdr:colOff>161925</xdr:colOff>
      <xdr:row>36</xdr:row>
      <xdr:rowOff>9525</xdr:rowOff>
    </xdr:to>
    <xdr:sp>
      <xdr:nvSpPr>
        <xdr:cNvPr id="59" name="Přímá spojnice 59"/>
        <xdr:cNvSpPr>
          <a:spLocks/>
        </xdr:cNvSpPr>
      </xdr:nvSpPr>
      <xdr:spPr>
        <a:xfrm flipH="1">
          <a:off x="12620625" y="7010400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25</xdr:row>
      <xdr:rowOff>257175</xdr:rowOff>
    </xdr:from>
    <xdr:to>
      <xdr:col>40</xdr:col>
      <xdr:colOff>171450</xdr:colOff>
      <xdr:row>35</xdr:row>
      <xdr:rowOff>257175</xdr:rowOff>
    </xdr:to>
    <xdr:sp>
      <xdr:nvSpPr>
        <xdr:cNvPr id="60" name="Přímá spojnice 60"/>
        <xdr:cNvSpPr>
          <a:spLocks/>
        </xdr:cNvSpPr>
      </xdr:nvSpPr>
      <xdr:spPr>
        <a:xfrm flipH="1">
          <a:off x="12944475" y="698182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142875</xdr:colOff>
      <xdr:row>25</xdr:row>
      <xdr:rowOff>276225</xdr:rowOff>
    </xdr:from>
    <xdr:to>
      <xdr:col>41</xdr:col>
      <xdr:colOff>152400</xdr:colOff>
      <xdr:row>35</xdr:row>
      <xdr:rowOff>276225</xdr:rowOff>
    </xdr:to>
    <xdr:sp>
      <xdr:nvSpPr>
        <xdr:cNvPr id="61" name="Přímá spojnice 61"/>
        <xdr:cNvSpPr>
          <a:spLocks/>
        </xdr:cNvSpPr>
      </xdr:nvSpPr>
      <xdr:spPr>
        <a:xfrm flipH="1">
          <a:off x="13239750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26</xdr:row>
      <xdr:rowOff>9525</xdr:rowOff>
    </xdr:from>
    <xdr:to>
      <xdr:col>42</xdr:col>
      <xdr:colOff>161925</xdr:colOff>
      <xdr:row>36</xdr:row>
      <xdr:rowOff>9525</xdr:rowOff>
    </xdr:to>
    <xdr:sp>
      <xdr:nvSpPr>
        <xdr:cNvPr id="62" name="Přímá spojnice 62"/>
        <xdr:cNvSpPr>
          <a:spLocks/>
        </xdr:cNvSpPr>
      </xdr:nvSpPr>
      <xdr:spPr>
        <a:xfrm flipH="1">
          <a:off x="13563600" y="7010400"/>
          <a:ext cx="19050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26</xdr:row>
      <xdr:rowOff>0</xdr:rowOff>
    </xdr:from>
    <xdr:to>
      <xdr:col>36</xdr:col>
      <xdr:colOff>171450</xdr:colOff>
      <xdr:row>36</xdr:row>
      <xdr:rowOff>0</xdr:rowOff>
    </xdr:to>
    <xdr:sp>
      <xdr:nvSpPr>
        <xdr:cNvPr id="63" name="Přímá spojnice 63"/>
        <xdr:cNvSpPr>
          <a:spLocks/>
        </xdr:cNvSpPr>
      </xdr:nvSpPr>
      <xdr:spPr>
        <a:xfrm flipH="1">
          <a:off x="11658600" y="7000875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25</xdr:row>
      <xdr:rowOff>266700</xdr:rowOff>
    </xdr:from>
    <xdr:to>
      <xdr:col>43</xdr:col>
      <xdr:colOff>152400</xdr:colOff>
      <xdr:row>35</xdr:row>
      <xdr:rowOff>266700</xdr:rowOff>
    </xdr:to>
    <xdr:sp>
      <xdr:nvSpPr>
        <xdr:cNvPr id="64" name="Přímá spojnice 64"/>
        <xdr:cNvSpPr>
          <a:spLocks/>
        </xdr:cNvSpPr>
      </xdr:nvSpPr>
      <xdr:spPr>
        <a:xfrm flipH="1">
          <a:off x="13868400" y="6991350"/>
          <a:ext cx="9525" cy="2762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171450</xdr:colOff>
      <xdr:row>26</xdr:row>
      <xdr:rowOff>0</xdr:rowOff>
    </xdr:from>
    <xdr:to>
      <xdr:col>44</xdr:col>
      <xdr:colOff>180975</xdr:colOff>
      <xdr:row>36</xdr:row>
      <xdr:rowOff>9525</xdr:rowOff>
    </xdr:to>
    <xdr:sp>
      <xdr:nvSpPr>
        <xdr:cNvPr id="65" name="Přímá spojnice 65"/>
        <xdr:cNvSpPr>
          <a:spLocks/>
        </xdr:cNvSpPr>
      </xdr:nvSpPr>
      <xdr:spPr>
        <a:xfrm flipH="1">
          <a:off x="14211300" y="7000875"/>
          <a:ext cx="9525" cy="27717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161925</xdr:colOff>
      <xdr:row>25</xdr:row>
      <xdr:rowOff>266700</xdr:rowOff>
    </xdr:from>
    <xdr:to>
      <xdr:col>45</xdr:col>
      <xdr:colOff>180975</xdr:colOff>
      <xdr:row>36</xdr:row>
      <xdr:rowOff>9525</xdr:rowOff>
    </xdr:to>
    <xdr:sp>
      <xdr:nvSpPr>
        <xdr:cNvPr id="66" name="Přímá spojnice 67"/>
        <xdr:cNvSpPr>
          <a:spLocks/>
        </xdr:cNvSpPr>
      </xdr:nvSpPr>
      <xdr:spPr>
        <a:xfrm>
          <a:off x="14516100" y="6991350"/>
          <a:ext cx="19050" cy="27813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26</xdr:row>
      <xdr:rowOff>9525</xdr:rowOff>
    </xdr:from>
    <xdr:to>
      <xdr:col>46</xdr:col>
      <xdr:colOff>171450</xdr:colOff>
      <xdr:row>30</xdr:row>
      <xdr:rowOff>9525</xdr:rowOff>
    </xdr:to>
    <xdr:sp>
      <xdr:nvSpPr>
        <xdr:cNvPr id="67" name="Přímá spojnice 68"/>
        <xdr:cNvSpPr>
          <a:spLocks/>
        </xdr:cNvSpPr>
      </xdr:nvSpPr>
      <xdr:spPr>
        <a:xfrm flipH="1">
          <a:off x="14839950" y="70104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161925</xdr:colOff>
      <xdr:row>26</xdr:row>
      <xdr:rowOff>0</xdr:rowOff>
    </xdr:from>
    <xdr:to>
      <xdr:col>47</xdr:col>
      <xdr:colOff>161925</xdr:colOff>
      <xdr:row>30</xdr:row>
      <xdr:rowOff>0</xdr:rowOff>
    </xdr:to>
    <xdr:sp>
      <xdr:nvSpPr>
        <xdr:cNvPr id="68" name="Přímá spojnice 90"/>
        <xdr:cNvSpPr>
          <a:spLocks/>
        </xdr:cNvSpPr>
      </xdr:nvSpPr>
      <xdr:spPr>
        <a:xfrm flipH="1">
          <a:off x="15144750" y="7000875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25</xdr:row>
      <xdr:rowOff>266700</xdr:rowOff>
    </xdr:from>
    <xdr:to>
      <xdr:col>48</xdr:col>
      <xdr:colOff>171450</xdr:colOff>
      <xdr:row>29</xdr:row>
      <xdr:rowOff>266700</xdr:rowOff>
    </xdr:to>
    <xdr:sp>
      <xdr:nvSpPr>
        <xdr:cNvPr id="69" name="Přímá spojnice 91"/>
        <xdr:cNvSpPr>
          <a:spLocks/>
        </xdr:cNvSpPr>
      </xdr:nvSpPr>
      <xdr:spPr>
        <a:xfrm flipH="1">
          <a:off x="15468600" y="69913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323850</xdr:colOff>
      <xdr:row>24</xdr:row>
      <xdr:rowOff>276225</xdr:rowOff>
    </xdr:from>
    <xdr:to>
      <xdr:col>37</xdr:col>
      <xdr:colOff>180975</xdr:colOff>
      <xdr:row>25</xdr:row>
      <xdr:rowOff>38100</xdr:rowOff>
    </xdr:to>
    <xdr:sp>
      <xdr:nvSpPr>
        <xdr:cNvPr id="70" name="Přímá spojnice 2"/>
        <xdr:cNvSpPr>
          <a:spLocks/>
        </xdr:cNvSpPr>
      </xdr:nvSpPr>
      <xdr:spPr>
        <a:xfrm>
          <a:off x="9163050" y="6724650"/>
          <a:ext cx="2828925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180975</xdr:colOff>
      <xdr:row>25</xdr:row>
      <xdr:rowOff>133350</xdr:rowOff>
    </xdr:from>
    <xdr:to>
      <xdr:col>50</xdr:col>
      <xdr:colOff>0</xdr:colOff>
      <xdr:row>25</xdr:row>
      <xdr:rowOff>133350</xdr:rowOff>
    </xdr:to>
    <xdr:sp>
      <xdr:nvSpPr>
        <xdr:cNvPr id="71" name="Přímá spojnice 4"/>
        <xdr:cNvSpPr>
          <a:spLocks/>
        </xdr:cNvSpPr>
      </xdr:nvSpPr>
      <xdr:spPr>
        <a:xfrm flipH="1">
          <a:off x="11991975" y="6858000"/>
          <a:ext cx="3933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190500</xdr:colOff>
      <xdr:row>25</xdr:row>
      <xdr:rowOff>19050</xdr:rowOff>
    </xdr:from>
    <xdr:to>
      <xdr:col>37</xdr:col>
      <xdr:colOff>190500</xdr:colOff>
      <xdr:row>25</xdr:row>
      <xdr:rowOff>133350</xdr:rowOff>
    </xdr:to>
    <xdr:sp>
      <xdr:nvSpPr>
        <xdr:cNvPr id="72" name="Přímá spojnice 6"/>
        <xdr:cNvSpPr>
          <a:spLocks/>
        </xdr:cNvSpPr>
      </xdr:nvSpPr>
      <xdr:spPr>
        <a:xfrm flipV="1">
          <a:off x="12001500" y="6743700"/>
          <a:ext cx="0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25</xdr:row>
      <xdr:rowOff>0</xdr:rowOff>
    </xdr:from>
    <xdr:to>
      <xdr:col>28</xdr:col>
      <xdr:colOff>0</xdr:colOff>
      <xdr:row>26</xdr:row>
      <xdr:rowOff>19050</xdr:rowOff>
    </xdr:to>
    <xdr:sp>
      <xdr:nvSpPr>
        <xdr:cNvPr id="73" name="Přímá spojnice se šipkou 8"/>
        <xdr:cNvSpPr>
          <a:spLocks/>
        </xdr:cNvSpPr>
      </xdr:nvSpPr>
      <xdr:spPr>
        <a:xfrm>
          <a:off x="8829675" y="6724650"/>
          <a:ext cx="952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25</xdr:row>
      <xdr:rowOff>133350</xdr:rowOff>
    </xdr:from>
    <xdr:to>
      <xdr:col>49</xdr:col>
      <xdr:colOff>295275</xdr:colOff>
      <xdr:row>26</xdr:row>
      <xdr:rowOff>19050</xdr:rowOff>
    </xdr:to>
    <xdr:sp>
      <xdr:nvSpPr>
        <xdr:cNvPr id="74" name="Přímá spojnice se šipkou 80"/>
        <xdr:cNvSpPr>
          <a:spLocks/>
        </xdr:cNvSpPr>
      </xdr:nvSpPr>
      <xdr:spPr>
        <a:xfrm>
          <a:off x="15897225" y="6858000"/>
          <a:ext cx="95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24</xdr:row>
      <xdr:rowOff>9525</xdr:rowOff>
    </xdr:from>
    <xdr:to>
      <xdr:col>37</xdr:col>
      <xdr:colOff>171450</xdr:colOff>
      <xdr:row>24</xdr:row>
      <xdr:rowOff>219075</xdr:rowOff>
    </xdr:to>
    <xdr:sp>
      <xdr:nvSpPr>
        <xdr:cNvPr id="75" name="Přímá spojnice 14"/>
        <xdr:cNvSpPr>
          <a:spLocks/>
        </xdr:cNvSpPr>
      </xdr:nvSpPr>
      <xdr:spPr>
        <a:xfrm>
          <a:off x="11982450" y="6457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247650</xdr:rowOff>
    </xdr:from>
    <xdr:to>
      <xdr:col>38</xdr:col>
      <xdr:colOff>28575</xdr:colOff>
      <xdr:row>24</xdr:row>
      <xdr:rowOff>38100</xdr:rowOff>
    </xdr:to>
    <xdr:sp>
      <xdr:nvSpPr>
        <xdr:cNvPr id="76" name="Přímá spojnice 16"/>
        <xdr:cNvSpPr>
          <a:spLocks/>
        </xdr:cNvSpPr>
      </xdr:nvSpPr>
      <xdr:spPr>
        <a:xfrm flipH="1">
          <a:off x="12125325" y="64198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23</xdr:row>
      <xdr:rowOff>238125</xdr:rowOff>
    </xdr:from>
    <xdr:to>
      <xdr:col>37</xdr:col>
      <xdr:colOff>190500</xdr:colOff>
      <xdr:row>24</xdr:row>
      <xdr:rowOff>38100</xdr:rowOff>
    </xdr:to>
    <xdr:sp>
      <xdr:nvSpPr>
        <xdr:cNvPr id="77" name="Přímá spojnice 18"/>
        <xdr:cNvSpPr>
          <a:spLocks/>
        </xdr:cNvSpPr>
      </xdr:nvSpPr>
      <xdr:spPr>
        <a:xfrm flipH="1">
          <a:off x="11953875" y="641032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4" sqref="C4:AA2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I31"/>
  <sheetViews>
    <sheetView zoomScale="90" zoomScaleNormal="90" zoomScalePageLayoutView="0" workbookViewId="0" topLeftCell="L14">
      <selection activeCell="AM32" sqref="AM32"/>
    </sheetView>
  </sheetViews>
  <sheetFormatPr defaultColWidth="4.7109375" defaultRowHeight="21.75" customHeight="1"/>
  <cols>
    <col min="1" max="5" width="4.7109375" style="9" customWidth="1"/>
  </cols>
  <sheetData>
    <row r="2" spans="25:27" ht="21.75" customHeight="1">
      <c r="Y2" s="66"/>
      <c r="Z2" s="66"/>
      <c r="AA2" s="66"/>
    </row>
    <row r="3" spans="6:35" ht="21.75" customHeight="1"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27">
        <v>1</v>
      </c>
      <c r="Y3" s="71">
        <v>2</v>
      </c>
      <c r="Z3" s="27">
        <v>3</v>
      </c>
      <c r="AA3" s="71">
        <v>4</v>
      </c>
      <c r="AB3" s="27">
        <v>5</v>
      </c>
      <c r="AC3" s="71">
        <v>6</v>
      </c>
      <c r="AD3" s="27">
        <v>7</v>
      </c>
      <c r="AE3" s="71">
        <v>8</v>
      </c>
      <c r="AF3" s="27">
        <v>9</v>
      </c>
      <c r="AG3" s="71">
        <v>10</v>
      </c>
      <c r="AH3" s="27">
        <v>11</v>
      </c>
      <c r="AI3" s="70"/>
    </row>
    <row r="4" spans="6:34" ht="21.75" customHeight="1"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6:34" ht="21.75" customHeight="1"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6:34" ht="21.75" customHeight="1"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6:34" ht="21.75" customHeight="1"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6:34" ht="21.75" customHeight="1"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>
        <v>66</v>
      </c>
    </row>
    <row r="9" spans="6:34" ht="21.75" customHeight="1"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6:34" ht="21.75" customHeight="1"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3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6:34" ht="21.75" customHeight="1"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27"/>
      <c r="Z11" s="27"/>
      <c r="AA11" s="27"/>
      <c r="AB11" s="27"/>
      <c r="AC11" s="27"/>
      <c r="AD11" s="27"/>
      <c r="AE11" s="27"/>
      <c r="AF11" s="27"/>
      <c r="AG11" s="27"/>
      <c r="AH11" s="27">
        <v>30</v>
      </c>
    </row>
    <row r="12" spans="6:33" ht="21.75" customHeight="1"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27"/>
      <c r="Z12" s="73"/>
      <c r="AA12" s="73"/>
      <c r="AB12" s="73"/>
      <c r="AC12" s="73"/>
      <c r="AD12" s="73"/>
      <c r="AE12" s="73"/>
      <c r="AF12" s="73"/>
      <c r="AG12" s="73"/>
    </row>
    <row r="13" spans="6:33" ht="21.75" customHeight="1"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27"/>
      <c r="Z13" s="27"/>
      <c r="AA13" s="27"/>
      <c r="AB13" s="27"/>
      <c r="AC13" s="27"/>
      <c r="AD13" s="27"/>
      <c r="AE13" s="27"/>
      <c r="AF13" s="27"/>
      <c r="AG13" s="27"/>
    </row>
    <row r="14" spans="6:33" ht="21.75" customHeight="1"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27"/>
      <c r="Z14" s="27"/>
      <c r="AA14" s="27"/>
      <c r="AB14" s="27"/>
      <c r="AC14" s="27"/>
      <c r="AD14" s="27"/>
      <c r="AE14" s="27"/>
      <c r="AF14" s="27"/>
      <c r="AG14" s="27"/>
    </row>
    <row r="15" spans="6:33" ht="21.75" customHeight="1"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27"/>
      <c r="Z15" s="27"/>
      <c r="AA15" s="27"/>
      <c r="AB15" s="27"/>
      <c r="AC15" s="27"/>
      <c r="AD15" s="27"/>
      <c r="AE15" s="27"/>
      <c r="AF15" s="27"/>
      <c r="AG15" s="27">
        <v>36</v>
      </c>
    </row>
    <row r="16" spans="6:32" ht="21.75" customHeight="1"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27"/>
      <c r="Z16" s="73"/>
      <c r="AA16" s="73"/>
      <c r="AB16" s="73"/>
      <c r="AC16" s="73"/>
      <c r="AD16" s="73"/>
      <c r="AE16" s="73"/>
      <c r="AF16" s="73"/>
    </row>
    <row r="17" spans="6:32" ht="21.75" customHeight="1"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27"/>
      <c r="Z17" s="27"/>
      <c r="AA17" s="27"/>
      <c r="AB17" s="27"/>
      <c r="AC17" s="27"/>
      <c r="AD17" s="27"/>
      <c r="AE17" s="27"/>
      <c r="AF17" s="27"/>
    </row>
    <row r="18" spans="6:32" ht="21.75" customHeight="1"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27"/>
      <c r="Z18" s="27"/>
      <c r="AA18" s="27"/>
      <c r="AB18" s="27"/>
      <c r="AC18" s="27"/>
      <c r="AD18" s="27"/>
      <c r="AE18" s="27"/>
      <c r="AF18" s="27">
        <v>24</v>
      </c>
    </row>
    <row r="19" spans="6:32" ht="21.75" customHeight="1"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7"/>
      <c r="W19" s="27"/>
      <c r="X19" s="27"/>
      <c r="Y19" s="27"/>
      <c r="Z19" s="27"/>
      <c r="AA19" s="27"/>
      <c r="AB19" s="27"/>
      <c r="AC19" s="27"/>
      <c r="AD19" s="71"/>
      <c r="AE19" s="27"/>
      <c r="AF19" s="27">
        <v>11</v>
      </c>
    </row>
    <row r="20" spans="6:29" ht="21.75" customHeight="1"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27"/>
      <c r="W20" s="27"/>
      <c r="X20" s="27"/>
      <c r="Y20" s="27"/>
      <c r="Z20" s="27"/>
      <c r="AA20" s="27"/>
      <c r="AB20" s="27"/>
      <c r="AC20" s="27"/>
    </row>
    <row r="21" spans="6:29" ht="21.75" customHeight="1"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27"/>
      <c r="W21" s="27"/>
      <c r="X21" s="27"/>
      <c r="Y21" s="27"/>
      <c r="Z21" s="27"/>
      <c r="AA21" s="27"/>
      <c r="AB21" s="27"/>
      <c r="AC21" s="27"/>
    </row>
    <row r="22" spans="6:29" ht="21.75" customHeight="1"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27"/>
      <c r="W22" s="27"/>
      <c r="X22" s="27"/>
      <c r="Y22" s="27"/>
      <c r="Z22" s="27"/>
      <c r="AA22" s="27"/>
      <c r="AB22" s="27"/>
      <c r="AC22" s="27"/>
    </row>
    <row r="23" spans="6:29" ht="21.75" customHeight="1"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27"/>
      <c r="W23" s="27"/>
      <c r="X23" s="27"/>
      <c r="Y23" s="27"/>
      <c r="Z23" s="27"/>
      <c r="AA23" s="27"/>
      <c r="AB23" s="27"/>
      <c r="AC23" s="27"/>
    </row>
    <row r="24" spans="6:29" ht="21.75" customHeight="1"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27"/>
      <c r="W24" s="27"/>
      <c r="X24" s="27"/>
      <c r="Y24" s="27"/>
      <c r="Z24" s="27"/>
      <c r="AA24" s="27"/>
      <c r="AB24" s="27"/>
      <c r="AC24" s="27"/>
    </row>
    <row r="25" spans="6:29" ht="21.75" customHeight="1"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2"/>
      <c r="W25" s="27"/>
      <c r="X25" s="27"/>
      <c r="Y25" s="27"/>
      <c r="Z25" s="27"/>
      <c r="AA25" s="27"/>
      <c r="AB25" s="27"/>
      <c r="AC25" s="27">
        <f>6*8</f>
        <v>48</v>
      </c>
    </row>
    <row r="26" spans="2:26" ht="21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21.75" customHeight="1">
      <c r="B27" s="15"/>
      <c r="C27" s="15"/>
      <c r="D27" s="15"/>
      <c r="E27" s="1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2:26" ht="21.75" customHeight="1">
      <c r="B28" s="15"/>
      <c r="C28" s="15"/>
      <c r="D28" s="15"/>
      <c r="E28" s="1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2:26" ht="21.75" customHeight="1">
      <c r="B29" s="15"/>
      <c r="C29" s="15"/>
      <c r="D29" s="15"/>
      <c r="E29" s="1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2:35" ht="21.75" customHeight="1">
      <c r="B30" s="15"/>
      <c r="C30" s="15"/>
      <c r="D30" s="15"/>
      <c r="E30" s="1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F30" s="137">
        <f>AC31/4</f>
        <v>91.25</v>
      </c>
      <c r="AG30" s="137"/>
      <c r="AH30" s="137"/>
      <c r="AI30" t="s">
        <v>694</v>
      </c>
    </row>
    <row r="31" spans="2:34" ht="21.75" customHeight="1">
      <c r="B31" s="15"/>
      <c r="C31" s="15"/>
      <c r="D31" s="15"/>
      <c r="E31" s="1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>
        <f>6*25</f>
        <v>150</v>
      </c>
      <c r="AC31">
        <f>AH8+AH11+AG15+AF18+AF19+AC25+Z31</f>
        <v>365</v>
      </c>
      <c r="AF31" s="137">
        <f>AF30*167</f>
        <v>15238.75</v>
      </c>
      <c r="AG31" s="137"/>
      <c r="AH31" s="137"/>
    </row>
  </sheetData>
  <sheetProtection/>
  <mergeCells count="2">
    <mergeCell ref="AF31:AH31"/>
    <mergeCell ref="AF30:AH3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9"/>
  <sheetViews>
    <sheetView tabSelected="1" zoomScale="70" zoomScaleNormal="70" zoomScalePageLayoutView="0" workbookViewId="0" topLeftCell="A4">
      <selection activeCell="AH23" sqref="AH23"/>
    </sheetView>
  </sheetViews>
  <sheetFormatPr defaultColWidth="4.7109375" defaultRowHeight="21.75" customHeight="1"/>
  <cols>
    <col min="1" max="7" width="4.7109375" style="75" customWidth="1"/>
    <col min="8" max="8" width="5.57421875" style="75" bestFit="1" customWidth="1"/>
    <col min="9" max="9" width="4.7109375" style="75" customWidth="1"/>
    <col min="10" max="10" width="5.00390625" style="75" customWidth="1"/>
    <col min="11" max="14" width="4.7109375" style="75" customWidth="1"/>
    <col min="15" max="15" width="5.57421875" style="75" bestFit="1" customWidth="1"/>
    <col min="16" max="18" width="4.7109375" style="75" customWidth="1"/>
    <col min="19" max="19" width="5.57421875" style="75" bestFit="1" customWidth="1"/>
    <col min="20" max="22" width="4.7109375" style="75" customWidth="1"/>
    <col min="23" max="23" width="1.57421875" style="75" customWidth="1"/>
    <col min="24" max="24" width="4.7109375" style="75" customWidth="1"/>
    <col min="25" max="25" width="5.57421875" style="75" bestFit="1" customWidth="1"/>
    <col min="26" max="16384" width="4.7109375" style="75" customWidth="1"/>
  </cols>
  <sheetData>
    <row r="1" spans="20:22" ht="21.75" customHeight="1">
      <c r="T1" s="130"/>
      <c r="U1" s="130"/>
      <c r="V1" s="130"/>
    </row>
    <row r="2" ht="21.75" customHeight="1">
      <c r="B2" s="121" t="s">
        <v>702</v>
      </c>
    </row>
    <row r="3" ht="21.75" customHeight="1">
      <c r="B3" s="121"/>
    </row>
    <row r="4" ht="21.75" customHeight="1" thickBot="1"/>
    <row r="5" spans="2:25" ht="21.75" customHeight="1">
      <c r="B5" s="77"/>
      <c r="J5" s="77"/>
      <c r="R5" s="77"/>
      <c r="X5" s="135">
        <v>1000</v>
      </c>
      <c r="Y5" s="83"/>
    </row>
    <row r="6" spans="2:25" ht="21.75" customHeight="1" thickBot="1">
      <c r="B6" s="78"/>
      <c r="J6" s="78"/>
      <c r="R6" s="78"/>
      <c r="X6" s="129"/>
      <c r="Y6" s="83"/>
    </row>
    <row r="7" spans="24:25" ht="21.75" customHeight="1">
      <c r="X7" s="129"/>
      <c r="Y7" s="83"/>
    </row>
    <row r="8" spans="2:25" ht="21.75" customHeight="1">
      <c r="B8" s="114" t="s">
        <v>696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X8" s="136"/>
      <c r="Y8" s="128">
        <v>3500</v>
      </c>
    </row>
    <row r="9" spans="24:25" ht="21.75" customHeight="1">
      <c r="X9" s="135">
        <v>2500</v>
      </c>
      <c r="Y9" s="128"/>
    </row>
    <row r="10" spans="24:25" ht="21.75" customHeight="1">
      <c r="X10" s="129"/>
      <c r="Y10" s="128"/>
    </row>
    <row r="11" spans="24:25" ht="21.75" customHeight="1">
      <c r="X11" s="129"/>
      <c r="Y11" s="128"/>
    </row>
    <row r="12" spans="24:25" ht="21.75" customHeight="1" thickBot="1">
      <c r="X12" s="129"/>
      <c r="Y12" s="83"/>
    </row>
    <row r="13" spans="2:25" ht="21.75" customHeight="1">
      <c r="B13" s="77"/>
      <c r="J13" s="77"/>
      <c r="R13" s="77"/>
      <c r="X13" s="129"/>
      <c r="Y13" s="83"/>
    </row>
    <row r="14" spans="2:25" ht="21.75" customHeight="1" thickBot="1">
      <c r="B14" s="78"/>
      <c r="J14" s="78"/>
      <c r="R14" s="78"/>
      <c r="X14" s="136"/>
      <c r="Y14" s="84"/>
    </row>
    <row r="16" spans="8:20" ht="21.75" customHeight="1">
      <c r="H16" s="130">
        <v>6500</v>
      </c>
      <c r="I16" s="130"/>
      <c r="J16" s="130"/>
      <c r="S16" s="130">
        <v>1000</v>
      </c>
      <c r="T16" s="130"/>
    </row>
    <row r="18" spans="2:18" ht="21.75" customHeight="1">
      <c r="B18" s="80">
        <v>400</v>
      </c>
      <c r="C18" s="80"/>
      <c r="E18" s="130">
        <v>2650</v>
      </c>
      <c r="F18" s="130"/>
      <c r="I18" s="82"/>
      <c r="J18" s="81">
        <v>400</v>
      </c>
      <c r="L18" s="130">
        <v>2650</v>
      </c>
      <c r="M18" s="130"/>
      <c r="Q18" s="82"/>
      <c r="R18" s="82">
        <v>400</v>
      </c>
    </row>
    <row r="19" spans="2:18" ht="21.75" customHeight="1">
      <c r="B19" s="80"/>
      <c r="H19" s="130">
        <v>6500</v>
      </c>
      <c r="I19" s="130"/>
      <c r="J19" s="130"/>
      <c r="R19" s="82"/>
    </row>
  </sheetData>
  <sheetProtection/>
  <mergeCells count="9">
    <mergeCell ref="H16:J16"/>
    <mergeCell ref="S16:T16"/>
    <mergeCell ref="E18:F18"/>
    <mergeCell ref="L18:M18"/>
    <mergeCell ref="H19:J19"/>
    <mergeCell ref="T1:V1"/>
    <mergeCell ref="X5:X8"/>
    <mergeCell ref="Y8:Y11"/>
    <mergeCell ref="X9:X14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Y41"/>
  <sheetViews>
    <sheetView zoomScale="110" zoomScaleNormal="110" zoomScalePageLayoutView="0" workbookViewId="0" topLeftCell="Q17">
      <selection activeCell="Z22" sqref="Z22"/>
    </sheetView>
  </sheetViews>
  <sheetFormatPr defaultColWidth="4.7109375" defaultRowHeight="21.75" customHeight="1"/>
  <cols>
    <col min="1" max="7" width="4.7109375" style="75" customWidth="1"/>
    <col min="8" max="8" width="5.57421875" style="75" bestFit="1" customWidth="1"/>
    <col min="9" max="9" width="4.7109375" style="75" customWidth="1"/>
    <col min="10" max="10" width="5.00390625" style="75" customWidth="1"/>
    <col min="11" max="14" width="4.7109375" style="75" customWidth="1"/>
    <col min="15" max="15" width="5.57421875" style="75" bestFit="1" customWidth="1"/>
    <col min="16" max="18" width="4.7109375" style="75" customWidth="1"/>
    <col min="19" max="19" width="5.57421875" style="75" bestFit="1" customWidth="1"/>
    <col min="20" max="22" width="4.7109375" style="75" customWidth="1"/>
    <col min="23" max="23" width="1.57421875" style="75" customWidth="1"/>
    <col min="24" max="24" width="4.7109375" style="75" customWidth="1"/>
    <col min="25" max="25" width="5.57421875" style="75" bestFit="1" customWidth="1"/>
    <col min="26" max="28" width="4.7109375" style="75" customWidth="1"/>
    <col min="29" max="29" width="5.140625" style="75" bestFit="1" customWidth="1"/>
    <col min="30" max="30" width="5.57421875" style="75" bestFit="1" customWidth="1"/>
    <col min="31" max="34" width="4.7109375" style="75" customWidth="1"/>
    <col min="35" max="35" width="5.57421875" style="75" bestFit="1" customWidth="1"/>
    <col min="36" max="38" width="4.7109375" style="75" customWidth="1"/>
    <col min="39" max="39" width="5.140625" style="75" bestFit="1" customWidth="1"/>
    <col min="40" max="16384" width="4.7109375" style="75" customWidth="1"/>
  </cols>
  <sheetData>
    <row r="4" ht="21.75" customHeight="1">
      <c r="B4" s="121" t="s">
        <v>695</v>
      </c>
    </row>
    <row r="5" spans="16:30" ht="21.75" customHeight="1" thickBot="1">
      <c r="P5" s="112"/>
      <c r="Q5" s="112"/>
      <c r="R5" s="112"/>
      <c r="S5" s="112"/>
      <c r="T5" s="112"/>
      <c r="U5" s="112"/>
      <c r="W5" s="79"/>
      <c r="X5" s="79"/>
      <c r="Y5" s="79"/>
      <c r="Z5" s="79"/>
      <c r="AD5" s="121" t="s">
        <v>698</v>
      </c>
    </row>
    <row r="6" spans="2:25" ht="21.75" customHeight="1">
      <c r="B6" s="107"/>
      <c r="C6" s="104"/>
      <c r="D6" s="104"/>
      <c r="E6" s="104"/>
      <c r="F6" s="104"/>
      <c r="G6" s="104"/>
      <c r="H6" s="104"/>
      <c r="I6" s="104"/>
      <c r="J6" s="77"/>
      <c r="K6" s="104"/>
      <c r="L6" s="104"/>
      <c r="M6" s="104"/>
      <c r="N6" s="104"/>
      <c r="O6" s="104"/>
      <c r="R6" s="86"/>
      <c r="S6" s="103"/>
      <c r="T6" s="104"/>
      <c r="U6" s="105"/>
      <c r="X6" s="126">
        <v>500</v>
      </c>
      <c r="Y6" s="83"/>
    </row>
    <row r="7" spans="2:25" ht="21.75" customHeight="1" thickBot="1">
      <c r="B7" s="108"/>
      <c r="J7" s="78"/>
      <c r="R7" s="88"/>
      <c r="S7" s="106"/>
      <c r="U7" s="98"/>
      <c r="X7" s="127"/>
      <c r="Y7" s="83"/>
    </row>
    <row r="8" spans="2:41" ht="21.75" customHeight="1" thickBot="1">
      <c r="B8" s="106"/>
      <c r="S8" s="106"/>
      <c r="U8" s="98"/>
      <c r="X8" s="83"/>
      <c r="Y8" s="83"/>
      <c r="AD8" s="99"/>
      <c r="AE8" s="100"/>
      <c r="AF8" s="100"/>
      <c r="AG8" s="100"/>
      <c r="AH8" s="100"/>
      <c r="AI8" s="100"/>
      <c r="AJ8" s="100"/>
      <c r="AK8" s="100"/>
      <c r="AL8" s="101"/>
      <c r="AM8" s="100"/>
      <c r="AN8" s="100"/>
      <c r="AO8" s="102"/>
    </row>
    <row r="9" spans="2:41" ht="21.75" customHeight="1" thickBot="1">
      <c r="B9" s="106"/>
      <c r="S9" s="115"/>
      <c r="T9" s="112"/>
      <c r="U9" s="116"/>
      <c r="X9" s="83"/>
      <c r="Y9" s="128">
        <v>3500</v>
      </c>
      <c r="AD9" s="86"/>
      <c r="AE9" s="87"/>
      <c r="AK9" s="93"/>
      <c r="AL9" s="97"/>
      <c r="AN9" s="86"/>
      <c r="AO9" s="87"/>
    </row>
    <row r="10" spans="2:41" ht="21.75" customHeight="1" thickBot="1">
      <c r="B10" s="106"/>
      <c r="R10" s="98"/>
      <c r="S10" s="79"/>
      <c r="T10" s="79"/>
      <c r="U10" s="120"/>
      <c r="X10" s="129">
        <v>2500</v>
      </c>
      <c r="Y10" s="128"/>
      <c r="AD10" s="90"/>
      <c r="AE10" s="91"/>
      <c r="AI10" s="85"/>
      <c r="AJ10" s="93"/>
      <c r="AK10" s="94"/>
      <c r="AM10" s="133">
        <v>1430</v>
      </c>
      <c r="AN10" s="90"/>
      <c r="AO10" s="91"/>
    </row>
    <row r="11" spans="2:41" ht="21.75" customHeight="1" thickBot="1">
      <c r="B11" s="106"/>
      <c r="R11" s="98"/>
      <c r="S11" s="117"/>
      <c r="T11" s="117"/>
      <c r="U11" s="118"/>
      <c r="X11" s="129"/>
      <c r="Y11" s="128"/>
      <c r="AC11" s="134">
        <v>1680</v>
      </c>
      <c r="AD11" s="86"/>
      <c r="AE11" s="87"/>
      <c r="AI11" s="93"/>
      <c r="AJ11" s="94"/>
      <c r="AM11" s="133"/>
      <c r="AN11" s="86"/>
      <c r="AO11" s="87"/>
    </row>
    <row r="12" spans="2:41" ht="21.75" customHeight="1" thickBot="1">
      <c r="B12" s="106"/>
      <c r="R12" s="98"/>
      <c r="S12" s="117"/>
      <c r="T12" s="117"/>
      <c r="U12" s="118"/>
      <c r="X12" s="83"/>
      <c r="Y12" s="128"/>
      <c r="AC12" s="134"/>
      <c r="AD12" s="90"/>
      <c r="AE12" s="91"/>
      <c r="AH12" s="92"/>
      <c r="AI12" s="95"/>
      <c r="AM12" s="133"/>
      <c r="AN12" s="90"/>
      <c r="AO12" s="91"/>
    </row>
    <row r="13" spans="2:41" ht="21.75" customHeight="1" thickBot="1">
      <c r="B13" s="106"/>
      <c r="R13" s="119"/>
      <c r="S13" s="117"/>
      <c r="T13" s="117"/>
      <c r="U13" s="118"/>
      <c r="X13" s="84"/>
      <c r="Y13" s="83"/>
      <c r="AD13" s="90"/>
      <c r="AE13" s="91"/>
      <c r="AG13" s="93"/>
      <c r="AH13" s="94"/>
      <c r="AN13" s="88"/>
      <c r="AO13" s="89"/>
    </row>
    <row r="14" spans="2:33" ht="21.75" customHeight="1" thickBot="1">
      <c r="B14" s="109"/>
      <c r="J14" s="77"/>
      <c r="R14" s="110"/>
      <c r="X14" s="126">
        <v>500</v>
      </c>
      <c r="Y14" s="83"/>
      <c r="AD14" s="90"/>
      <c r="AE14" s="91"/>
      <c r="AF14" s="96"/>
      <c r="AG14" s="97"/>
    </row>
    <row r="15" spans="2:26" ht="21.75" customHeight="1" thickBot="1">
      <c r="B15" s="111"/>
      <c r="C15" s="112"/>
      <c r="D15" s="112"/>
      <c r="E15" s="112"/>
      <c r="F15" s="112"/>
      <c r="G15" s="112"/>
      <c r="H15" s="112"/>
      <c r="I15" s="112"/>
      <c r="J15" s="78"/>
      <c r="K15" s="112"/>
      <c r="L15" s="112"/>
      <c r="M15" s="112"/>
      <c r="N15" s="112"/>
      <c r="O15" s="112"/>
      <c r="P15" s="112"/>
      <c r="Q15" s="112"/>
      <c r="R15" s="113"/>
      <c r="W15" s="79"/>
      <c r="X15" s="127"/>
      <c r="Y15" s="84"/>
      <c r="Z15" s="79"/>
    </row>
    <row r="16" spans="29:41" ht="21.75" customHeight="1">
      <c r="AC16" s="82"/>
      <c r="AD16" s="132">
        <v>500</v>
      </c>
      <c r="AE16" s="131"/>
      <c r="AI16" s="130">
        <v>2500</v>
      </c>
      <c r="AJ16" s="130"/>
      <c r="AM16" s="82"/>
      <c r="AN16" s="130">
        <v>500</v>
      </c>
      <c r="AO16" s="131"/>
    </row>
    <row r="17" spans="2:41" ht="21.75" customHeight="1">
      <c r="B17" s="80">
        <v>400</v>
      </c>
      <c r="C17" s="80"/>
      <c r="E17" s="130">
        <v>2610</v>
      </c>
      <c r="F17" s="130"/>
      <c r="I17" s="82"/>
      <c r="J17" s="82">
        <v>400</v>
      </c>
      <c r="L17" s="130">
        <v>2620</v>
      </c>
      <c r="M17" s="130"/>
      <c r="Q17" s="82"/>
      <c r="R17" s="82">
        <v>400</v>
      </c>
      <c r="S17" s="132" t="s">
        <v>697</v>
      </c>
      <c r="T17" s="130"/>
      <c r="U17" s="131"/>
      <c r="AC17" s="82"/>
      <c r="AI17" s="130">
        <v>3500</v>
      </c>
      <c r="AJ17" s="130"/>
      <c r="AO17" s="82"/>
    </row>
    <row r="18" spans="2:18" ht="21.75" customHeight="1">
      <c r="B18" s="80"/>
      <c r="H18" s="130">
        <v>6430</v>
      </c>
      <c r="I18" s="130"/>
      <c r="J18" s="130"/>
      <c r="R18" s="82"/>
    </row>
    <row r="19" ht="7.5" customHeight="1"/>
    <row r="21" spans="20:22" ht="21.75" customHeight="1">
      <c r="T21" s="130"/>
      <c r="U21" s="130"/>
      <c r="V21" s="130"/>
    </row>
    <row r="22" spans="20:22" ht="21.75" customHeight="1">
      <c r="T22" s="76"/>
      <c r="U22" s="76"/>
      <c r="V22" s="76"/>
    </row>
    <row r="23" spans="20:41" ht="21.75" customHeight="1">
      <c r="T23" s="130"/>
      <c r="U23" s="130"/>
      <c r="V23" s="130"/>
      <c r="AO23" s="122"/>
    </row>
    <row r="24" spans="2:38" ht="21.75" customHeight="1">
      <c r="B24" s="121" t="s">
        <v>699</v>
      </c>
      <c r="AD24" s="125" t="s">
        <v>701</v>
      </c>
      <c r="AL24" s="79">
        <v>100</v>
      </c>
    </row>
    <row r="25" spans="2:38" ht="21.75" customHeight="1">
      <c r="B25" s="121" t="s">
        <v>700</v>
      </c>
      <c r="AC25" s="79"/>
      <c r="AL25" s="124"/>
    </row>
    <row r="26" spans="28:51" ht="21.75" customHeight="1" thickBot="1">
      <c r="AB26" s="75">
        <v>220</v>
      </c>
      <c r="AX26" s="79"/>
      <c r="AY26" s="75">
        <v>90</v>
      </c>
    </row>
    <row r="27" spans="2:46" ht="21.75" customHeight="1">
      <c r="B27" s="77"/>
      <c r="J27" s="77"/>
      <c r="R27" s="77"/>
      <c r="X27" s="135">
        <v>1200</v>
      </c>
      <c r="Y27" s="83"/>
      <c r="AC27" s="123"/>
      <c r="AD27" s="77"/>
      <c r="AL27" s="77"/>
      <c r="AT27" s="77"/>
    </row>
    <row r="28" spans="2:46" ht="21.75" customHeight="1" thickBot="1">
      <c r="B28" s="78"/>
      <c r="J28" s="78"/>
      <c r="R28" s="78"/>
      <c r="X28" s="129"/>
      <c r="Y28" s="83"/>
      <c r="AD28" s="78"/>
      <c r="AL28" s="78"/>
      <c r="AT28" s="78"/>
    </row>
    <row r="29" spans="24:29" ht="21.75" customHeight="1">
      <c r="X29" s="129"/>
      <c r="Y29" s="83"/>
      <c r="AC29" s="79"/>
    </row>
    <row r="30" spans="2:47" ht="21.75" customHeight="1">
      <c r="B30" s="114" t="s">
        <v>696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X30" s="136"/>
      <c r="Y30" s="128">
        <v>3500</v>
      </c>
      <c r="AD30" s="114" t="s">
        <v>696</v>
      </c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24:25" ht="21.75" customHeight="1">
      <c r="X31" s="135">
        <v>2300</v>
      </c>
      <c r="Y31" s="128"/>
    </row>
    <row r="32" spans="24:25" ht="21.75" customHeight="1">
      <c r="X32" s="129"/>
      <c r="Y32" s="128"/>
    </row>
    <row r="33" spans="24:25" ht="21.75" customHeight="1">
      <c r="X33" s="129"/>
      <c r="Y33" s="128"/>
    </row>
    <row r="34" spans="24:25" ht="21.75" customHeight="1" thickBot="1">
      <c r="X34" s="129"/>
      <c r="Y34" s="83"/>
    </row>
    <row r="35" spans="2:46" ht="21.75" customHeight="1">
      <c r="B35" s="77"/>
      <c r="J35" s="77"/>
      <c r="R35" s="77"/>
      <c r="X35" s="129"/>
      <c r="Y35" s="83"/>
      <c r="AD35" s="77"/>
      <c r="AL35" s="77"/>
      <c r="AT35" s="77"/>
    </row>
    <row r="36" spans="2:46" ht="21.75" customHeight="1" thickBot="1">
      <c r="B36" s="78"/>
      <c r="J36" s="78"/>
      <c r="R36" s="78"/>
      <c r="X36" s="136"/>
      <c r="Y36" s="84"/>
      <c r="AD36" s="78"/>
      <c r="AL36" s="78"/>
      <c r="AT36" s="78"/>
    </row>
    <row r="38" spans="8:20" ht="21.75" customHeight="1">
      <c r="H38" s="130">
        <v>6400</v>
      </c>
      <c r="I38" s="130"/>
      <c r="J38" s="130"/>
      <c r="S38" s="130">
        <v>1200</v>
      </c>
      <c r="T38" s="130"/>
    </row>
    <row r="40" spans="2:18" ht="21.75" customHeight="1">
      <c r="B40" s="80">
        <v>400</v>
      </c>
      <c r="C40" s="80"/>
      <c r="E40" s="130">
        <v>2610</v>
      </c>
      <c r="F40" s="130"/>
      <c r="I40" s="82"/>
      <c r="J40" s="81">
        <v>400</v>
      </c>
      <c r="L40" s="130">
        <v>2620</v>
      </c>
      <c r="M40" s="130"/>
      <c r="Q40" s="82"/>
      <c r="R40" s="82">
        <v>400</v>
      </c>
    </row>
    <row r="41" spans="2:18" ht="21.75" customHeight="1">
      <c r="B41" s="80"/>
      <c r="H41" s="130">
        <v>6430</v>
      </c>
      <c r="I41" s="130"/>
      <c r="J41" s="130"/>
      <c r="R41" s="82"/>
    </row>
  </sheetData>
  <sheetProtection/>
  <mergeCells count="24">
    <mergeCell ref="H18:J18"/>
    <mergeCell ref="L17:M17"/>
    <mergeCell ref="E17:F17"/>
    <mergeCell ref="X14:X15"/>
    <mergeCell ref="S17:U17"/>
    <mergeCell ref="E40:F40"/>
    <mergeCell ref="L40:M40"/>
    <mergeCell ref="H41:J41"/>
    <mergeCell ref="H38:J38"/>
    <mergeCell ref="S38:T38"/>
    <mergeCell ref="X27:X30"/>
    <mergeCell ref="X31:X36"/>
    <mergeCell ref="AN16:AO16"/>
    <mergeCell ref="AD16:AE16"/>
    <mergeCell ref="AI17:AJ17"/>
    <mergeCell ref="Y30:Y33"/>
    <mergeCell ref="AM10:AM12"/>
    <mergeCell ref="AC11:AC12"/>
    <mergeCell ref="X6:X7"/>
    <mergeCell ref="Y9:Y12"/>
    <mergeCell ref="X10:X11"/>
    <mergeCell ref="AI16:AJ16"/>
    <mergeCell ref="T21:V21"/>
    <mergeCell ref="T23:V23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1"/>
  <sheetViews>
    <sheetView zoomScalePageLayoutView="0" workbookViewId="0" topLeftCell="A220">
      <selection activeCell="I92" sqref="I92"/>
    </sheetView>
  </sheetViews>
  <sheetFormatPr defaultColWidth="11.57421875" defaultRowHeight="12.75"/>
  <cols>
    <col min="1" max="1" width="6.28125" style="1" customWidth="1"/>
    <col min="2" max="2" width="33.421875" style="0" customWidth="1"/>
    <col min="3" max="3" width="57.8515625" style="0" customWidth="1"/>
    <col min="4" max="4" width="7.00390625" style="3" customWidth="1"/>
    <col min="5" max="5" width="12.421875" style="3" customWidth="1"/>
    <col min="6" max="6" width="13.8515625" style="3" customWidth="1"/>
    <col min="7" max="7" width="23.140625" style="41" customWidth="1"/>
  </cols>
  <sheetData>
    <row r="1" spans="1:7" s="9" customFormat="1" ht="17.25">
      <c r="A1" s="10"/>
      <c r="B1" s="11" t="s">
        <v>693</v>
      </c>
      <c r="C1" s="11"/>
      <c r="D1" s="12"/>
      <c r="E1" s="12"/>
      <c r="F1" s="12"/>
      <c r="G1" s="39"/>
    </row>
    <row r="2" spans="1:7" s="9" customFormat="1" ht="12.75">
      <c r="A2" s="10"/>
      <c r="D2" s="12"/>
      <c r="E2" s="12"/>
      <c r="F2" s="12"/>
      <c r="G2" s="39"/>
    </row>
    <row r="3" spans="1:7" s="9" customFormat="1" ht="12.75">
      <c r="A3" s="10"/>
      <c r="D3" s="12"/>
      <c r="E3" s="12"/>
      <c r="F3" s="12"/>
      <c r="G3" s="39"/>
    </row>
    <row r="4" spans="1:7" s="9" customFormat="1" ht="12.75">
      <c r="A4" s="10"/>
      <c r="D4" s="12"/>
      <c r="E4" s="12"/>
      <c r="F4" s="12"/>
      <c r="G4" s="39"/>
    </row>
    <row r="5" spans="1:7" s="9" customFormat="1" ht="12.75">
      <c r="A5" s="21"/>
      <c r="B5" s="22" t="s">
        <v>4</v>
      </c>
      <c r="C5" s="22" t="s">
        <v>474</v>
      </c>
      <c r="D5" s="23" t="s">
        <v>511</v>
      </c>
      <c r="E5" s="23" t="s">
        <v>690</v>
      </c>
      <c r="F5" s="23" t="s">
        <v>691</v>
      </c>
      <c r="G5" s="61" t="s">
        <v>461</v>
      </c>
    </row>
    <row r="6" spans="1:7" s="9" customFormat="1" ht="12.75">
      <c r="A6" s="5">
        <v>1</v>
      </c>
      <c r="B6" s="15" t="s">
        <v>271</v>
      </c>
      <c r="C6" s="15" t="s">
        <v>270</v>
      </c>
      <c r="D6" s="7">
        <v>1</v>
      </c>
      <c r="E6" s="8">
        <f>13702/26.3</f>
        <v>520.9885931558936</v>
      </c>
      <c r="F6" s="8">
        <f aca="true" t="shared" si="0" ref="F6:F12">E6*D6</f>
        <v>520.9885931558936</v>
      </c>
      <c r="G6" s="57" t="s">
        <v>612</v>
      </c>
    </row>
    <row r="7" spans="1:7" s="9" customFormat="1" ht="12.75">
      <c r="A7" s="5">
        <v>2</v>
      </c>
      <c r="B7" s="6" t="s">
        <v>253</v>
      </c>
      <c r="C7" s="6" t="s">
        <v>272</v>
      </c>
      <c r="D7" s="7">
        <v>1</v>
      </c>
      <c r="E7" s="8">
        <f>57995/26.3</f>
        <v>2205.133079847909</v>
      </c>
      <c r="F7" s="8">
        <f t="shared" si="0"/>
        <v>2205.133079847909</v>
      </c>
      <c r="G7" s="57" t="s">
        <v>612</v>
      </c>
    </row>
    <row r="8" spans="1:7" s="2" customFormat="1" ht="12.75">
      <c r="A8" s="5">
        <v>3</v>
      </c>
      <c r="B8" s="6" t="s">
        <v>265</v>
      </c>
      <c r="C8" s="6" t="s">
        <v>273</v>
      </c>
      <c r="D8" s="16">
        <v>5</v>
      </c>
      <c r="E8" s="17">
        <f>8870/26.3</f>
        <v>337.2623574144487</v>
      </c>
      <c r="F8" s="17">
        <f t="shared" si="0"/>
        <v>1686.3117870722433</v>
      </c>
      <c r="G8" s="58" t="s">
        <v>612</v>
      </c>
    </row>
    <row r="9" spans="1:7" s="9" customFormat="1" ht="12.75">
      <c r="A9" s="5">
        <v>4</v>
      </c>
      <c r="B9" s="15" t="s">
        <v>6</v>
      </c>
      <c r="C9" s="15" t="s">
        <v>626</v>
      </c>
      <c r="D9" s="7">
        <v>6</v>
      </c>
      <c r="E9" s="8">
        <f>42326/26.3</f>
        <v>1609.3536121673003</v>
      </c>
      <c r="F9" s="8">
        <f t="shared" si="0"/>
        <v>9656.121673003801</v>
      </c>
      <c r="G9" s="57" t="s">
        <v>625</v>
      </c>
    </row>
    <row r="10" spans="1:7" s="9" customFormat="1" ht="12.75">
      <c r="A10" s="5">
        <v>5</v>
      </c>
      <c r="B10" s="15" t="s">
        <v>7</v>
      </c>
      <c r="C10" s="15" t="s">
        <v>275</v>
      </c>
      <c r="D10" s="7">
        <v>2</v>
      </c>
      <c r="E10" s="8">
        <f>3617/26.3</f>
        <v>137.52851711026616</v>
      </c>
      <c r="F10" s="8">
        <f t="shared" si="0"/>
        <v>275.05703422053233</v>
      </c>
      <c r="G10" s="57">
        <v>58445</v>
      </c>
    </row>
    <row r="11" spans="1:7" s="9" customFormat="1" ht="12.75">
      <c r="A11" s="5">
        <v>6</v>
      </c>
      <c r="B11" s="15" t="s">
        <v>8</v>
      </c>
      <c r="C11" s="15" t="s">
        <v>276</v>
      </c>
      <c r="D11" s="7">
        <v>3</v>
      </c>
      <c r="E11" s="8">
        <f>11942/26.3</f>
        <v>454.06844106463876</v>
      </c>
      <c r="F11" s="8">
        <f t="shared" si="0"/>
        <v>1362.2053231939162</v>
      </c>
      <c r="G11" s="57" t="s">
        <v>625</v>
      </c>
    </row>
    <row r="12" spans="1:7" s="9" customFormat="1" ht="12.75">
      <c r="A12" s="5">
        <v>7</v>
      </c>
      <c r="B12" s="15" t="s">
        <v>9</v>
      </c>
      <c r="C12" s="15" t="s">
        <v>277</v>
      </c>
      <c r="D12" s="7">
        <v>3</v>
      </c>
      <c r="E12" s="8">
        <f>890/26.3</f>
        <v>33.840304182509506</v>
      </c>
      <c r="F12" s="8">
        <f t="shared" si="0"/>
        <v>101.52091254752852</v>
      </c>
      <c r="G12" s="57" t="s">
        <v>625</v>
      </c>
    </row>
    <row r="13" spans="1:7" s="9" customFormat="1" ht="12.75">
      <c r="A13" s="5">
        <v>8</v>
      </c>
      <c r="B13" s="15" t="s">
        <v>10</v>
      </c>
      <c r="C13" s="15" t="s">
        <v>278</v>
      </c>
      <c r="D13" s="7">
        <v>4</v>
      </c>
      <c r="E13" s="8"/>
      <c r="F13" s="8"/>
      <c r="G13" s="57" t="s">
        <v>612</v>
      </c>
    </row>
    <row r="14" spans="1:7" s="9" customFormat="1" ht="12.75">
      <c r="A14" s="5">
        <v>9</v>
      </c>
      <c r="B14" s="15" t="s">
        <v>11</v>
      </c>
      <c r="C14" s="15" t="s">
        <v>481</v>
      </c>
      <c r="D14" s="7">
        <v>1</v>
      </c>
      <c r="E14" s="8"/>
      <c r="F14" s="8"/>
      <c r="G14" s="57">
        <v>55117</v>
      </c>
    </row>
    <row r="15" spans="1:7" s="9" customFormat="1" ht="34.5" customHeight="1">
      <c r="A15" s="5">
        <v>10</v>
      </c>
      <c r="B15" s="18" t="s">
        <v>257</v>
      </c>
      <c r="C15" s="18" t="s">
        <v>280</v>
      </c>
      <c r="D15" s="7">
        <v>1</v>
      </c>
      <c r="E15" s="8"/>
      <c r="F15" s="8"/>
      <c r="G15" s="57" t="s">
        <v>612</v>
      </c>
    </row>
    <row r="16" spans="1:7" s="9" customFormat="1" ht="12.75">
      <c r="A16" s="5">
        <v>11</v>
      </c>
      <c r="B16" s="15" t="s">
        <v>263</v>
      </c>
      <c r="C16" s="15" t="s">
        <v>281</v>
      </c>
      <c r="D16" s="7">
        <v>1</v>
      </c>
      <c r="E16" s="8"/>
      <c r="F16" s="8"/>
      <c r="G16" s="57" t="s">
        <v>656</v>
      </c>
    </row>
    <row r="17" spans="1:7" s="9" customFormat="1" ht="12.75">
      <c r="A17" s="5">
        <v>12</v>
      </c>
      <c r="B17" s="15" t="s">
        <v>12</v>
      </c>
      <c r="C17" s="15" t="s">
        <v>282</v>
      </c>
      <c r="D17" s="7">
        <v>1</v>
      </c>
      <c r="E17" s="8"/>
      <c r="F17" s="8"/>
      <c r="G17" s="57">
        <v>92786</v>
      </c>
    </row>
    <row r="18" spans="1:7" s="9" customFormat="1" ht="12.75">
      <c r="A18" s="5">
        <v>13</v>
      </c>
      <c r="B18" s="15" t="s">
        <v>13</v>
      </c>
      <c r="C18" s="15" t="s">
        <v>477</v>
      </c>
      <c r="D18" s="7">
        <v>1</v>
      </c>
      <c r="E18" s="8"/>
      <c r="F18" s="8"/>
      <c r="G18" s="57" t="s">
        <v>656</v>
      </c>
    </row>
    <row r="19" spans="1:7" s="9" customFormat="1" ht="12.75">
      <c r="A19" s="5">
        <v>14</v>
      </c>
      <c r="B19" s="15" t="s">
        <v>201</v>
      </c>
      <c r="C19" s="15" t="s">
        <v>283</v>
      </c>
      <c r="D19" s="7">
        <v>6</v>
      </c>
      <c r="E19" s="8"/>
      <c r="F19" s="8"/>
      <c r="G19" s="57" t="s">
        <v>627</v>
      </c>
    </row>
    <row r="20" spans="1:7" s="9" customFormat="1" ht="12.75">
      <c r="A20" s="5">
        <v>15</v>
      </c>
      <c r="B20" s="15" t="s">
        <v>15</v>
      </c>
      <c r="C20" s="15" t="s">
        <v>284</v>
      </c>
      <c r="D20" s="7">
        <v>1</v>
      </c>
      <c r="E20" s="8"/>
      <c r="F20" s="8"/>
      <c r="G20" s="57">
        <v>53737</v>
      </c>
    </row>
    <row r="21" spans="1:7" s="9" customFormat="1" ht="12.75">
      <c r="A21" s="5">
        <v>16</v>
      </c>
      <c r="B21" s="15" t="s">
        <v>16</v>
      </c>
      <c r="C21" s="15" t="s">
        <v>285</v>
      </c>
      <c r="D21" s="7">
        <v>1</v>
      </c>
      <c r="E21" s="8"/>
      <c r="F21" s="8"/>
      <c r="G21" s="57">
        <v>55117</v>
      </c>
    </row>
    <row r="22" spans="1:7" s="9" customFormat="1" ht="12.75">
      <c r="A22" s="5">
        <v>17</v>
      </c>
      <c r="B22" s="15" t="s">
        <v>202</v>
      </c>
      <c r="C22" s="15" t="s">
        <v>462</v>
      </c>
      <c r="D22" s="7">
        <v>2</v>
      </c>
      <c r="E22" s="8"/>
      <c r="F22" s="8"/>
      <c r="G22" s="57" t="s">
        <v>612</v>
      </c>
    </row>
    <row r="23" spans="1:7" s="9" customFormat="1" ht="12.75">
      <c r="A23" s="5">
        <v>18</v>
      </c>
      <c r="B23" s="15" t="s">
        <v>17</v>
      </c>
      <c r="C23" s="15" t="s">
        <v>286</v>
      </c>
      <c r="D23" s="7">
        <v>1</v>
      </c>
      <c r="E23" s="8"/>
      <c r="F23" s="8"/>
      <c r="G23" s="57" t="s">
        <v>628</v>
      </c>
    </row>
    <row r="24" spans="1:7" s="9" customFormat="1" ht="12.75">
      <c r="A24" s="5">
        <v>19</v>
      </c>
      <c r="B24" s="15" t="s">
        <v>203</v>
      </c>
      <c r="C24" s="15" t="s">
        <v>287</v>
      </c>
      <c r="D24" s="7">
        <v>1</v>
      </c>
      <c r="E24" s="8"/>
      <c r="F24" s="8"/>
      <c r="G24" s="57">
        <v>19358</v>
      </c>
    </row>
    <row r="25" spans="1:7" s="9" customFormat="1" ht="12.75">
      <c r="A25" s="5">
        <v>20</v>
      </c>
      <c r="B25" s="15" t="s">
        <v>18</v>
      </c>
      <c r="C25" s="15" t="s">
        <v>673</v>
      </c>
      <c r="D25" s="7">
        <v>1</v>
      </c>
      <c r="E25" s="8"/>
      <c r="F25" s="8"/>
      <c r="G25" s="57" t="s">
        <v>656</v>
      </c>
    </row>
    <row r="26" spans="1:7" s="9" customFormat="1" ht="12.75">
      <c r="A26" s="5">
        <v>21</v>
      </c>
      <c r="B26" s="15" t="s">
        <v>220</v>
      </c>
      <c r="C26" s="15" t="s">
        <v>289</v>
      </c>
      <c r="D26" s="7">
        <v>1</v>
      </c>
      <c r="E26" s="8"/>
      <c r="F26" s="8"/>
      <c r="G26" s="57">
        <v>57860</v>
      </c>
    </row>
    <row r="27" spans="1:7" s="9" customFormat="1" ht="12.75">
      <c r="A27" s="5">
        <v>22</v>
      </c>
      <c r="B27" s="15" t="s">
        <v>221</v>
      </c>
      <c r="C27" s="15" t="s">
        <v>290</v>
      </c>
      <c r="D27" s="7">
        <v>1</v>
      </c>
      <c r="E27" s="8"/>
      <c r="F27" s="8"/>
      <c r="G27" s="57" t="s">
        <v>629</v>
      </c>
    </row>
    <row r="28" spans="1:7" s="9" customFormat="1" ht="12.75">
      <c r="A28" s="5">
        <v>23</v>
      </c>
      <c r="B28" s="15" t="s">
        <v>252</v>
      </c>
      <c r="C28" s="15" t="s">
        <v>692</v>
      </c>
      <c r="D28" s="7">
        <v>1</v>
      </c>
      <c r="E28" s="8">
        <f>180909/26.3</f>
        <v>6878.669201520913</v>
      </c>
      <c r="F28" s="8">
        <f>E28*D28</f>
        <v>6878.669201520913</v>
      </c>
      <c r="G28" s="57">
        <v>59726</v>
      </c>
    </row>
    <row r="29" spans="1:7" s="9" customFormat="1" ht="12.75">
      <c r="A29" s="5">
        <v>24</v>
      </c>
      <c r="B29" s="15" t="s">
        <v>19</v>
      </c>
      <c r="C29" s="15" t="s">
        <v>292</v>
      </c>
      <c r="D29" s="7">
        <v>5</v>
      </c>
      <c r="E29" s="8"/>
      <c r="F29" s="8"/>
      <c r="G29" s="57" t="s">
        <v>612</v>
      </c>
    </row>
    <row r="30" spans="1:7" s="9" customFormat="1" ht="12.75">
      <c r="A30" s="5">
        <v>25</v>
      </c>
      <c r="B30" s="15" t="s">
        <v>20</v>
      </c>
      <c r="C30" s="15" t="s">
        <v>293</v>
      </c>
      <c r="D30" s="7">
        <v>1</v>
      </c>
      <c r="E30" s="8"/>
      <c r="F30" s="8"/>
      <c r="G30" s="57" t="s">
        <v>612</v>
      </c>
    </row>
    <row r="31" spans="1:7" s="9" customFormat="1" ht="12.75">
      <c r="A31" s="5">
        <v>26</v>
      </c>
      <c r="B31" s="15" t="s">
        <v>21</v>
      </c>
      <c r="C31" s="15" t="s">
        <v>674</v>
      </c>
      <c r="D31" s="7">
        <v>1</v>
      </c>
      <c r="E31" s="8"/>
      <c r="F31" s="8"/>
      <c r="G31" s="57">
        <v>56394</v>
      </c>
    </row>
    <row r="32" spans="1:7" s="9" customFormat="1" ht="12.75">
      <c r="A32" s="5">
        <v>27</v>
      </c>
      <c r="B32" s="15" t="s">
        <v>22</v>
      </c>
      <c r="C32" s="15" t="s">
        <v>294</v>
      </c>
      <c r="D32" s="7">
        <v>1</v>
      </c>
      <c r="E32" s="8"/>
      <c r="F32" s="8"/>
      <c r="G32" s="57">
        <v>57461</v>
      </c>
    </row>
    <row r="33" spans="1:9" s="9" customFormat="1" ht="14.25">
      <c r="A33" s="5">
        <v>28</v>
      </c>
      <c r="B33" s="15" t="s">
        <v>23</v>
      </c>
      <c r="C33" s="15" t="s">
        <v>630</v>
      </c>
      <c r="D33" s="7">
        <v>1</v>
      </c>
      <c r="E33" s="8"/>
      <c r="F33" s="8"/>
      <c r="G33" s="57" t="s">
        <v>656</v>
      </c>
      <c r="I33" s="56" t="s">
        <v>632</v>
      </c>
    </row>
    <row r="34" spans="1:7" s="9" customFormat="1" ht="12.75">
      <c r="A34" s="5">
        <v>29</v>
      </c>
      <c r="B34" s="15" t="s">
        <v>24</v>
      </c>
      <c r="C34" s="15" t="s">
        <v>482</v>
      </c>
      <c r="D34" s="7">
        <v>1</v>
      </c>
      <c r="E34" s="8"/>
      <c r="F34" s="8"/>
      <c r="G34" s="57">
        <v>59933</v>
      </c>
    </row>
    <row r="35" spans="1:7" s="9" customFormat="1" ht="12.75">
      <c r="A35" s="5">
        <v>30</v>
      </c>
      <c r="B35" s="15" t="s">
        <v>25</v>
      </c>
      <c r="C35" s="15" t="s">
        <v>297</v>
      </c>
      <c r="D35" s="7">
        <v>1</v>
      </c>
      <c r="E35" s="8"/>
      <c r="F35" s="8"/>
      <c r="G35" s="57">
        <v>57451</v>
      </c>
    </row>
    <row r="36" spans="1:7" s="9" customFormat="1" ht="12.75">
      <c r="A36" s="5">
        <v>31</v>
      </c>
      <c r="B36" s="15" t="s">
        <v>26</v>
      </c>
      <c r="C36" s="15" t="s">
        <v>483</v>
      </c>
      <c r="D36" s="7">
        <v>1</v>
      </c>
      <c r="E36" s="8"/>
      <c r="F36" s="8"/>
      <c r="G36" s="57">
        <v>98963</v>
      </c>
    </row>
    <row r="37" spans="1:7" s="9" customFormat="1" ht="12.75">
      <c r="A37" s="5">
        <v>32</v>
      </c>
      <c r="B37" s="15" t="s">
        <v>27</v>
      </c>
      <c r="C37" s="15" t="s">
        <v>479</v>
      </c>
      <c r="D37" s="7">
        <v>2</v>
      </c>
      <c r="E37" s="8"/>
      <c r="F37" s="8"/>
      <c r="G37" s="57" t="s">
        <v>612</v>
      </c>
    </row>
    <row r="38" spans="1:7" s="9" customFormat="1" ht="12.75">
      <c r="A38" s="5">
        <v>33</v>
      </c>
      <c r="B38" s="15" t="s">
        <v>28</v>
      </c>
      <c r="C38" s="15" t="s">
        <v>299</v>
      </c>
      <c r="D38" s="7">
        <v>6</v>
      </c>
      <c r="E38" s="8"/>
      <c r="F38" s="8"/>
      <c r="G38" s="57" t="s">
        <v>628</v>
      </c>
    </row>
    <row r="39" spans="1:7" s="9" customFormat="1" ht="12.75">
      <c r="A39" s="5">
        <v>34</v>
      </c>
      <c r="B39" s="15" t="s">
        <v>29</v>
      </c>
      <c r="C39" s="15" t="s">
        <v>300</v>
      </c>
      <c r="D39" s="7">
        <v>2</v>
      </c>
      <c r="E39" s="8"/>
      <c r="F39" s="8"/>
      <c r="G39" s="57">
        <v>61468</v>
      </c>
    </row>
    <row r="40" spans="1:7" s="9" customFormat="1" ht="12.75">
      <c r="A40" s="5">
        <v>35</v>
      </c>
      <c r="B40" s="15" t="s">
        <v>226</v>
      </c>
      <c r="C40" s="15" t="s">
        <v>301</v>
      </c>
      <c r="D40" s="7">
        <v>1</v>
      </c>
      <c r="E40" s="8"/>
      <c r="F40" s="8"/>
      <c r="G40" s="57">
        <v>59937</v>
      </c>
    </row>
    <row r="41" spans="1:7" s="9" customFormat="1" ht="12.75">
      <c r="A41" s="5">
        <v>36</v>
      </c>
      <c r="B41" s="15" t="s">
        <v>30</v>
      </c>
      <c r="C41" s="15" t="s">
        <v>302</v>
      </c>
      <c r="D41" s="7">
        <v>1</v>
      </c>
      <c r="E41" s="8"/>
      <c r="F41" s="8"/>
      <c r="G41" s="57">
        <v>59940</v>
      </c>
    </row>
    <row r="42" spans="1:7" s="9" customFormat="1" ht="12.75">
      <c r="A42" s="5">
        <v>37</v>
      </c>
      <c r="B42" s="6" t="s">
        <v>31</v>
      </c>
      <c r="C42" s="6" t="s">
        <v>303</v>
      </c>
      <c r="D42" s="7">
        <v>4</v>
      </c>
      <c r="E42" s="8"/>
      <c r="F42" s="8"/>
      <c r="G42" s="57" t="s">
        <v>631</v>
      </c>
    </row>
    <row r="43" spans="1:7" s="9" customFormat="1" ht="12.75">
      <c r="A43" s="5">
        <v>38</v>
      </c>
      <c r="B43" s="6" t="s">
        <v>259</v>
      </c>
      <c r="C43" s="6" t="s">
        <v>304</v>
      </c>
      <c r="D43" s="7">
        <v>1</v>
      </c>
      <c r="E43" s="8"/>
      <c r="F43" s="8"/>
      <c r="G43" s="57" t="s">
        <v>612</v>
      </c>
    </row>
    <row r="44" spans="1:7" s="9" customFormat="1" ht="12.75">
      <c r="A44" s="5">
        <v>39</v>
      </c>
      <c r="B44" s="37" t="s">
        <v>32</v>
      </c>
      <c r="C44" s="37" t="s">
        <v>305</v>
      </c>
      <c r="D44" s="34">
        <v>1</v>
      </c>
      <c r="E44" s="35"/>
      <c r="F44" s="35"/>
      <c r="G44" s="59" t="s">
        <v>615</v>
      </c>
    </row>
    <row r="45" spans="1:7" s="9" customFormat="1" ht="12.75">
      <c r="A45" s="5">
        <v>40</v>
      </c>
      <c r="B45" s="33" t="s">
        <v>217</v>
      </c>
      <c r="C45" s="33" t="s">
        <v>306</v>
      </c>
      <c r="D45" s="34">
        <v>1</v>
      </c>
      <c r="E45" s="35"/>
      <c r="F45" s="35"/>
      <c r="G45" s="59" t="s">
        <v>615</v>
      </c>
    </row>
    <row r="46" spans="1:7" s="9" customFormat="1" ht="12.75">
      <c r="A46" s="21"/>
      <c r="B46" s="22" t="s">
        <v>33</v>
      </c>
      <c r="C46" s="22" t="s">
        <v>307</v>
      </c>
      <c r="D46" s="23"/>
      <c r="E46" s="24"/>
      <c r="F46" s="24"/>
      <c r="G46" s="61"/>
    </row>
    <row r="47" spans="1:7" s="9" customFormat="1" ht="12.75">
      <c r="A47" s="5">
        <v>41</v>
      </c>
      <c r="B47" s="19" t="s">
        <v>266</v>
      </c>
      <c r="C47" s="19" t="s">
        <v>484</v>
      </c>
      <c r="D47" s="7">
        <v>1</v>
      </c>
      <c r="E47" s="8"/>
      <c r="F47" s="8"/>
      <c r="G47" s="57">
        <v>58309</v>
      </c>
    </row>
    <row r="48" spans="1:7" s="9" customFormat="1" ht="12.75">
      <c r="A48" s="5">
        <v>42</v>
      </c>
      <c r="B48" s="15" t="s">
        <v>34</v>
      </c>
      <c r="C48" s="15" t="s">
        <v>309</v>
      </c>
      <c r="D48" s="7">
        <v>1</v>
      </c>
      <c r="E48" s="8"/>
      <c r="F48" s="8"/>
      <c r="G48" s="57">
        <v>82144</v>
      </c>
    </row>
    <row r="49" spans="1:7" s="9" customFormat="1" ht="12.75">
      <c r="A49" s="5">
        <v>43</v>
      </c>
      <c r="B49" s="15" t="s">
        <v>230</v>
      </c>
      <c r="C49" s="15" t="s">
        <v>310</v>
      </c>
      <c r="D49" s="7">
        <v>1</v>
      </c>
      <c r="E49" s="8"/>
      <c r="F49" s="8"/>
      <c r="G49" s="57">
        <v>82154</v>
      </c>
    </row>
    <row r="50" spans="1:7" s="9" customFormat="1" ht="12.75">
      <c r="A50" s="5">
        <v>44</v>
      </c>
      <c r="B50" s="15" t="s">
        <v>35</v>
      </c>
      <c r="C50" s="15" t="s">
        <v>633</v>
      </c>
      <c r="D50" s="7">
        <v>1</v>
      </c>
      <c r="E50" s="8"/>
      <c r="F50" s="8"/>
      <c r="G50" s="57">
        <v>82156</v>
      </c>
    </row>
    <row r="51" spans="1:7" s="9" customFormat="1" ht="12.75">
      <c r="A51" s="5">
        <v>45</v>
      </c>
      <c r="B51" s="15" t="s">
        <v>36</v>
      </c>
      <c r="C51" s="15" t="s">
        <v>312</v>
      </c>
      <c r="D51" s="7">
        <v>1</v>
      </c>
      <c r="E51" s="8"/>
      <c r="F51" s="8"/>
      <c r="G51" s="57">
        <v>61131</v>
      </c>
    </row>
    <row r="52" spans="1:7" s="9" customFormat="1" ht="12.75">
      <c r="A52" s="5">
        <v>46</v>
      </c>
      <c r="B52" s="15" t="s">
        <v>37</v>
      </c>
      <c r="C52" s="15" t="s">
        <v>313</v>
      </c>
      <c r="D52" s="7">
        <v>1</v>
      </c>
      <c r="E52" s="8"/>
      <c r="F52" s="8"/>
      <c r="G52" s="57">
        <v>58303</v>
      </c>
    </row>
    <row r="53" spans="1:7" s="9" customFormat="1" ht="12.75">
      <c r="A53" s="5">
        <v>47</v>
      </c>
      <c r="B53" s="15" t="s">
        <v>38</v>
      </c>
      <c r="C53" s="15" t="s">
        <v>314</v>
      </c>
      <c r="D53" s="7">
        <v>1</v>
      </c>
      <c r="E53" s="8"/>
      <c r="F53" s="8"/>
      <c r="G53" s="57">
        <v>58413</v>
      </c>
    </row>
    <row r="54" spans="1:7" s="9" customFormat="1" ht="12.75">
      <c r="A54" s="5">
        <v>48</v>
      </c>
      <c r="B54" s="15" t="s">
        <v>39</v>
      </c>
      <c r="C54" s="15" t="s">
        <v>315</v>
      </c>
      <c r="D54" s="7">
        <v>2</v>
      </c>
      <c r="E54" s="8"/>
      <c r="F54" s="8"/>
      <c r="G54" s="57">
        <v>82120</v>
      </c>
    </row>
    <row r="55" spans="1:7" s="9" customFormat="1" ht="12.75">
      <c r="A55" s="5">
        <v>49</v>
      </c>
      <c r="B55" s="15" t="s">
        <v>40</v>
      </c>
      <c r="C55" s="15" t="s">
        <v>316</v>
      </c>
      <c r="D55" s="7">
        <v>1</v>
      </c>
      <c r="E55" s="8"/>
      <c r="F55" s="8"/>
      <c r="G55" s="57">
        <v>81956</v>
      </c>
    </row>
    <row r="56" spans="1:8" s="9" customFormat="1" ht="12.75">
      <c r="A56" s="5">
        <v>50</v>
      </c>
      <c r="B56" s="15" t="s">
        <v>41</v>
      </c>
      <c r="C56" s="15" t="s">
        <v>317</v>
      </c>
      <c r="D56" s="7">
        <v>1</v>
      </c>
      <c r="E56" s="8"/>
      <c r="F56" s="8"/>
      <c r="G56" s="57">
        <v>82210</v>
      </c>
      <c r="H56" s="31"/>
    </row>
    <row r="57" spans="1:7" s="9" customFormat="1" ht="12.75">
      <c r="A57" s="5">
        <v>51</v>
      </c>
      <c r="B57" s="15" t="s">
        <v>42</v>
      </c>
      <c r="C57" s="15" t="s">
        <v>486</v>
      </c>
      <c r="D57" s="7">
        <v>1</v>
      </c>
      <c r="E57" s="8"/>
      <c r="F57" s="8"/>
      <c r="G57" s="57" t="s">
        <v>634</v>
      </c>
    </row>
    <row r="58" spans="1:7" s="9" customFormat="1" ht="12.75">
      <c r="A58" s="5">
        <v>52</v>
      </c>
      <c r="B58" s="15" t="s">
        <v>205</v>
      </c>
      <c r="C58" s="15" t="s">
        <v>487</v>
      </c>
      <c r="D58" s="7">
        <v>1</v>
      </c>
      <c r="E58" s="8"/>
      <c r="F58" s="8"/>
      <c r="G58" s="57" t="s">
        <v>658</v>
      </c>
    </row>
    <row r="59" spans="1:7" s="9" customFormat="1" ht="12.75">
      <c r="A59" s="32">
        <v>53</v>
      </c>
      <c r="B59" s="33" t="s">
        <v>43</v>
      </c>
      <c r="C59" s="33" t="s">
        <v>464</v>
      </c>
      <c r="D59" s="34">
        <v>2</v>
      </c>
      <c r="E59" s="35"/>
      <c r="F59" s="35"/>
      <c r="G59" s="59" t="s">
        <v>615</v>
      </c>
    </row>
    <row r="60" spans="1:7" s="9" customFormat="1" ht="12.75">
      <c r="A60" s="21"/>
      <c r="B60" s="22" t="s">
        <v>44</v>
      </c>
      <c r="C60" s="22" t="s">
        <v>488</v>
      </c>
      <c r="D60" s="23"/>
      <c r="E60" s="24"/>
      <c r="F60" s="24"/>
      <c r="G60" s="61"/>
    </row>
    <row r="61" spans="1:7" s="9" customFormat="1" ht="12.75">
      <c r="A61" s="5">
        <v>54</v>
      </c>
      <c r="B61" s="15" t="s">
        <v>45</v>
      </c>
      <c r="C61" s="15" t="s">
        <v>489</v>
      </c>
      <c r="D61" s="7"/>
      <c r="E61" s="8"/>
      <c r="F61" s="8"/>
      <c r="G61" s="57" t="s">
        <v>635</v>
      </c>
    </row>
    <row r="62" spans="1:7" s="9" customFormat="1" ht="12.75">
      <c r="A62" s="21"/>
      <c r="B62" s="22" t="s">
        <v>46</v>
      </c>
      <c r="C62" s="22" t="s">
        <v>322</v>
      </c>
      <c r="D62" s="23"/>
      <c r="E62" s="24"/>
      <c r="F62" s="24"/>
      <c r="G62" s="61"/>
    </row>
    <row r="63" spans="1:7" s="9" customFormat="1" ht="12.75">
      <c r="A63" s="5">
        <v>55</v>
      </c>
      <c r="B63" s="15" t="s">
        <v>47</v>
      </c>
      <c r="C63" s="15" t="s">
        <v>323</v>
      </c>
      <c r="D63" s="7">
        <v>5</v>
      </c>
      <c r="E63" s="8"/>
      <c r="F63" s="8"/>
      <c r="G63" s="57">
        <v>30206</v>
      </c>
    </row>
    <row r="64" spans="1:7" s="9" customFormat="1" ht="12.75">
      <c r="A64" s="5">
        <v>56</v>
      </c>
      <c r="B64" s="15" t="s">
        <v>48</v>
      </c>
      <c r="C64" s="15" t="s">
        <v>324</v>
      </c>
      <c r="D64" s="7">
        <v>2</v>
      </c>
      <c r="E64" s="8"/>
      <c r="F64" s="8"/>
      <c r="G64" s="57">
        <v>30216</v>
      </c>
    </row>
    <row r="65" spans="1:7" s="9" customFormat="1" ht="12.75">
      <c r="A65" s="5">
        <v>57</v>
      </c>
      <c r="B65" s="15" t="s">
        <v>49</v>
      </c>
      <c r="C65" s="15" t="s">
        <v>325</v>
      </c>
      <c r="D65" s="7">
        <v>2</v>
      </c>
      <c r="E65" s="8"/>
      <c r="F65" s="8"/>
      <c r="G65" s="57">
        <v>30223</v>
      </c>
    </row>
    <row r="66" spans="1:7" s="9" customFormat="1" ht="12.75">
      <c r="A66" s="5">
        <v>58</v>
      </c>
      <c r="B66" s="15" t="s">
        <v>50</v>
      </c>
      <c r="C66" s="15" t="s">
        <v>326</v>
      </c>
      <c r="D66" s="7">
        <v>2</v>
      </c>
      <c r="E66" s="8"/>
      <c r="F66" s="8"/>
      <c r="G66" s="57">
        <v>32735</v>
      </c>
    </row>
    <row r="67" spans="1:7" s="9" customFormat="1" ht="12.75">
      <c r="A67" s="5">
        <v>59</v>
      </c>
      <c r="B67" s="15" t="s">
        <v>51</v>
      </c>
      <c r="C67" s="15" t="s">
        <v>327</v>
      </c>
      <c r="D67" s="7">
        <v>2</v>
      </c>
      <c r="E67" s="8"/>
      <c r="F67" s="8"/>
      <c r="G67" s="57">
        <v>32726</v>
      </c>
    </row>
    <row r="68" spans="1:7" s="9" customFormat="1" ht="12.75">
      <c r="A68" s="5">
        <v>60</v>
      </c>
      <c r="B68" s="15" t="s">
        <v>52</v>
      </c>
      <c r="C68" s="15" t="s">
        <v>331</v>
      </c>
      <c r="D68" s="7">
        <v>1</v>
      </c>
      <c r="E68" s="8"/>
      <c r="F68" s="8"/>
      <c r="G68" s="57">
        <v>42595</v>
      </c>
    </row>
    <row r="69" spans="1:7" s="9" customFormat="1" ht="12.75">
      <c r="A69" s="5">
        <v>61</v>
      </c>
      <c r="B69" s="15" t="s">
        <v>53</v>
      </c>
      <c r="C69" s="15" t="s">
        <v>328</v>
      </c>
      <c r="D69" s="7">
        <v>1</v>
      </c>
      <c r="E69" s="8"/>
      <c r="F69" s="8"/>
      <c r="G69" s="57">
        <v>42541</v>
      </c>
    </row>
    <row r="70" spans="1:7" s="9" customFormat="1" ht="12.75">
      <c r="A70" s="5">
        <v>62</v>
      </c>
      <c r="B70" s="15" t="s">
        <v>54</v>
      </c>
      <c r="C70" s="15" t="s">
        <v>329</v>
      </c>
      <c r="D70" s="7">
        <v>1</v>
      </c>
      <c r="E70" s="8"/>
      <c r="F70" s="8"/>
      <c r="G70" s="57">
        <v>42575</v>
      </c>
    </row>
    <row r="71" spans="1:7" s="9" customFormat="1" ht="12.75">
      <c r="A71" s="5">
        <v>63</v>
      </c>
      <c r="B71" s="15" t="s">
        <v>55</v>
      </c>
      <c r="C71" s="15" t="s">
        <v>330</v>
      </c>
      <c r="D71" s="7">
        <v>1</v>
      </c>
      <c r="E71" s="8"/>
      <c r="F71" s="8"/>
      <c r="G71" s="57" t="s">
        <v>612</v>
      </c>
    </row>
    <row r="72" spans="1:7" s="9" customFormat="1" ht="12.75">
      <c r="A72" s="5">
        <v>64</v>
      </c>
      <c r="B72" s="15" t="s">
        <v>56</v>
      </c>
      <c r="C72" s="15" t="s">
        <v>332</v>
      </c>
      <c r="D72" s="7">
        <v>1</v>
      </c>
      <c r="E72" s="8"/>
      <c r="F72" s="8"/>
      <c r="G72" s="57">
        <v>42103</v>
      </c>
    </row>
    <row r="73" spans="1:7" s="9" customFormat="1" ht="12.75">
      <c r="A73" s="5">
        <v>65</v>
      </c>
      <c r="B73" s="15" t="s">
        <v>57</v>
      </c>
      <c r="C73" s="15" t="s">
        <v>333</v>
      </c>
      <c r="D73" s="7">
        <v>2</v>
      </c>
      <c r="E73" s="8"/>
      <c r="F73" s="8"/>
      <c r="G73" s="57">
        <v>42011</v>
      </c>
    </row>
    <row r="74" spans="1:7" s="9" customFormat="1" ht="12.75">
      <c r="A74" s="5">
        <v>66</v>
      </c>
      <c r="B74" s="15" t="s">
        <v>58</v>
      </c>
      <c r="C74" s="15" t="s">
        <v>334</v>
      </c>
      <c r="D74" s="7">
        <v>1</v>
      </c>
      <c r="E74" s="8"/>
      <c r="F74" s="8"/>
      <c r="G74" s="57">
        <v>44914</v>
      </c>
    </row>
    <row r="75" spans="1:7" s="9" customFormat="1" ht="12.75">
      <c r="A75" s="5">
        <v>67</v>
      </c>
      <c r="B75" s="15" t="s">
        <v>59</v>
      </c>
      <c r="C75" s="15" t="s">
        <v>335</v>
      </c>
      <c r="D75" s="7">
        <v>1</v>
      </c>
      <c r="E75" s="8"/>
      <c r="F75" s="8"/>
      <c r="G75" s="57">
        <v>42183</v>
      </c>
    </row>
    <row r="76" spans="1:7" s="9" customFormat="1" ht="12.75">
      <c r="A76" s="5">
        <v>68</v>
      </c>
      <c r="B76" s="15" t="s">
        <v>60</v>
      </c>
      <c r="C76" s="15" t="s">
        <v>636</v>
      </c>
      <c r="D76" s="7">
        <v>1</v>
      </c>
      <c r="E76" s="8"/>
      <c r="F76" s="8"/>
      <c r="G76" s="57" t="s">
        <v>638</v>
      </c>
    </row>
    <row r="77" spans="1:7" s="9" customFormat="1" ht="12.75">
      <c r="A77" s="5">
        <v>69</v>
      </c>
      <c r="B77" s="15" t="s">
        <v>61</v>
      </c>
      <c r="C77" s="15" t="s">
        <v>337</v>
      </c>
      <c r="D77" s="7">
        <v>1</v>
      </c>
      <c r="E77" s="8"/>
      <c r="F77" s="8"/>
      <c r="G77" s="57">
        <v>42441</v>
      </c>
    </row>
    <row r="78" spans="1:7" s="9" customFormat="1" ht="12.75">
      <c r="A78" s="21"/>
      <c r="B78" s="22" t="s">
        <v>62</v>
      </c>
      <c r="C78" s="22" t="s">
        <v>338</v>
      </c>
      <c r="D78" s="23"/>
      <c r="E78" s="24"/>
      <c r="F78" s="24"/>
      <c r="G78" s="61"/>
    </row>
    <row r="79" spans="1:7" s="9" customFormat="1" ht="12.75">
      <c r="A79" s="5">
        <v>70</v>
      </c>
      <c r="B79" s="15" t="s">
        <v>63</v>
      </c>
      <c r="C79" s="15" t="s">
        <v>490</v>
      </c>
      <c r="D79" s="7">
        <v>1</v>
      </c>
      <c r="E79" s="8"/>
      <c r="F79" s="8"/>
      <c r="G79" s="57">
        <v>44931</v>
      </c>
    </row>
    <row r="80" spans="1:7" s="9" customFormat="1" ht="12.75">
      <c r="A80" s="5">
        <v>71</v>
      </c>
      <c r="B80" s="15" t="s">
        <v>64</v>
      </c>
      <c r="C80" s="15" t="s">
        <v>637</v>
      </c>
      <c r="D80" s="7">
        <v>1</v>
      </c>
      <c r="E80" s="8"/>
      <c r="F80" s="8"/>
      <c r="G80" s="57" t="s">
        <v>638</v>
      </c>
    </row>
    <row r="81" spans="1:7" s="9" customFormat="1" ht="12.75">
      <c r="A81" s="5">
        <v>72</v>
      </c>
      <c r="B81" s="15" t="s">
        <v>65</v>
      </c>
      <c r="C81" s="15" t="s">
        <v>341</v>
      </c>
      <c r="D81" s="7">
        <v>1</v>
      </c>
      <c r="E81" s="8"/>
      <c r="F81" s="8"/>
      <c r="G81" s="57">
        <v>61739</v>
      </c>
    </row>
    <row r="82" spans="1:7" s="9" customFormat="1" ht="12.75">
      <c r="A82" s="5">
        <v>73</v>
      </c>
      <c r="B82" s="15" t="s">
        <v>66</v>
      </c>
      <c r="C82" s="15" t="s">
        <v>342</v>
      </c>
      <c r="D82" s="7">
        <v>1</v>
      </c>
      <c r="E82" s="8"/>
      <c r="F82" s="8"/>
      <c r="G82" s="57">
        <v>61529</v>
      </c>
    </row>
    <row r="83" spans="1:7" s="9" customFormat="1" ht="12.75">
      <c r="A83" s="5">
        <v>74</v>
      </c>
      <c r="B83" s="15" t="s">
        <v>67</v>
      </c>
      <c r="C83" s="15" t="s">
        <v>639</v>
      </c>
      <c r="D83" s="7">
        <v>1</v>
      </c>
      <c r="E83" s="8"/>
      <c r="F83" s="8"/>
      <c r="G83" s="57" t="s">
        <v>656</v>
      </c>
    </row>
    <row r="84" spans="1:7" s="9" customFormat="1" ht="12.75">
      <c r="A84" s="32">
        <v>75</v>
      </c>
      <c r="B84" s="33" t="s">
        <v>68</v>
      </c>
      <c r="C84" s="33" t="s">
        <v>344</v>
      </c>
      <c r="D84" s="34">
        <v>2</v>
      </c>
      <c r="E84" s="35"/>
      <c r="F84" s="35"/>
      <c r="G84" s="59" t="s">
        <v>615</v>
      </c>
    </row>
    <row r="85" spans="1:7" s="9" customFormat="1" ht="12.75">
      <c r="A85" s="32">
        <v>76</v>
      </c>
      <c r="B85" s="33" t="s">
        <v>69</v>
      </c>
      <c r="C85" s="33" t="s">
        <v>345</v>
      </c>
      <c r="D85" s="34">
        <v>2</v>
      </c>
      <c r="E85" s="35"/>
      <c r="F85" s="35"/>
      <c r="G85" s="59" t="s">
        <v>615</v>
      </c>
    </row>
    <row r="86" spans="1:7" s="9" customFormat="1" ht="12.75">
      <c r="A86" s="32">
        <v>77</v>
      </c>
      <c r="B86" s="33" t="s">
        <v>70</v>
      </c>
      <c r="C86" s="33" t="s">
        <v>346</v>
      </c>
      <c r="D86" s="34">
        <v>1</v>
      </c>
      <c r="E86" s="35"/>
      <c r="F86" s="35"/>
      <c r="G86" s="59" t="s">
        <v>615</v>
      </c>
    </row>
    <row r="87" spans="1:7" s="9" customFormat="1" ht="12.75">
      <c r="A87" s="5">
        <v>78</v>
      </c>
      <c r="B87" s="15" t="s">
        <v>48</v>
      </c>
      <c r="C87" s="15" t="s">
        <v>324</v>
      </c>
      <c r="D87" s="7">
        <v>1</v>
      </c>
      <c r="E87" s="8"/>
      <c r="F87" s="8"/>
      <c r="G87" s="57">
        <v>30216</v>
      </c>
    </row>
    <row r="88" spans="1:7" s="9" customFormat="1" ht="12.75">
      <c r="A88" s="5">
        <v>79</v>
      </c>
      <c r="B88" s="15" t="s">
        <v>57</v>
      </c>
      <c r="C88" s="15" t="s">
        <v>333</v>
      </c>
      <c r="D88" s="7">
        <v>1</v>
      </c>
      <c r="E88" s="8"/>
      <c r="F88" s="8"/>
      <c r="G88" s="57">
        <v>42011</v>
      </c>
    </row>
    <row r="89" spans="1:7" s="9" customFormat="1" ht="12.75">
      <c r="A89" s="5">
        <v>80</v>
      </c>
      <c r="B89" s="15" t="s">
        <v>71</v>
      </c>
      <c r="C89" s="15" t="s">
        <v>347</v>
      </c>
      <c r="D89" s="7">
        <v>1</v>
      </c>
      <c r="E89" s="8"/>
      <c r="F89" s="8"/>
      <c r="G89" s="57" t="s">
        <v>625</v>
      </c>
    </row>
    <row r="90" spans="1:7" s="9" customFormat="1" ht="12.75">
      <c r="A90" s="5">
        <v>81</v>
      </c>
      <c r="B90" s="15" t="s">
        <v>72</v>
      </c>
      <c r="C90" s="15" t="s">
        <v>348</v>
      </c>
      <c r="D90" s="7">
        <v>1</v>
      </c>
      <c r="E90" s="8"/>
      <c r="F90" s="8"/>
      <c r="G90" s="57">
        <v>56788</v>
      </c>
    </row>
    <row r="91" spans="1:7" s="9" customFormat="1" ht="26.25">
      <c r="A91" s="5">
        <v>82</v>
      </c>
      <c r="B91" s="15" t="s">
        <v>73</v>
      </c>
      <c r="C91" s="60" t="s">
        <v>642</v>
      </c>
      <c r="D91" s="7">
        <v>1</v>
      </c>
      <c r="E91" s="8"/>
      <c r="F91" s="8"/>
      <c r="G91" s="57" t="s">
        <v>656</v>
      </c>
    </row>
    <row r="92" spans="1:7" s="9" customFormat="1" ht="12.75">
      <c r="A92" s="32">
        <v>83</v>
      </c>
      <c r="B92" s="33" t="s">
        <v>74</v>
      </c>
      <c r="C92" s="33" t="s">
        <v>350</v>
      </c>
      <c r="D92" s="34">
        <v>1</v>
      </c>
      <c r="E92" s="35"/>
      <c r="F92" s="35"/>
      <c r="G92" s="59" t="s">
        <v>615</v>
      </c>
    </row>
    <row r="93" spans="1:7" s="9" customFormat="1" ht="12.75">
      <c r="A93" s="21"/>
      <c r="B93" s="22" t="s">
        <v>75</v>
      </c>
      <c r="C93" s="22" t="s">
        <v>351</v>
      </c>
      <c r="D93" s="23"/>
      <c r="E93" s="24"/>
      <c r="F93" s="24"/>
      <c r="G93" s="61"/>
    </row>
    <row r="94" spans="1:7" s="9" customFormat="1" ht="12.75">
      <c r="A94" s="5">
        <v>84</v>
      </c>
      <c r="B94" s="15" t="s">
        <v>76</v>
      </c>
      <c r="C94" s="15" t="s">
        <v>492</v>
      </c>
      <c r="D94" s="7">
        <v>2</v>
      </c>
      <c r="E94" s="8"/>
      <c r="F94" s="8"/>
      <c r="G94" s="57">
        <v>57262</v>
      </c>
    </row>
    <row r="95" spans="1:7" s="9" customFormat="1" ht="26.25">
      <c r="A95" s="5">
        <v>85</v>
      </c>
      <c r="B95" s="15" t="s">
        <v>77</v>
      </c>
      <c r="C95" s="60" t="s">
        <v>640</v>
      </c>
      <c r="D95" s="7">
        <v>1</v>
      </c>
      <c r="E95" s="8"/>
      <c r="F95" s="8"/>
      <c r="G95" s="57" t="s">
        <v>657</v>
      </c>
    </row>
    <row r="96" spans="1:7" s="9" customFormat="1" ht="12.75">
      <c r="A96" s="5">
        <v>86</v>
      </c>
      <c r="B96" s="15" t="s">
        <v>78</v>
      </c>
      <c r="C96" s="15" t="s">
        <v>494</v>
      </c>
      <c r="D96" s="7">
        <v>1</v>
      </c>
      <c r="E96" s="8"/>
      <c r="F96" s="8"/>
      <c r="G96" s="57" t="s">
        <v>641</v>
      </c>
    </row>
    <row r="97" spans="1:7" s="9" customFormat="1" ht="12.75">
      <c r="A97" s="5">
        <v>87</v>
      </c>
      <c r="B97" s="15" t="s">
        <v>79</v>
      </c>
      <c r="C97" s="15" t="s">
        <v>355</v>
      </c>
      <c r="D97" s="7">
        <v>2</v>
      </c>
      <c r="E97" s="8"/>
      <c r="F97" s="8"/>
      <c r="G97" s="57">
        <v>55312</v>
      </c>
    </row>
    <row r="98" spans="1:7" s="9" customFormat="1" ht="12.75">
      <c r="A98" s="5">
        <v>88</v>
      </c>
      <c r="B98" s="15" t="s">
        <v>80</v>
      </c>
      <c r="C98" s="15" t="s">
        <v>495</v>
      </c>
      <c r="D98" s="7">
        <v>1</v>
      </c>
      <c r="E98" s="8"/>
      <c r="F98" s="8"/>
      <c r="G98" s="57" t="s">
        <v>656</v>
      </c>
    </row>
    <row r="99" spans="1:7" s="9" customFormat="1" ht="12.75">
      <c r="A99" s="5">
        <v>89</v>
      </c>
      <c r="B99" s="15" t="s">
        <v>81</v>
      </c>
      <c r="C99" s="15" t="s">
        <v>496</v>
      </c>
      <c r="D99" s="7">
        <v>1</v>
      </c>
      <c r="E99" s="8"/>
      <c r="F99" s="8"/>
      <c r="G99" s="57" t="s">
        <v>656</v>
      </c>
    </row>
    <row r="100" spans="1:7" s="9" customFormat="1" ht="12.75">
      <c r="A100" s="5">
        <v>90</v>
      </c>
      <c r="B100" s="15" t="s">
        <v>82</v>
      </c>
      <c r="C100" s="15" t="s">
        <v>358</v>
      </c>
      <c r="D100" s="7">
        <v>5</v>
      </c>
      <c r="E100" s="8"/>
      <c r="F100" s="8"/>
      <c r="G100" s="57">
        <v>32537</v>
      </c>
    </row>
    <row r="101" spans="1:7" s="9" customFormat="1" ht="12.75">
      <c r="A101" s="5">
        <v>91</v>
      </c>
      <c r="B101" s="15" t="s">
        <v>83</v>
      </c>
      <c r="C101" s="15" t="s">
        <v>359</v>
      </c>
      <c r="D101" s="7">
        <v>4</v>
      </c>
      <c r="E101" s="8"/>
      <c r="F101" s="8"/>
      <c r="G101" s="57">
        <v>32538</v>
      </c>
    </row>
    <row r="102" spans="1:7" s="9" customFormat="1" ht="12.75">
      <c r="A102" s="5">
        <v>92</v>
      </c>
      <c r="B102" s="15" t="s">
        <v>84</v>
      </c>
      <c r="C102" s="15" t="s">
        <v>360</v>
      </c>
      <c r="D102" s="7">
        <v>2</v>
      </c>
      <c r="E102" s="8"/>
      <c r="F102" s="8"/>
      <c r="G102" s="57">
        <v>32537</v>
      </c>
    </row>
    <row r="103" spans="1:7" s="9" customFormat="1" ht="12.75">
      <c r="A103" s="5">
        <v>93</v>
      </c>
      <c r="B103" s="15" t="s">
        <v>85</v>
      </c>
      <c r="C103" s="15" t="s">
        <v>361</v>
      </c>
      <c r="D103" s="7">
        <v>5</v>
      </c>
      <c r="E103" s="8"/>
      <c r="F103" s="8"/>
      <c r="G103" s="57">
        <v>45135</v>
      </c>
    </row>
    <row r="104" spans="1:7" s="9" customFormat="1" ht="12.75">
      <c r="A104" s="5">
        <v>94</v>
      </c>
      <c r="B104" s="15" t="s">
        <v>86</v>
      </c>
      <c r="C104" s="15" t="s">
        <v>362</v>
      </c>
      <c r="D104" s="7">
        <v>5</v>
      </c>
      <c r="E104" s="8"/>
      <c r="F104" s="8"/>
      <c r="G104" s="57">
        <v>45136</v>
      </c>
    </row>
    <row r="105" spans="1:7" s="9" customFormat="1" ht="12.75">
      <c r="A105" s="21"/>
      <c r="B105" s="22" t="s">
        <v>87</v>
      </c>
      <c r="C105" s="22" t="s">
        <v>351</v>
      </c>
      <c r="D105" s="23"/>
      <c r="E105" s="24"/>
      <c r="F105" s="24"/>
      <c r="G105" s="61"/>
    </row>
    <row r="106" spans="1:7" s="9" customFormat="1" ht="12.75">
      <c r="A106" s="5">
        <v>95</v>
      </c>
      <c r="B106" s="15" t="s">
        <v>88</v>
      </c>
      <c r="C106" s="15" t="s">
        <v>648</v>
      </c>
      <c r="D106" s="7">
        <v>1</v>
      </c>
      <c r="E106" s="8"/>
      <c r="F106" s="8"/>
      <c r="G106" s="57" t="s">
        <v>656</v>
      </c>
    </row>
    <row r="107" spans="1:7" s="9" customFormat="1" ht="12.75">
      <c r="A107" s="5">
        <v>96</v>
      </c>
      <c r="B107" s="15" t="s">
        <v>89</v>
      </c>
      <c r="C107" s="15" t="s">
        <v>649</v>
      </c>
      <c r="D107" s="7">
        <v>1</v>
      </c>
      <c r="E107" s="8"/>
      <c r="F107" s="8"/>
      <c r="G107" s="57" t="s">
        <v>656</v>
      </c>
    </row>
    <row r="108" spans="1:7" s="9" customFormat="1" ht="12.75">
      <c r="A108" s="5">
        <v>97</v>
      </c>
      <c r="B108" s="15" t="s">
        <v>90</v>
      </c>
      <c r="C108" s="15" t="s">
        <v>650</v>
      </c>
      <c r="D108" s="7">
        <v>10</v>
      </c>
      <c r="E108" s="8"/>
      <c r="F108" s="8"/>
      <c r="G108" s="57" t="s">
        <v>656</v>
      </c>
    </row>
    <row r="109" spans="1:7" s="9" customFormat="1" ht="12.75">
      <c r="A109" s="5">
        <v>98</v>
      </c>
      <c r="B109" s="15" t="s">
        <v>91</v>
      </c>
      <c r="C109" s="15" t="s">
        <v>652</v>
      </c>
      <c r="D109" s="7">
        <v>2</v>
      </c>
      <c r="E109" s="8"/>
      <c r="F109" s="8"/>
      <c r="G109" s="57" t="s">
        <v>656</v>
      </c>
    </row>
    <row r="110" spans="1:7" s="9" customFormat="1" ht="12.75">
      <c r="A110" s="5">
        <v>99</v>
      </c>
      <c r="B110" s="15" t="s">
        <v>92</v>
      </c>
      <c r="C110" s="15" t="s">
        <v>651</v>
      </c>
      <c r="D110" s="7">
        <v>2</v>
      </c>
      <c r="E110" s="8"/>
      <c r="F110" s="8"/>
      <c r="G110" s="57">
        <v>98970</v>
      </c>
    </row>
    <row r="111" spans="1:7" s="9" customFormat="1" ht="12.75">
      <c r="A111" s="21"/>
      <c r="B111" s="22" t="s">
        <v>93</v>
      </c>
      <c r="C111" s="22" t="s">
        <v>351</v>
      </c>
      <c r="D111" s="23"/>
      <c r="E111" s="24"/>
      <c r="F111" s="24"/>
      <c r="G111" s="61"/>
    </row>
    <row r="112" spans="1:7" s="9" customFormat="1" ht="12.75">
      <c r="A112" s="5">
        <v>100</v>
      </c>
      <c r="B112" s="15" t="s">
        <v>94</v>
      </c>
      <c r="C112" s="15" t="s">
        <v>465</v>
      </c>
      <c r="D112" s="7">
        <v>1</v>
      </c>
      <c r="E112" s="8"/>
      <c r="F112" s="8"/>
      <c r="G112" s="57" t="s">
        <v>656</v>
      </c>
    </row>
    <row r="113" spans="1:7" s="9" customFormat="1" ht="12.75">
      <c r="A113" s="5">
        <v>101</v>
      </c>
      <c r="B113" s="15" t="s">
        <v>95</v>
      </c>
      <c r="C113" s="15" t="s">
        <v>367</v>
      </c>
      <c r="D113" s="7">
        <v>1</v>
      </c>
      <c r="E113" s="8"/>
      <c r="F113" s="8"/>
      <c r="G113" s="57" t="s">
        <v>656</v>
      </c>
    </row>
    <row r="114" spans="1:7" s="9" customFormat="1" ht="12.75">
      <c r="A114" s="5">
        <v>102</v>
      </c>
      <c r="B114" s="15" t="s">
        <v>96</v>
      </c>
      <c r="C114" s="15" t="s">
        <v>368</v>
      </c>
      <c r="D114" s="7">
        <v>1</v>
      </c>
      <c r="E114" s="8"/>
      <c r="F114" s="8"/>
      <c r="G114" s="57" t="s">
        <v>656</v>
      </c>
    </row>
    <row r="115" spans="1:7" s="9" customFormat="1" ht="12.75">
      <c r="A115" s="5">
        <v>103</v>
      </c>
      <c r="B115" s="15" t="s">
        <v>97</v>
      </c>
      <c r="C115" s="15" t="s">
        <v>369</v>
      </c>
      <c r="D115" s="7">
        <v>1</v>
      </c>
      <c r="E115" s="8"/>
      <c r="F115" s="8"/>
      <c r="G115" s="57" t="s">
        <v>656</v>
      </c>
    </row>
    <row r="116" spans="1:7" s="9" customFormat="1" ht="12.75">
      <c r="A116" s="5">
        <v>104</v>
      </c>
      <c r="B116" s="15" t="s">
        <v>98</v>
      </c>
      <c r="C116" s="15" t="s">
        <v>675</v>
      </c>
      <c r="D116" s="7">
        <v>1</v>
      </c>
      <c r="E116" s="8"/>
      <c r="F116" s="8"/>
      <c r="G116" s="57" t="s">
        <v>656</v>
      </c>
    </row>
    <row r="117" spans="1:7" s="9" customFormat="1" ht="12.75">
      <c r="A117" s="5">
        <v>105</v>
      </c>
      <c r="B117" s="15" t="s">
        <v>99</v>
      </c>
      <c r="C117" s="15" t="s">
        <v>371</v>
      </c>
      <c r="D117" s="7">
        <v>1</v>
      </c>
      <c r="E117" s="8"/>
      <c r="F117" s="8"/>
      <c r="G117" s="57" t="s">
        <v>612</v>
      </c>
    </row>
    <row r="118" spans="1:7" s="9" customFormat="1" ht="12.75">
      <c r="A118" s="5">
        <v>106</v>
      </c>
      <c r="B118" s="15" t="s">
        <v>100</v>
      </c>
      <c r="C118" s="15" t="s">
        <v>676</v>
      </c>
      <c r="D118" s="7">
        <v>1</v>
      </c>
      <c r="E118" s="8"/>
      <c r="F118" s="8"/>
      <c r="G118" s="57" t="s">
        <v>656</v>
      </c>
    </row>
    <row r="119" spans="1:7" s="9" customFormat="1" ht="12.75">
      <c r="A119" s="5">
        <v>107</v>
      </c>
      <c r="B119" s="15" t="s">
        <v>101</v>
      </c>
      <c r="C119" s="15" t="s">
        <v>373</v>
      </c>
      <c r="D119" s="7">
        <v>1</v>
      </c>
      <c r="E119" s="8"/>
      <c r="F119" s="8"/>
      <c r="G119" s="57" t="s">
        <v>612</v>
      </c>
    </row>
    <row r="120" spans="1:7" s="9" customFormat="1" ht="12.75">
      <c r="A120" s="5">
        <v>108</v>
      </c>
      <c r="B120" s="15" t="s">
        <v>102</v>
      </c>
      <c r="C120" s="15" t="s">
        <v>374</v>
      </c>
      <c r="D120" s="7">
        <v>1</v>
      </c>
      <c r="E120" s="8"/>
      <c r="F120" s="8"/>
      <c r="G120" s="57" t="s">
        <v>656</v>
      </c>
    </row>
    <row r="121" spans="1:7" s="9" customFormat="1" ht="12.75">
      <c r="A121" s="5">
        <v>109</v>
      </c>
      <c r="B121" s="15" t="s">
        <v>103</v>
      </c>
      <c r="C121" s="15" t="s">
        <v>375</v>
      </c>
      <c r="D121" s="7">
        <v>5</v>
      </c>
      <c r="E121" s="8"/>
      <c r="F121" s="8"/>
      <c r="G121" s="57" t="s">
        <v>656</v>
      </c>
    </row>
    <row r="122" spans="1:7" s="9" customFormat="1" ht="12.75">
      <c r="A122" s="5">
        <v>110</v>
      </c>
      <c r="B122" s="15" t="s">
        <v>104</v>
      </c>
      <c r="C122" s="15" t="s">
        <v>677</v>
      </c>
      <c r="D122" s="7">
        <v>20</v>
      </c>
      <c r="E122" s="8"/>
      <c r="F122" s="8"/>
      <c r="G122" s="57" t="s">
        <v>656</v>
      </c>
    </row>
    <row r="123" spans="1:7" s="9" customFormat="1" ht="12.75">
      <c r="A123" s="5">
        <v>111</v>
      </c>
      <c r="B123" s="15" t="s">
        <v>105</v>
      </c>
      <c r="C123" s="15" t="s">
        <v>678</v>
      </c>
      <c r="D123" s="7">
        <v>20</v>
      </c>
      <c r="E123" s="8"/>
      <c r="F123" s="8"/>
      <c r="G123" s="57" t="s">
        <v>656</v>
      </c>
    </row>
    <row r="124" spans="1:7" s="9" customFormat="1" ht="12.75">
      <c r="A124" s="21"/>
      <c r="B124" s="22" t="s">
        <v>106</v>
      </c>
      <c r="C124" s="22" t="s">
        <v>351</v>
      </c>
      <c r="D124" s="23"/>
      <c r="E124" s="24"/>
      <c r="F124" s="24"/>
      <c r="G124" s="61"/>
    </row>
    <row r="125" spans="1:7" s="9" customFormat="1" ht="12.75">
      <c r="A125" s="5">
        <v>112</v>
      </c>
      <c r="B125" s="15" t="s">
        <v>107</v>
      </c>
      <c r="C125" s="15" t="s">
        <v>376</v>
      </c>
      <c r="D125" s="7">
        <v>1</v>
      </c>
      <c r="E125" s="8"/>
      <c r="F125" s="8"/>
      <c r="G125" s="57">
        <v>54148</v>
      </c>
    </row>
    <row r="126" spans="1:7" s="9" customFormat="1" ht="12.75">
      <c r="A126" s="5">
        <v>113</v>
      </c>
      <c r="B126" s="15" t="s">
        <v>108</v>
      </c>
      <c r="C126" s="15" t="s">
        <v>378</v>
      </c>
      <c r="D126" s="7">
        <v>1</v>
      </c>
      <c r="E126" s="8"/>
      <c r="F126" s="8"/>
      <c r="G126" s="57">
        <v>54149</v>
      </c>
    </row>
    <row r="127" spans="1:7" s="9" customFormat="1" ht="12.75">
      <c r="A127" s="5">
        <v>114</v>
      </c>
      <c r="B127" s="15" t="s">
        <v>109</v>
      </c>
      <c r="C127" s="15" t="s">
        <v>377</v>
      </c>
      <c r="D127" s="7">
        <v>1</v>
      </c>
      <c r="E127" s="8"/>
      <c r="F127" s="8"/>
      <c r="G127" s="57">
        <v>63137</v>
      </c>
    </row>
    <row r="128" spans="1:7" s="9" customFormat="1" ht="12.75">
      <c r="A128" s="5">
        <v>115</v>
      </c>
      <c r="B128" s="15" t="s">
        <v>110</v>
      </c>
      <c r="C128" s="15" t="s">
        <v>679</v>
      </c>
      <c r="D128" s="7">
        <v>2</v>
      </c>
      <c r="E128" s="20"/>
      <c r="F128" s="8"/>
      <c r="G128" s="57" t="s">
        <v>656</v>
      </c>
    </row>
    <row r="129" spans="1:7" s="9" customFormat="1" ht="12.75">
      <c r="A129" s="5">
        <v>116</v>
      </c>
      <c r="B129" s="15" t="s">
        <v>111</v>
      </c>
      <c r="C129" s="15" t="s">
        <v>379</v>
      </c>
      <c r="D129" s="7">
        <v>1</v>
      </c>
      <c r="E129" s="8"/>
      <c r="F129" s="8"/>
      <c r="G129" s="57" t="s">
        <v>656</v>
      </c>
    </row>
    <row r="130" spans="1:7" s="9" customFormat="1" ht="12.75">
      <c r="A130" s="5">
        <v>117</v>
      </c>
      <c r="B130" s="15" t="s">
        <v>112</v>
      </c>
      <c r="C130" s="15" t="s">
        <v>380</v>
      </c>
      <c r="D130" s="7">
        <v>2</v>
      </c>
      <c r="E130" s="8"/>
      <c r="F130" s="8"/>
      <c r="G130" s="57">
        <v>81260</v>
      </c>
    </row>
    <row r="131" spans="1:7" s="9" customFormat="1" ht="12.75">
      <c r="A131" s="5">
        <v>118</v>
      </c>
      <c r="B131" s="15" t="s">
        <v>113</v>
      </c>
      <c r="C131" s="15" t="s">
        <v>680</v>
      </c>
      <c r="D131" s="7">
        <v>2</v>
      </c>
      <c r="E131" s="8"/>
      <c r="F131" s="8"/>
      <c r="G131" s="57" t="s">
        <v>656</v>
      </c>
    </row>
    <row r="132" spans="1:7" s="9" customFormat="1" ht="12.75">
      <c r="A132" s="5">
        <v>119</v>
      </c>
      <c r="B132" s="15" t="s">
        <v>114</v>
      </c>
      <c r="C132" s="15" t="s">
        <v>681</v>
      </c>
      <c r="D132" s="7">
        <v>2</v>
      </c>
      <c r="E132" s="8"/>
      <c r="F132" s="8"/>
      <c r="G132" s="57" t="s">
        <v>656</v>
      </c>
    </row>
    <row r="133" spans="1:7" s="9" customFormat="1" ht="12.75">
      <c r="A133" s="5">
        <v>120</v>
      </c>
      <c r="B133" s="15" t="s">
        <v>115</v>
      </c>
      <c r="C133" s="15" t="s">
        <v>382</v>
      </c>
      <c r="D133" s="7">
        <v>1</v>
      </c>
      <c r="E133" s="8"/>
      <c r="F133" s="8"/>
      <c r="G133" s="57">
        <v>53745</v>
      </c>
    </row>
    <row r="134" spans="1:7" s="9" customFormat="1" ht="12.75">
      <c r="A134" s="5">
        <v>121</v>
      </c>
      <c r="B134" s="15" t="s">
        <v>116</v>
      </c>
      <c r="C134" s="15" t="s">
        <v>660</v>
      </c>
      <c r="D134" s="7">
        <v>1</v>
      </c>
      <c r="E134" s="8"/>
      <c r="F134" s="8"/>
      <c r="G134" s="57">
        <v>81259</v>
      </c>
    </row>
    <row r="135" spans="1:7" s="9" customFormat="1" ht="12.75">
      <c r="A135" s="21"/>
      <c r="B135" s="22" t="s">
        <v>117</v>
      </c>
      <c r="C135" s="22" t="s">
        <v>384</v>
      </c>
      <c r="D135" s="23"/>
      <c r="E135" s="24"/>
      <c r="F135" s="24"/>
      <c r="G135" s="61"/>
    </row>
    <row r="136" spans="1:7" s="9" customFormat="1" ht="12.75">
      <c r="A136" s="5">
        <v>122</v>
      </c>
      <c r="B136" s="15" t="s">
        <v>118</v>
      </c>
      <c r="C136" s="15" t="s">
        <v>333</v>
      </c>
      <c r="D136" s="7">
        <v>4</v>
      </c>
      <c r="E136" s="8"/>
      <c r="F136" s="8"/>
      <c r="G136" s="57">
        <v>42011</v>
      </c>
    </row>
    <row r="137" spans="1:7" s="9" customFormat="1" ht="12.75">
      <c r="A137" s="5">
        <v>123</v>
      </c>
      <c r="B137" s="15" t="s">
        <v>119</v>
      </c>
      <c r="C137" s="15" t="s">
        <v>385</v>
      </c>
      <c r="D137" s="7">
        <v>1</v>
      </c>
      <c r="E137" s="8"/>
      <c r="F137" s="8"/>
      <c r="G137" s="57">
        <v>42001</v>
      </c>
    </row>
    <row r="138" spans="1:7" s="9" customFormat="1" ht="12.75">
      <c r="A138" s="5">
        <v>124</v>
      </c>
      <c r="B138" s="15" t="s">
        <v>120</v>
      </c>
      <c r="C138" s="15" t="s">
        <v>386</v>
      </c>
      <c r="D138" s="7">
        <v>2</v>
      </c>
      <c r="E138" s="8"/>
      <c r="F138" s="8"/>
      <c r="G138" s="57">
        <v>30221</v>
      </c>
    </row>
    <row r="139" spans="1:7" s="9" customFormat="1" ht="12.75">
      <c r="A139" s="5">
        <v>125</v>
      </c>
      <c r="B139" s="15" t="s">
        <v>121</v>
      </c>
      <c r="C139" s="15" t="s">
        <v>498</v>
      </c>
      <c r="D139" s="7">
        <v>1</v>
      </c>
      <c r="E139" s="8"/>
      <c r="F139" s="8"/>
      <c r="G139" s="57">
        <v>44922</v>
      </c>
    </row>
    <row r="140" spans="1:7" s="9" customFormat="1" ht="12.75">
      <c r="A140" s="5">
        <v>126</v>
      </c>
      <c r="B140" s="15" t="s">
        <v>122</v>
      </c>
      <c r="C140" s="15" t="s">
        <v>499</v>
      </c>
      <c r="D140" s="7">
        <v>1</v>
      </c>
      <c r="E140" s="8"/>
      <c r="F140" s="8"/>
      <c r="G140" s="57">
        <v>44952</v>
      </c>
    </row>
    <row r="141" spans="1:7" s="9" customFormat="1" ht="12.75">
      <c r="A141" s="5">
        <v>127</v>
      </c>
      <c r="B141" s="15" t="s">
        <v>123</v>
      </c>
      <c r="C141" s="15" t="s">
        <v>388</v>
      </c>
      <c r="D141" s="7">
        <v>2</v>
      </c>
      <c r="E141" s="8"/>
      <c r="F141" s="8"/>
      <c r="G141" s="57">
        <v>44913</v>
      </c>
    </row>
    <row r="142" spans="1:7" s="9" customFormat="1" ht="12.75">
      <c r="A142" s="21"/>
      <c r="B142" s="22" t="s">
        <v>125</v>
      </c>
      <c r="C142" s="22" t="s">
        <v>390</v>
      </c>
      <c r="D142" s="23"/>
      <c r="E142" s="24"/>
      <c r="F142" s="24"/>
      <c r="G142" s="61"/>
    </row>
    <row r="143" spans="1:7" s="9" customFormat="1" ht="12.75">
      <c r="A143" s="32">
        <v>128</v>
      </c>
      <c r="B143" s="33" t="s">
        <v>124</v>
      </c>
      <c r="C143" s="33" t="s">
        <v>391</v>
      </c>
      <c r="D143" s="34">
        <v>1</v>
      </c>
      <c r="E143" s="35"/>
      <c r="F143" s="35"/>
      <c r="G143" s="59" t="s">
        <v>615</v>
      </c>
    </row>
    <row r="144" spans="1:7" s="9" customFormat="1" ht="12.75">
      <c r="A144" s="5">
        <v>129</v>
      </c>
      <c r="B144" s="15" t="s">
        <v>58</v>
      </c>
      <c r="C144" s="15" t="s">
        <v>334</v>
      </c>
      <c r="D144" s="7">
        <v>1</v>
      </c>
      <c r="E144" s="8"/>
      <c r="F144" s="8"/>
      <c r="G144" s="57">
        <v>44914</v>
      </c>
    </row>
    <row r="145" spans="1:7" s="9" customFormat="1" ht="12.75">
      <c r="A145" s="5">
        <v>130</v>
      </c>
      <c r="B145" s="15" t="s">
        <v>56</v>
      </c>
      <c r="C145" s="15" t="s">
        <v>392</v>
      </c>
      <c r="D145" s="7">
        <v>1</v>
      </c>
      <c r="E145" s="8"/>
      <c r="F145" s="8"/>
      <c r="G145" s="57">
        <v>42103</v>
      </c>
    </row>
    <row r="146" spans="1:7" s="9" customFormat="1" ht="12.75">
      <c r="A146" s="5">
        <v>131</v>
      </c>
      <c r="B146" s="15" t="s">
        <v>126</v>
      </c>
      <c r="C146" s="15" t="s">
        <v>333</v>
      </c>
      <c r="D146" s="7">
        <v>2</v>
      </c>
      <c r="E146" s="8"/>
      <c r="F146" s="8"/>
      <c r="G146" s="57">
        <v>42011</v>
      </c>
    </row>
    <row r="147" spans="1:7" s="9" customFormat="1" ht="12.75">
      <c r="A147" s="5">
        <v>132</v>
      </c>
      <c r="B147" s="15" t="s">
        <v>127</v>
      </c>
      <c r="C147" s="15" t="s">
        <v>394</v>
      </c>
      <c r="D147" s="7">
        <v>4</v>
      </c>
      <c r="E147" s="8"/>
      <c r="F147" s="8"/>
      <c r="G147" s="57">
        <v>32742</v>
      </c>
    </row>
    <row r="148" spans="1:7" s="9" customFormat="1" ht="12.75">
      <c r="A148" s="5">
        <v>133</v>
      </c>
      <c r="B148" s="15" t="s">
        <v>682</v>
      </c>
      <c r="C148" s="15" t="s">
        <v>395</v>
      </c>
      <c r="D148" s="7">
        <v>1</v>
      </c>
      <c r="E148" s="8"/>
      <c r="F148" s="8"/>
      <c r="G148" s="57" t="s">
        <v>612</v>
      </c>
    </row>
    <row r="149" spans="1:7" s="9" customFormat="1" ht="12.75">
      <c r="A149" s="5">
        <v>134</v>
      </c>
      <c r="B149" s="15" t="s">
        <v>129</v>
      </c>
      <c r="C149" s="15" t="s">
        <v>683</v>
      </c>
      <c r="D149" s="7">
        <v>1</v>
      </c>
      <c r="E149" s="8"/>
      <c r="F149" s="8"/>
      <c r="G149" s="57" t="s">
        <v>656</v>
      </c>
    </row>
    <row r="150" spans="1:7" s="9" customFormat="1" ht="12.75">
      <c r="A150" s="5">
        <v>135</v>
      </c>
      <c r="B150" s="15" t="s">
        <v>130</v>
      </c>
      <c r="C150" s="15" t="s">
        <v>661</v>
      </c>
      <c r="D150" s="7">
        <v>1</v>
      </c>
      <c r="E150" s="8"/>
      <c r="F150" s="8"/>
      <c r="G150" s="57" t="s">
        <v>612</v>
      </c>
    </row>
    <row r="151" spans="1:7" s="9" customFormat="1" ht="12.75">
      <c r="A151" s="5">
        <v>136</v>
      </c>
      <c r="B151" s="15" t="s">
        <v>131</v>
      </c>
      <c r="C151" s="15" t="s">
        <v>662</v>
      </c>
      <c r="D151" s="7">
        <v>1</v>
      </c>
      <c r="E151" s="8"/>
      <c r="F151" s="8"/>
      <c r="G151" s="57" t="s">
        <v>612</v>
      </c>
    </row>
    <row r="152" spans="1:7" s="9" customFormat="1" ht="12.75">
      <c r="A152" s="5">
        <v>137</v>
      </c>
      <c r="B152" s="15" t="s">
        <v>132</v>
      </c>
      <c r="C152" s="15" t="s">
        <v>399</v>
      </c>
      <c r="D152" s="7">
        <v>1</v>
      </c>
      <c r="E152" s="8"/>
      <c r="F152" s="8"/>
      <c r="G152" s="57" t="s">
        <v>656</v>
      </c>
    </row>
    <row r="153" spans="1:7" s="9" customFormat="1" ht="12.75">
      <c r="A153" s="5">
        <v>138</v>
      </c>
      <c r="B153" s="15" t="s">
        <v>133</v>
      </c>
      <c r="C153" s="15" t="s">
        <v>400</v>
      </c>
      <c r="D153" s="7">
        <v>1</v>
      </c>
      <c r="E153" s="8"/>
      <c r="F153" s="8"/>
      <c r="G153" s="57" t="s">
        <v>656</v>
      </c>
    </row>
    <row r="154" spans="1:7" s="9" customFormat="1" ht="12.75">
      <c r="A154" s="5">
        <v>139</v>
      </c>
      <c r="B154" s="15" t="s">
        <v>134</v>
      </c>
      <c r="C154" s="15" t="s">
        <v>401</v>
      </c>
      <c r="D154" s="7">
        <v>1</v>
      </c>
      <c r="E154" s="8"/>
      <c r="F154" s="8"/>
      <c r="G154" s="57">
        <v>56744</v>
      </c>
    </row>
    <row r="155" spans="1:7" s="9" customFormat="1" ht="12.75">
      <c r="A155" s="5">
        <v>140</v>
      </c>
      <c r="B155" s="15" t="s">
        <v>222</v>
      </c>
      <c r="C155" s="15" t="s">
        <v>543</v>
      </c>
      <c r="D155" s="7">
        <v>1</v>
      </c>
      <c r="E155" s="8"/>
      <c r="F155" s="8"/>
      <c r="G155" s="57">
        <v>31271</v>
      </c>
    </row>
    <row r="156" spans="1:7" s="9" customFormat="1" ht="12.75">
      <c r="A156" s="21"/>
      <c r="B156" s="22" t="s">
        <v>135</v>
      </c>
      <c r="C156" s="22" t="s">
        <v>403</v>
      </c>
      <c r="D156" s="23" t="s">
        <v>14</v>
      </c>
      <c r="E156" s="24"/>
      <c r="F156" s="24"/>
      <c r="G156" s="61"/>
    </row>
    <row r="157" spans="1:7" s="9" customFormat="1" ht="12.75">
      <c r="A157" s="32">
        <v>141</v>
      </c>
      <c r="B157" s="33" t="s">
        <v>136</v>
      </c>
      <c r="C157" s="33" t="s">
        <v>404</v>
      </c>
      <c r="D157" s="34">
        <v>1</v>
      </c>
      <c r="E157" s="35"/>
      <c r="F157" s="35"/>
      <c r="G157" s="59" t="s">
        <v>615</v>
      </c>
    </row>
    <row r="158" spans="1:7" s="9" customFormat="1" ht="12.75">
      <c r="A158" s="5">
        <v>142</v>
      </c>
      <c r="B158" s="15" t="s">
        <v>685</v>
      </c>
      <c r="C158" s="15" t="s">
        <v>684</v>
      </c>
      <c r="D158" s="7"/>
      <c r="E158" s="8"/>
      <c r="F158" s="8"/>
      <c r="G158" s="57">
        <v>61599</v>
      </c>
    </row>
    <row r="159" spans="1:7" s="9" customFormat="1" ht="12.75">
      <c r="A159" s="5">
        <v>143</v>
      </c>
      <c r="B159" s="15" t="s">
        <v>137</v>
      </c>
      <c r="C159" s="15" t="s">
        <v>501</v>
      </c>
      <c r="D159" s="7">
        <v>1</v>
      </c>
      <c r="E159" s="8"/>
      <c r="F159" s="8"/>
      <c r="G159" s="57">
        <v>61945</v>
      </c>
    </row>
    <row r="160" spans="1:7" s="9" customFormat="1" ht="12.75">
      <c r="A160" s="5">
        <v>144</v>
      </c>
      <c r="B160" s="15" t="s">
        <v>138</v>
      </c>
      <c r="C160" s="15" t="s">
        <v>405</v>
      </c>
      <c r="D160" s="7">
        <v>2</v>
      </c>
      <c r="E160" s="8"/>
      <c r="F160" s="8"/>
      <c r="G160" s="57">
        <v>61941</v>
      </c>
    </row>
    <row r="161" spans="1:7" s="9" customFormat="1" ht="12.75">
      <c r="A161" s="5">
        <v>145</v>
      </c>
      <c r="B161" s="15" t="s">
        <v>139</v>
      </c>
      <c r="C161" s="15" t="s">
        <v>406</v>
      </c>
      <c r="D161" s="7">
        <v>1</v>
      </c>
      <c r="E161" s="8"/>
      <c r="F161" s="8"/>
      <c r="G161" s="57">
        <v>61520</v>
      </c>
    </row>
    <row r="162" spans="1:7" s="9" customFormat="1" ht="12.75">
      <c r="A162" s="5">
        <v>146</v>
      </c>
      <c r="B162" s="15" t="s">
        <v>140</v>
      </c>
      <c r="C162" s="15" t="s">
        <v>407</v>
      </c>
      <c r="D162" s="7">
        <v>1</v>
      </c>
      <c r="E162" s="8"/>
      <c r="F162" s="8"/>
      <c r="G162" s="57">
        <v>61562</v>
      </c>
    </row>
    <row r="163" spans="1:7" s="9" customFormat="1" ht="12.75">
      <c r="A163" s="5">
        <v>147</v>
      </c>
      <c r="B163" s="15" t="s">
        <v>141</v>
      </c>
      <c r="C163" s="15" t="s">
        <v>408</v>
      </c>
      <c r="D163" s="7">
        <v>2</v>
      </c>
      <c r="E163" s="8"/>
      <c r="F163" s="8"/>
      <c r="G163" s="57">
        <v>61706</v>
      </c>
    </row>
    <row r="164" spans="1:7" s="9" customFormat="1" ht="12.75">
      <c r="A164" s="5">
        <v>148</v>
      </c>
      <c r="B164" s="15" t="s">
        <v>142</v>
      </c>
      <c r="C164" s="15" t="s">
        <v>502</v>
      </c>
      <c r="D164" s="7">
        <v>1</v>
      </c>
      <c r="E164" s="8"/>
      <c r="F164" s="8"/>
      <c r="G164" s="57">
        <v>61568</v>
      </c>
    </row>
    <row r="165" spans="1:7" s="9" customFormat="1" ht="12.75">
      <c r="A165" s="5">
        <v>149</v>
      </c>
      <c r="B165" s="15" t="s">
        <v>143</v>
      </c>
      <c r="C165" s="15" t="s">
        <v>410</v>
      </c>
      <c r="D165" s="7">
        <v>1</v>
      </c>
      <c r="E165" s="8"/>
      <c r="F165" s="8"/>
      <c r="G165" s="57" t="s">
        <v>656</v>
      </c>
    </row>
    <row r="166" spans="1:7" s="9" customFormat="1" ht="12.75">
      <c r="A166" s="5">
        <v>150</v>
      </c>
      <c r="B166" s="15" t="s">
        <v>144</v>
      </c>
      <c r="C166" s="15" t="s">
        <v>503</v>
      </c>
      <c r="D166" s="7">
        <v>2</v>
      </c>
      <c r="E166" s="8"/>
      <c r="F166" s="8"/>
      <c r="G166" s="57">
        <v>61575</v>
      </c>
    </row>
    <row r="167" spans="1:7" s="9" customFormat="1" ht="12.75">
      <c r="A167" s="5">
        <v>151</v>
      </c>
      <c r="B167" s="15" t="s">
        <v>145</v>
      </c>
      <c r="C167" s="15" t="s">
        <v>504</v>
      </c>
      <c r="D167" s="7">
        <v>1</v>
      </c>
      <c r="E167" s="8"/>
      <c r="F167" s="8"/>
      <c r="G167" s="57" t="s">
        <v>664</v>
      </c>
    </row>
    <row r="168" spans="1:7" s="9" customFormat="1" ht="12.75">
      <c r="A168" s="5">
        <v>152</v>
      </c>
      <c r="B168" s="15" t="s">
        <v>146</v>
      </c>
      <c r="C168" s="15" t="s">
        <v>413</v>
      </c>
      <c r="D168" s="7">
        <v>1</v>
      </c>
      <c r="E168" s="8"/>
      <c r="F168" s="8"/>
      <c r="G168" s="57" t="s">
        <v>656</v>
      </c>
    </row>
    <row r="169" spans="1:7" s="9" customFormat="1" ht="12.75">
      <c r="A169" s="5">
        <v>153</v>
      </c>
      <c r="B169" s="15" t="s">
        <v>147</v>
      </c>
      <c r="C169" s="15" t="s">
        <v>414</v>
      </c>
      <c r="D169" s="7">
        <v>1</v>
      </c>
      <c r="E169" s="8">
        <f>35250/26.3</f>
        <v>1340.3041825095056</v>
      </c>
      <c r="F169" s="8">
        <f>E169*D169</f>
        <v>1340.3041825095056</v>
      </c>
      <c r="G169" s="57" t="s">
        <v>664</v>
      </c>
    </row>
    <row r="170" spans="1:7" s="9" customFormat="1" ht="12.75">
      <c r="A170" s="5">
        <v>154</v>
      </c>
      <c r="B170" s="15" t="s">
        <v>148</v>
      </c>
      <c r="C170" s="15" t="s">
        <v>665</v>
      </c>
      <c r="D170" s="7">
        <v>1</v>
      </c>
      <c r="E170" s="8"/>
      <c r="F170" s="8"/>
      <c r="G170" s="57" t="s">
        <v>656</v>
      </c>
    </row>
    <row r="171" spans="1:7" s="9" customFormat="1" ht="12.75">
      <c r="A171" s="5">
        <v>155</v>
      </c>
      <c r="B171" s="15" t="s">
        <v>149</v>
      </c>
      <c r="C171" s="15" t="s">
        <v>416</v>
      </c>
      <c r="D171" s="7">
        <v>1</v>
      </c>
      <c r="E171" s="8"/>
      <c r="F171" s="8"/>
      <c r="G171" s="57" t="s">
        <v>656</v>
      </c>
    </row>
    <row r="172" spans="1:7" s="9" customFormat="1" ht="12.75">
      <c r="A172" s="5">
        <v>156</v>
      </c>
      <c r="B172" s="15" t="s">
        <v>150</v>
      </c>
      <c r="C172" s="15" t="s">
        <v>150</v>
      </c>
      <c r="D172" s="7">
        <v>1</v>
      </c>
      <c r="E172" s="8"/>
      <c r="F172" s="8"/>
      <c r="G172" s="57" t="s">
        <v>656</v>
      </c>
    </row>
    <row r="173" spans="1:7" s="9" customFormat="1" ht="12.75">
      <c r="A173" s="5">
        <v>157</v>
      </c>
      <c r="B173" s="15" t="s">
        <v>151</v>
      </c>
      <c r="C173" s="15" t="s">
        <v>151</v>
      </c>
      <c r="D173" s="7">
        <v>1</v>
      </c>
      <c r="E173" s="8"/>
      <c r="F173" s="8"/>
      <c r="G173" s="57" t="s">
        <v>656</v>
      </c>
    </row>
    <row r="174" spans="1:7" s="9" customFormat="1" ht="12.75">
      <c r="A174" s="5">
        <v>158</v>
      </c>
      <c r="B174" s="15" t="s">
        <v>152</v>
      </c>
      <c r="C174" s="15" t="s">
        <v>666</v>
      </c>
      <c r="D174" s="7">
        <v>1</v>
      </c>
      <c r="E174" s="8"/>
      <c r="F174" s="8"/>
      <c r="G174" s="57" t="s">
        <v>656</v>
      </c>
    </row>
    <row r="175" spans="1:7" s="9" customFormat="1" ht="12.75">
      <c r="A175" s="5">
        <v>159</v>
      </c>
      <c r="B175" s="15" t="s">
        <v>153</v>
      </c>
      <c r="C175" s="15" t="s">
        <v>667</v>
      </c>
      <c r="D175" s="7">
        <v>1</v>
      </c>
      <c r="E175" s="8"/>
      <c r="F175" s="8"/>
      <c r="G175" s="57" t="s">
        <v>656</v>
      </c>
    </row>
    <row r="176" spans="1:7" s="9" customFormat="1" ht="12.75">
      <c r="A176" s="5">
        <v>160</v>
      </c>
      <c r="B176" s="15" t="s">
        <v>154</v>
      </c>
      <c r="C176" s="15" t="s">
        <v>668</v>
      </c>
      <c r="D176" s="7">
        <v>1</v>
      </c>
      <c r="E176" s="8"/>
      <c r="F176" s="8"/>
      <c r="G176" s="57" t="s">
        <v>656</v>
      </c>
    </row>
    <row r="177" spans="1:7" s="9" customFormat="1" ht="12.75">
      <c r="A177" s="5">
        <v>161</v>
      </c>
      <c r="B177" s="15" t="s">
        <v>155</v>
      </c>
      <c r="C177" s="15" t="s">
        <v>669</v>
      </c>
      <c r="D177" s="7">
        <v>1</v>
      </c>
      <c r="E177" s="8"/>
      <c r="F177" s="8"/>
      <c r="G177" s="57" t="s">
        <v>656</v>
      </c>
    </row>
    <row r="178" spans="1:7" s="9" customFormat="1" ht="12.75">
      <c r="A178" s="5">
        <v>162</v>
      </c>
      <c r="B178" s="15" t="s">
        <v>156</v>
      </c>
      <c r="C178" s="15" t="s">
        <v>670</v>
      </c>
      <c r="D178" s="7">
        <v>1</v>
      </c>
      <c r="E178" s="8"/>
      <c r="F178" s="8"/>
      <c r="G178" s="57" t="s">
        <v>656</v>
      </c>
    </row>
    <row r="179" spans="1:7" s="9" customFormat="1" ht="12.75">
      <c r="A179" s="5">
        <v>163</v>
      </c>
      <c r="B179" s="15" t="s">
        <v>157</v>
      </c>
      <c r="C179" s="15" t="s">
        <v>671</v>
      </c>
      <c r="D179" s="7">
        <v>1</v>
      </c>
      <c r="E179" s="8"/>
      <c r="F179" s="8"/>
      <c r="G179" s="57" t="s">
        <v>656</v>
      </c>
    </row>
    <row r="180" spans="1:7" s="9" customFormat="1" ht="12.75">
      <c r="A180" s="5">
        <v>164</v>
      </c>
      <c r="B180" s="15" t="s">
        <v>158</v>
      </c>
      <c r="C180" s="15" t="s">
        <v>417</v>
      </c>
      <c r="D180" s="7">
        <v>2</v>
      </c>
      <c r="E180" s="8"/>
      <c r="F180" s="8"/>
      <c r="G180" s="57" t="s">
        <v>656</v>
      </c>
    </row>
    <row r="181" spans="1:7" s="9" customFormat="1" ht="12.75">
      <c r="A181" s="5">
        <v>165</v>
      </c>
      <c r="B181" s="15" t="s">
        <v>223</v>
      </c>
      <c r="C181" s="15" t="s">
        <v>672</v>
      </c>
      <c r="D181" s="7">
        <v>1</v>
      </c>
      <c r="E181" s="8"/>
      <c r="F181" s="8"/>
      <c r="G181" s="57">
        <v>83411</v>
      </c>
    </row>
    <row r="182" spans="1:7" s="9" customFormat="1" ht="12.75">
      <c r="A182" s="5">
        <v>166</v>
      </c>
      <c r="B182" s="15" t="s">
        <v>224</v>
      </c>
      <c r="C182" s="15" t="s">
        <v>419</v>
      </c>
      <c r="D182" s="7">
        <v>2</v>
      </c>
      <c r="E182" s="8"/>
      <c r="F182" s="8"/>
      <c r="G182" s="57">
        <v>65031</v>
      </c>
    </row>
    <row r="183" spans="1:7" s="9" customFormat="1" ht="12.75">
      <c r="A183" s="21"/>
      <c r="B183" s="22" t="s">
        <v>159</v>
      </c>
      <c r="C183" s="22" t="s">
        <v>420</v>
      </c>
      <c r="D183" s="23"/>
      <c r="E183" s="24"/>
      <c r="F183" s="24"/>
      <c r="G183" s="61"/>
    </row>
    <row r="184" spans="1:7" s="9" customFormat="1" ht="12.75">
      <c r="A184" s="5">
        <v>167</v>
      </c>
      <c r="B184" s="15" t="s">
        <v>210</v>
      </c>
      <c r="C184" s="15" t="s">
        <v>421</v>
      </c>
      <c r="D184" s="7">
        <v>1</v>
      </c>
      <c r="E184" s="8"/>
      <c r="F184" s="8"/>
      <c r="G184" s="57">
        <v>58058</v>
      </c>
    </row>
    <row r="185" spans="1:7" s="9" customFormat="1" ht="12.75">
      <c r="A185" s="5">
        <v>168</v>
      </c>
      <c r="B185" s="15" t="s">
        <v>160</v>
      </c>
      <c r="C185" s="15" t="s">
        <v>422</v>
      </c>
      <c r="D185" s="7">
        <v>1</v>
      </c>
      <c r="E185" s="8"/>
      <c r="F185" s="8"/>
      <c r="G185" s="57">
        <v>63886</v>
      </c>
    </row>
    <row r="186" spans="1:7" s="9" customFormat="1" ht="12.75">
      <c r="A186" s="5">
        <v>169</v>
      </c>
      <c r="B186" s="15" t="s">
        <v>161</v>
      </c>
      <c r="C186" s="15" t="s">
        <v>423</v>
      </c>
      <c r="D186" s="7">
        <v>5</v>
      </c>
      <c r="E186" s="8"/>
      <c r="F186" s="8"/>
      <c r="G186" s="57">
        <v>57688</v>
      </c>
    </row>
    <row r="187" spans="1:7" s="9" customFormat="1" ht="12.75">
      <c r="A187" s="5">
        <v>170</v>
      </c>
      <c r="B187" s="15" t="s">
        <v>29</v>
      </c>
      <c r="C187" s="15" t="s">
        <v>300</v>
      </c>
      <c r="D187" s="7">
        <v>2</v>
      </c>
      <c r="E187" s="8"/>
      <c r="F187" s="8"/>
      <c r="G187" s="57">
        <v>61544</v>
      </c>
    </row>
    <row r="188" spans="1:7" s="9" customFormat="1" ht="12.75">
      <c r="A188" s="5">
        <v>171</v>
      </c>
      <c r="B188" s="15" t="s">
        <v>162</v>
      </c>
      <c r="C188" s="15" t="s">
        <v>424</v>
      </c>
      <c r="D188" s="7">
        <v>1</v>
      </c>
      <c r="E188" s="8">
        <f>153990/26.3</f>
        <v>5855.133079847908</v>
      </c>
      <c r="F188" s="8">
        <f aca="true" t="shared" si="1" ref="F188:F197">E188*D188</f>
        <v>5855.133079847908</v>
      </c>
      <c r="G188" s="57" t="s">
        <v>659</v>
      </c>
    </row>
    <row r="189" spans="1:7" s="9" customFormat="1" ht="12.75">
      <c r="A189" s="5">
        <v>172</v>
      </c>
      <c r="B189" s="15" t="s">
        <v>163</v>
      </c>
      <c r="C189" s="15" t="s">
        <v>426</v>
      </c>
      <c r="D189" s="7">
        <v>1</v>
      </c>
      <c r="E189" s="8">
        <f>70310/26.3</f>
        <v>2673.384030418251</v>
      </c>
      <c r="F189" s="8">
        <f t="shared" si="1"/>
        <v>2673.384030418251</v>
      </c>
      <c r="G189" s="57" t="s">
        <v>659</v>
      </c>
    </row>
    <row r="190" spans="1:7" s="9" customFormat="1" ht="12.75">
      <c r="A190" s="5">
        <v>173</v>
      </c>
      <c r="B190" s="15" t="s">
        <v>164</v>
      </c>
      <c r="C190" s="15" t="s">
        <v>425</v>
      </c>
      <c r="D190" s="7">
        <v>1</v>
      </c>
      <c r="E190" s="8">
        <f>80110/26.3</f>
        <v>3046.0076045627375</v>
      </c>
      <c r="F190" s="8">
        <f t="shared" si="1"/>
        <v>3046.0076045627375</v>
      </c>
      <c r="G190" s="57" t="s">
        <v>659</v>
      </c>
    </row>
    <row r="191" spans="1:7" s="9" customFormat="1" ht="12.75">
      <c r="A191" s="5">
        <v>174</v>
      </c>
      <c r="B191" s="15" t="s">
        <v>165</v>
      </c>
      <c r="C191" s="15" t="s">
        <v>427</v>
      </c>
      <c r="D191" s="7">
        <v>2</v>
      </c>
      <c r="E191" s="8">
        <f>11980/26.3</f>
        <v>455.51330798479086</v>
      </c>
      <c r="F191" s="8">
        <f t="shared" si="1"/>
        <v>911.0266159695817</v>
      </c>
      <c r="G191" s="57" t="s">
        <v>659</v>
      </c>
    </row>
    <row r="192" spans="1:7" s="9" customFormat="1" ht="12.75">
      <c r="A192" s="5">
        <v>175</v>
      </c>
      <c r="B192" s="15" t="s">
        <v>166</v>
      </c>
      <c r="C192" s="15" t="s">
        <v>428</v>
      </c>
      <c r="D192" s="7">
        <v>1</v>
      </c>
      <c r="E192" s="8">
        <f>76300/26.3</f>
        <v>2901.1406844106464</v>
      </c>
      <c r="F192" s="8">
        <f t="shared" si="1"/>
        <v>2901.1406844106464</v>
      </c>
      <c r="G192" s="57" t="s">
        <v>659</v>
      </c>
    </row>
    <row r="193" spans="1:7" s="9" customFormat="1" ht="12.75">
      <c r="A193" s="5">
        <v>176</v>
      </c>
      <c r="B193" s="15" t="s">
        <v>167</v>
      </c>
      <c r="C193" s="15" t="s">
        <v>429</v>
      </c>
      <c r="D193" s="7">
        <v>1</v>
      </c>
      <c r="E193" s="8">
        <f>22680/26.3</f>
        <v>862.3574144486691</v>
      </c>
      <c r="F193" s="8">
        <f t="shared" si="1"/>
        <v>862.3574144486691</v>
      </c>
      <c r="G193" s="57" t="s">
        <v>659</v>
      </c>
    </row>
    <row r="194" spans="1:7" s="9" customFormat="1" ht="12.75">
      <c r="A194" s="5">
        <v>177</v>
      </c>
      <c r="B194" s="15" t="s">
        <v>206</v>
      </c>
      <c r="C194" s="15" t="s">
        <v>505</v>
      </c>
      <c r="D194" s="7">
        <v>1</v>
      </c>
      <c r="E194" s="8">
        <f>13600/26.3</f>
        <v>517.1102661596958</v>
      </c>
      <c r="F194" s="8">
        <f t="shared" si="1"/>
        <v>517.1102661596958</v>
      </c>
      <c r="G194" s="57" t="s">
        <v>659</v>
      </c>
    </row>
    <row r="195" spans="1:7" s="9" customFormat="1" ht="12.75">
      <c r="A195" s="5">
        <v>178</v>
      </c>
      <c r="B195" s="15" t="s">
        <v>168</v>
      </c>
      <c r="C195" s="15" t="s">
        <v>506</v>
      </c>
      <c r="D195" s="7">
        <v>1</v>
      </c>
      <c r="E195" s="8">
        <f>5950/26.3</f>
        <v>226.2357414448669</v>
      </c>
      <c r="F195" s="8">
        <f t="shared" si="1"/>
        <v>226.2357414448669</v>
      </c>
      <c r="G195" s="57" t="s">
        <v>659</v>
      </c>
    </row>
    <row r="196" spans="1:7" s="9" customFormat="1" ht="12.75">
      <c r="A196" s="5">
        <v>179</v>
      </c>
      <c r="B196" s="15" t="s">
        <v>227</v>
      </c>
      <c r="C196" s="15" t="s">
        <v>507</v>
      </c>
      <c r="D196" s="7">
        <v>1</v>
      </c>
      <c r="E196" s="8">
        <f>1790/26.3</f>
        <v>68.06083650190114</v>
      </c>
      <c r="F196" s="8">
        <f t="shared" si="1"/>
        <v>68.06083650190114</v>
      </c>
      <c r="G196" s="57" t="s">
        <v>659</v>
      </c>
    </row>
    <row r="197" spans="1:7" s="9" customFormat="1" ht="12.75">
      <c r="A197" s="5">
        <v>180</v>
      </c>
      <c r="B197" s="15" t="s">
        <v>228</v>
      </c>
      <c r="C197" s="15" t="s">
        <v>433</v>
      </c>
      <c r="D197" s="7">
        <v>1</v>
      </c>
      <c r="E197" s="8">
        <f>3550/26.3</f>
        <v>134.9809885931559</v>
      </c>
      <c r="F197" s="8">
        <f t="shared" si="1"/>
        <v>134.9809885931559</v>
      </c>
      <c r="G197" s="57" t="s">
        <v>659</v>
      </c>
    </row>
    <row r="198" spans="1:7" s="9" customFormat="1" ht="12.75">
      <c r="A198" s="5">
        <v>181</v>
      </c>
      <c r="B198" s="15" t="s">
        <v>169</v>
      </c>
      <c r="C198" s="15" t="s">
        <v>434</v>
      </c>
      <c r="D198" s="7">
        <v>1</v>
      </c>
      <c r="E198" s="8"/>
      <c r="F198" s="8"/>
      <c r="G198" s="57">
        <v>59561</v>
      </c>
    </row>
    <row r="199" spans="1:7" s="9" customFormat="1" ht="12.75">
      <c r="A199" s="5">
        <v>182</v>
      </c>
      <c r="B199" s="15" t="s">
        <v>211</v>
      </c>
      <c r="C199" s="15" t="s">
        <v>435</v>
      </c>
      <c r="D199" s="7">
        <v>1</v>
      </c>
      <c r="E199" s="8"/>
      <c r="F199" s="8"/>
      <c r="G199" s="57">
        <v>64497</v>
      </c>
    </row>
    <row r="200" spans="1:7" s="9" customFormat="1" ht="12.75">
      <c r="A200" s="5">
        <v>183</v>
      </c>
      <c r="B200" s="15" t="s">
        <v>212</v>
      </c>
      <c r="C200" s="15" t="s">
        <v>436</v>
      </c>
      <c r="D200" s="7">
        <v>1</v>
      </c>
      <c r="E200" s="8"/>
      <c r="F200" s="8"/>
      <c r="G200" s="57">
        <v>63311</v>
      </c>
    </row>
    <row r="201" spans="1:7" s="9" customFormat="1" ht="12.75">
      <c r="A201" s="5">
        <v>184</v>
      </c>
      <c r="B201" s="15" t="s">
        <v>170</v>
      </c>
      <c r="C201" s="15" t="s">
        <v>437</v>
      </c>
      <c r="D201" s="7">
        <v>1</v>
      </c>
      <c r="E201" s="8"/>
      <c r="F201" s="8"/>
      <c r="G201" s="57">
        <v>58929</v>
      </c>
    </row>
    <row r="202" spans="1:7" s="9" customFormat="1" ht="12.75">
      <c r="A202" s="5">
        <v>185</v>
      </c>
      <c r="B202" s="15" t="s">
        <v>171</v>
      </c>
      <c r="C202" s="15" t="s">
        <v>277</v>
      </c>
      <c r="D202" s="7">
        <v>1</v>
      </c>
      <c r="E202" s="8"/>
      <c r="F202" s="8"/>
      <c r="G202" s="57">
        <v>58643</v>
      </c>
    </row>
    <row r="203" spans="1:7" s="9" customFormat="1" ht="12.75">
      <c r="A203" s="5">
        <v>186</v>
      </c>
      <c r="B203" s="15" t="s">
        <v>172</v>
      </c>
      <c r="C203" s="15" t="s">
        <v>467</v>
      </c>
      <c r="D203" s="7">
        <v>1</v>
      </c>
      <c r="E203" s="8"/>
      <c r="F203" s="8"/>
      <c r="G203" s="57">
        <v>64444</v>
      </c>
    </row>
    <row r="204" spans="1:7" s="9" customFormat="1" ht="12.75">
      <c r="A204" s="5">
        <v>187</v>
      </c>
      <c r="B204" s="15" t="s">
        <v>173</v>
      </c>
      <c r="C204" s="15" t="s">
        <v>438</v>
      </c>
      <c r="D204" s="7">
        <v>1</v>
      </c>
      <c r="E204" s="8"/>
      <c r="F204" s="8"/>
      <c r="G204" s="57" t="s">
        <v>647</v>
      </c>
    </row>
    <row r="205" spans="1:7" s="9" customFormat="1" ht="12.75">
      <c r="A205" s="5">
        <v>188</v>
      </c>
      <c r="B205" s="15" t="s">
        <v>174</v>
      </c>
      <c r="C205" s="15" t="s">
        <v>439</v>
      </c>
      <c r="D205" s="7">
        <v>1</v>
      </c>
      <c r="E205" s="8"/>
      <c r="F205" s="8"/>
      <c r="G205" s="57">
        <v>64461</v>
      </c>
    </row>
    <row r="206" spans="1:7" s="9" customFormat="1" ht="12.75">
      <c r="A206" s="5">
        <v>189</v>
      </c>
      <c r="B206" s="15" t="s">
        <v>175</v>
      </c>
      <c r="C206" s="15" t="s">
        <v>440</v>
      </c>
      <c r="D206" s="7">
        <v>1</v>
      </c>
      <c r="E206" s="8"/>
      <c r="F206" s="8"/>
      <c r="G206" s="57">
        <v>64435</v>
      </c>
    </row>
    <row r="207" spans="1:7" s="9" customFormat="1" ht="12.75">
      <c r="A207" s="5">
        <v>190</v>
      </c>
      <c r="B207" s="33" t="s">
        <v>176</v>
      </c>
      <c r="C207" s="33" t="s">
        <v>469</v>
      </c>
      <c r="D207" s="34">
        <v>1</v>
      </c>
      <c r="E207" s="35"/>
      <c r="F207" s="35"/>
      <c r="G207" s="59" t="s">
        <v>615</v>
      </c>
    </row>
    <row r="208" spans="1:7" s="9" customFormat="1" ht="12.75">
      <c r="A208" s="5">
        <v>191</v>
      </c>
      <c r="B208" s="33" t="s">
        <v>177</v>
      </c>
      <c r="C208" s="33" t="s">
        <v>470</v>
      </c>
      <c r="D208" s="34">
        <v>1</v>
      </c>
      <c r="E208" s="35"/>
      <c r="F208" s="35"/>
      <c r="G208" s="59" t="s">
        <v>615</v>
      </c>
    </row>
    <row r="209" spans="1:7" s="9" customFormat="1" ht="12.75">
      <c r="A209" s="5">
        <v>192</v>
      </c>
      <c r="B209" s="15" t="s">
        <v>178</v>
      </c>
      <c r="C209" s="15" t="s">
        <v>468</v>
      </c>
      <c r="D209" s="7">
        <v>1</v>
      </c>
      <c r="E209" s="8"/>
      <c r="F209" s="8"/>
      <c r="G209" s="57" t="s">
        <v>656</v>
      </c>
    </row>
    <row r="210" spans="1:7" s="9" customFormat="1" ht="12.75">
      <c r="A210" s="5">
        <v>193</v>
      </c>
      <c r="B210" s="15" t="s">
        <v>178</v>
      </c>
      <c r="C210" s="15" t="s">
        <v>468</v>
      </c>
      <c r="D210" s="7">
        <v>1</v>
      </c>
      <c r="E210" s="8"/>
      <c r="F210" s="8"/>
      <c r="G210" s="57" t="s">
        <v>656</v>
      </c>
    </row>
    <row r="211" spans="1:7" s="9" customFormat="1" ht="12.75">
      <c r="A211" s="5">
        <v>194</v>
      </c>
      <c r="B211" s="15" t="s">
        <v>267</v>
      </c>
      <c r="C211" s="15" t="s">
        <v>441</v>
      </c>
      <c r="D211" s="14">
        <v>4</v>
      </c>
      <c r="E211" s="8"/>
      <c r="F211" s="8"/>
      <c r="G211" s="57" t="s">
        <v>612</v>
      </c>
    </row>
    <row r="212" spans="1:7" s="9" customFormat="1" ht="12.75">
      <c r="A212" s="21"/>
      <c r="B212" s="22" t="s">
        <v>179</v>
      </c>
      <c r="C212" s="22"/>
      <c r="D212" s="23"/>
      <c r="E212" s="24"/>
      <c r="F212" s="24"/>
      <c r="G212" s="61"/>
    </row>
    <row r="213" spans="1:7" s="9" customFormat="1" ht="12.75">
      <c r="A213" s="32">
        <v>195</v>
      </c>
      <c r="B213" s="33" t="s">
        <v>180</v>
      </c>
      <c r="C213" s="33" t="s">
        <v>443</v>
      </c>
      <c r="D213" s="34">
        <v>1</v>
      </c>
      <c r="E213" s="35"/>
      <c r="F213" s="35"/>
      <c r="G213" s="59" t="s">
        <v>615</v>
      </c>
    </row>
    <row r="214" spans="1:7" s="9" customFormat="1" ht="12.75">
      <c r="A214" s="5">
        <v>196</v>
      </c>
      <c r="B214" s="15" t="s">
        <v>181</v>
      </c>
      <c r="C214" s="15" t="s">
        <v>508</v>
      </c>
      <c r="D214" s="7">
        <v>1</v>
      </c>
      <c r="E214" s="8"/>
      <c r="F214" s="8"/>
      <c r="G214" s="57">
        <v>56323</v>
      </c>
    </row>
    <row r="215" spans="1:7" s="9" customFormat="1" ht="12.75">
      <c r="A215" s="5">
        <v>197</v>
      </c>
      <c r="B215" s="15" t="s">
        <v>182</v>
      </c>
      <c r="C215" s="15" t="s">
        <v>646</v>
      </c>
      <c r="D215" s="7">
        <v>1</v>
      </c>
      <c r="E215" s="8"/>
      <c r="F215" s="8"/>
      <c r="G215" s="57" t="s">
        <v>656</v>
      </c>
    </row>
    <row r="216" spans="1:7" s="9" customFormat="1" ht="12.75">
      <c r="A216" s="5">
        <v>198</v>
      </c>
      <c r="B216" s="15" t="s">
        <v>183</v>
      </c>
      <c r="C216" s="15" t="s">
        <v>446</v>
      </c>
      <c r="D216" s="7">
        <v>2</v>
      </c>
      <c r="E216" s="8"/>
      <c r="F216" s="8"/>
      <c r="G216" s="57">
        <v>32802</v>
      </c>
    </row>
    <row r="217" spans="1:7" s="9" customFormat="1" ht="12.75">
      <c r="A217" s="5">
        <v>199</v>
      </c>
      <c r="B217" s="15" t="s">
        <v>229</v>
      </c>
      <c r="C217" s="15" t="s">
        <v>645</v>
      </c>
      <c r="D217" s="7">
        <v>1</v>
      </c>
      <c r="E217" s="8"/>
      <c r="F217" s="8"/>
      <c r="G217" s="57" t="s">
        <v>656</v>
      </c>
    </row>
    <row r="218" spans="1:7" s="9" customFormat="1" ht="12.75">
      <c r="A218" s="5">
        <v>200</v>
      </c>
      <c r="B218" s="15" t="s">
        <v>184</v>
      </c>
      <c r="C218" s="15" t="s">
        <v>689</v>
      </c>
      <c r="D218" s="7">
        <v>1</v>
      </c>
      <c r="E218" s="8"/>
      <c r="F218" s="8"/>
      <c r="G218" s="57" t="s">
        <v>656</v>
      </c>
    </row>
    <row r="219" spans="1:7" s="9" customFormat="1" ht="12.75">
      <c r="A219" s="21"/>
      <c r="B219" s="22" t="s">
        <v>185</v>
      </c>
      <c r="C219" s="22" t="s">
        <v>448</v>
      </c>
      <c r="D219" s="23"/>
      <c r="E219" s="24"/>
      <c r="F219" s="24"/>
      <c r="G219" s="61"/>
    </row>
    <row r="220" spans="1:7" s="9" customFormat="1" ht="12.75">
      <c r="A220" s="5">
        <v>201</v>
      </c>
      <c r="B220" s="15" t="s">
        <v>186</v>
      </c>
      <c r="C220" s="15" t="s">
        <v>497</v>
      </c>
      <c r="D220" s="7">
        <v>2</v>
      </c>
      <c r="E220" s="8"/>
      <c r="F220" s="8"/>
      <c r="G220" s="57">
        <v>98916</v>
      </c>
    </row>
    <row r="221" spans="1:7" s="9" customFormat="1" ht="12.75">
      <c r="A221" s="5">
        <v>202</v>
      </c>
      <c r="B221" s="15" t="s">
        <v>187</v>
      </c>
      <c r="C221" s="15" t="s">
        <v>472</v>
      </c>
      <c r="D221" s="7">
        <v>1</v>
      </c>
      <c r="E221" s="8"/>
      <c r="F221" s="8"/>
      <c r="G221" s="57">
        <v>61922</v>
      </c>
    </row>
    <row r="222" spans="1:7" s="9" customFormat="1" ht="12.75">
      <c r="A222" s="5">
        <v>203</v>
      </c>
      <c r="B222" s="15" t="s">
        <v>188</v>
      </c>
      <c r="C222" s="15" t="s">
        <v>450</v>
      </c>
      <c r="D222" s="7">
        <v>3</v>
      </c>
      <c r="E222" s="8"/>
      <c r="F222" s="8"/>
      <c r="G222" s="57">
        <v>61884</v>
      </c>
    </row>
    <row r="223" spans="1:7" s="9" customFormat="1" ht="12.75">
      <c r="A223" s="5">
        <v>204</v>
      </c>
      <c r="B223" s="15" t="s">
        <v>189</v>
      </c>
      <c r="C223" s="15" t="s">
        <v>451</v>
      </c>
      <c r="D223" s="7">
        <v>2</v>
      </c>
      <c r="E223" s="8"/>
      <c r="F223" s="8"/>
      <c r="G223" s="57">
        <v>61871</v>
      </c>
    </row>
    <row r="224" spans="1:7" s="9" customFormat="1" ht="12.75">
      <c r="A224" s="5">
        <v>205</v>
      </c>
      <c r="B224" s="15" t="s">
        <v>207</v>
      </c>
      <c r="C224" s="15" t="s">
        <v>350</v>
      </c>
      <c r="D224" s="7">
        <v>1</v>
      </c>
      <c r="E224" s="8"/>
      <c r="F224" s="8"/>
      <c r="G224" s="57">
        <v>61749</v>
      </c>
    </row>
    <row r="225" spans="1:7" s="9" customFormat="1" ht="12.75">
      <c r="A225" s="5">
        <v>206</v>
      </c>
      <c r="B225" s="15" t="s">
        <v>190</v>
      </c>
      <c r="C225" s="15" t="s">
        <v>510</v>
      </c>
      <c r="D225" s="7">
        <v>1</v>
      </c>
      <c r="E225" s="8"/>
      <c r="F225" s="8"/>
      <c r="G225" s="57">
        <v>61932</v>
      </c>
    </row>
    <row r="226" spans="1:7" s="9" customFormat="1" ht="12.75">
      <c r="A226" s="5">
        <v>207</v>
      </c>
      <c r="B226" s="15" t="s">
        <v>191</v>
      </c>
      <c r="C226" s="15" t="s">
        <v>452</v>
      </c>
      <c r="D226" s="7">
        <v>1</v>
      </c>
      <c r="E226" s="8"/>
      <c r="F226" s="8"/>
      <c r="G226" s="57" t="s">
        <v>612</v>
      </c>
    </row>
    <row r="227" spans="1:7" s="9" customFormat="1" ht="12.75">
      <c r="A227" s="5">
        <v>208</v>
      </c>
      <c r="B227" s="15" t="s">
        <v>192</v>
      </c>
      <c r="C227" s="15" t="s">
        <v>453</v>
      </c>
      <c r="D227" s="7">
        <v>1</v>
      </c>
      <c r="E227" s="8"/>
      <c r="F227" s="8"/>
      <c r="G227" s="57">
        <v>55322</v>
      </c>
    </row>
    <row r="228" spans="1:7" s="9" customFormat="1" ht="12.75">
      <c r="A228" s="5">
        <v>209</v>
      </c>
      <c r="B228" s="15" t="s">
        <v>193</v>
      </c>
      <c r="C228" s="15" t="s">
        <v>473</v>
      </c>
      <c r="D228" s="7">
        <v>1</v>
      </c>
      <c r="E228" s="8"/>
      <c r="F228" s="8"/>
      <c r="G228" s="57">
        <v>61858</v>
      </c>
    </row>
    <row r="229" spans="1:7" s="9" customFormat="1" ht="12.75">
      <c r="A229" s="5">
        <v>210</v>
      </c>
      <c r="B229" s="15" t="s">
        <v>194</v>
      </c>
      <c r="C229" s="15" t="s">
        <v>454</v>
      </c>
      <c r="D229" s="7">
        <v>1</v>
      </c>
      <c r="E229" s="8"/>
      <c r="F229" s="8"/>
      <c r="G229" s="57">
        <v>61212</v>
      </c>
    </row>
    <row r="230" spans="1:7" s="9" customFormat="1" ht="12.75">
      <c r="A230" s="5">
        <v>211</v>
      </c>
      <c r="B230" s="15" t="s">
        <v>195</v>
      </c>
      <c r="C230" s="15" t="s">
        <v>455</v>
      </c>
      <c r="D230" s="7">
        <v>1</v>
      </c>
      <c r="E230" s="8"/>
      <c r="F230" s="8"/>
      <c r="G230" s="57">
        <v>56787</v>
      </c>
    </row>
    <row r="231" spans="1:7" s="9" customFormat="1" ht="12.75">
      <c r="A231" s="5">
        <v>212</v>
      </c>
      <c r="B231" s="15" t="s">
        <v>209</v>
      </c>
      <c r="C231" s="15" t="s">
        <v>456</v>
      </c>
      <c r="D231" s="7">
        <v>1</v>
      </c>
      <c r="E231" s="8"/>
      <c r="F231" s="8"/>
      <c r="G231" s="57">
        <v>21292</v>
      </c>
    </row>
    <row r="232" spans="1:7" s="9" customFormat="1" ht="12.75">
      <c r="A232" s="5">
        <v>213</v>
      </c>
      <c r="B232" s="15" t="s">
        <v>196</v>
      </c>
      <c r="C232" s="15" t="s">
        <v>643</v>
      </c>
      <c r="D232" s="7">
        <v>1</v>
      </c>
      <c r="E232" s="8"/>
      <c r="F232" s="8"/>
      <c r="G232" s="57" t="s">
        <v>612</v>
      </c>
    </row>
    <row r="233" spans="1:7" s="9" customFormat="1" ht="12.75">
      <c r="A233" s="5">
        <v>214</v>
      </c>
      <c r="B233" s="15" t="s">
        <v>197</v>
      </c>
      <c r="C233" s="15" t="s">
        <v>458</v>
      </c>
      <c r="D233" s="7">
        <v>1</v>
      </c>
      <c r="E233" s="8"/>
      <c r="F233" s="8"/>
      <c r="G233" s="57" t="s">
        <v>612</v>
      </c>
    </row>
    <row r="234" spans="1:7" s="9" customFormat="1" ht="12.75">
      <c r="A234" s="5">
        <v>215</v>
      </c>
      <c r="B234" s="15" t="s">
        <v>198</v>
      </c>
      <c r="C234" s="15" t="s">
        <v>644</v>
      </c>
      <c r="D234" s="7">
        <v>1</v>
      </c>
      <c r="E234" s="8"/>
      <c r="F234" s="8"/>
      <c r="G234" s="57" t="s">
        <v>656</v>
      </c>
    </row>
    <row r="235" spans="1:7" s="9" customFormat="1" ht="12.75">
      <c r="A235" s="5">
        <v>216</v>
      </c>
      <c r="B235" s="15" t="s">
        <v>199</v>
      </c>
      <c r="C235" s="15" t="s">
        <v>460</v>
      </c>
      <c r="D235" s="7">
        <v>1</v>
      </c>
      <c r="E235" s="8"/>
      <c r="F235" s="8"/>
      <c r="G235" s="57">
        <v>31271</v>
      </c>
    </row>
    <row r="236" spans="1:7" s="9" customFormat="1" ht="12.75">
      <c r="A236" s="5">
        <v>217</v>
      </c>
      <c r="B236" s="15" t="s">
        <v>686</v>
      </c>
      <c r="C236" s="15" t="s">
        <v>687</v>
      </c>
      <c r="D236" s="7">
        <v>1</v>
      </c>
      <c r="E236" s="8"/>
      <c r="F236" s="8"/>
      <c r="G236" s="57" t="s">
        <v>688</v>
      </c>
    </row>
    <row r="237" spans="1:7" ht="12.75">
      <c r="A237" s="5">
        <v>218</v>
      </c>
      <c r="B237" s="27"/>
      <c r="C237" s="15" t="s">
        <v>653</v>
      </c>
      <c r="D237" s="7">
        <v>1</v>
      </c>
      <c r="E237" s="7"/>
      <c r="F237" s="62"/>
      <c r="G237" s="63" t="s">
        <v>656</v>
      </c>
    </row>
    <row r="238" spans="1:7" ht="12.75">
      <c r="A238" s="5">
        <v>219</v>
      </c>
      <c r="B238" s="27"/>
      <c r="C238" s="15" t="s">
        <v>654</v>
      </c>
      <c r="D238" s="62">
        <v>1</v>
      </c>
      <c r="E238" s="62"/>
      <c r="F238" s="62"/>
      <c r="G238" s="63" t="s">
        <v>656</v>
      </c>
    </row>
    <row r="239" spans="1:7" ht="12.75">
      <c r="A239" s="5">
        <v>220</v>
      </c>
      <c r="B239" s="27"/>
      <c r="C239" s="64" t="s">
        <v>655</v>
      </c>
      <c r="D239" s="62">
        <v>1</v>
      </c>
      <c r="E239" s="62"/>
      <c r="F239" s="62"/>
      <c r="G239" s="63" t="s">
        <v>656</v>
      </c>
    </row>
    <row r="240" spans="1:7" ht="12.75">
      <c r="A240" s="5">
        <v>221</v>
      </c>
      <c r="B240" s="27"/>
      <c r="C240" s="64" t="s">
        <v>663</v>
      </c>
      <c r="D240" s="62">
        <v>1</v>
      </c>
      <c r="E240" s="62"/>
      <c r="F240" s="62"/>
      <c r="G240" s="63" t="s">
        <v>612</v>
      </c>
    </row>
    <row r="241" spans="1:7" ht="12.75">
      <c r="A241" s="65"/>
      <c r="B241" s="66"/>
      <c r="C241" s="67"/>
      <c r="D241" s="68"/>
      <c r="E241" s="68"/>
      <c r="F241" s="68"/>
      <c r="G241" s="69"/>
    </row>
  </sheetData>
  <sheetProtection selectLockedCells="1" selectUnlockedCells="1"/>
  <autoFilter ref="A5:D5">
    <sortState ref="A6:D241">
      <sortCondition sortBy="value" ref="A6:A241"/>
    </sortState>
  </autoFilter>
  <printOptions/>
  <pageMargins left="0.19166666666666668" right="0.3458333333333333" top="0.47152777777777777" bottom="0.5340277777777778" header="0.23402777777777778" footer="0.2965277777777778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6"/>
  <sheetViews>
    <sheetView zoomScale="121" zoomScaleNormal="121" zoomScalePageLayoutView="0" workbookViewId="0" topLeftCell="A133">
      <selection activeCell="G149" sqref="G149"/>
    </sheetView>
  </sheetViews>
  <sheetFormatPr defaultColWidth="11.57421875" defaultRowHeight="12.75"/>
  <cols>
    <col min="1" max="1" width="6.28125" style="1" customWidth="1"/>
    <col min="2" max="2" width="50.421875" style="0" customWidth="1"/>
    <col min="3" max="3" width="7.00390625" style="3" customWidth="1"/>
  </cols>
  <sheetData>
    <row r="1" spans="1:3" s="9" customFormat="1" ht="17.25">
      <c r="A1" s="10"/>
      <c r="B1" s="11"/>
      <c r="C1" s="12"/>
    </row>
    <row r="2" spans="1:3" s="9" customFormat="1" ht="12.75">
      <c r="A2" s="10"/>
      <c r="B2" s="44" t="s">
        <v>512</v>
      </c>
      <c r="C2" s="12"/>
    </row>
    <row r="3" spans="1:3" s="9" customFormat="1" ht="12.75">
      <c r="A3" s="10"/>
      <c r="B3" s="44"/>
      <c r="C3" s="12"/>
    </row>
    <row r="4" spans="1:3" s="9" customFormat="1" ht="12.75">
      <c r="A4" s="10"/>
      <c r="B4" s="45" t="s">
        <v>513</v>
      </c>
      <c r="C4" s="12"/>
    </row>
    <row r="5" spans="1:3" s="9" customFormat="1" ht="12.75">
      <c r="A5" s="10"/>
      <c r="C5" s="12"/>
    </row>
    <row r="6" spans="1:3" s="9" customFormat="1" ht="12.75">
      <c r="A6" s="10"/>
      <c r="C6" s="12" t="s">
        <v>511</v>
      </c>
    </row>
    <row r="7" spans="1:3" s="9" customFormat="1" ht="12.75">
      <c r="A7" s="21"/>
      <c r="B7" s="22" t="s">
        <v>474</v>
      </c>
      <c r="C7" s="23"/>
    </row>
    <row r="8" spans="1:3" s="9" customFormat="1" ht="12.75">
      <c r="A8" s="5">
        <v>1</v>
      </c>
      <c r="B8" s="15" t="s">
        <v>270</v>
      </c>
      <c r="C8" s="7">
        <v>1</v>
      </c>
    </row>
    <row r="9" spans="1:3" s="9" customFormat="1" ht="12.75">
      <c r="A9" s="5">
        <v>2</v>
      </c>
      <c r="B9" s="6" t="s">
        <v>272</v>
      </c>
      <c r="C9" s="7">
        <v>1</v>
      </c>
    </row>
    <row r="10" spans="1:3" s="2" customFormat="1" ht="12.75">
      <c r="A10" s="5">
        <v>3</v>
      </c>
      <c r="B10" s="6" t="s">
        <v>273</v>
      </c>
      <c r="C10" s="16">
        <v>5</v>
      </c>
    </row>
    <row r="11" spans="1:3" s="9" customFormat="1" ht="12.75">
      <c r="A11" s="5">
        <v>4</v>
      </c>
      <c r="B11" s="15" t="s">
        <v>480</v>
      </c>
      <c r="C11" s="7">
        <v>6</v>
      </c>
    </row>
    <row r="12" spans="1:3" s="9" customFormat="1" ht="12.75">
      <c r="A12" s="5">
        <v>5</v>
      </c>
      <c r="B12" s="15" t="s">
        <v>275</v>
      </c>
      <c r="C12" s="7">
        <v>2</v>
      </c>
    </row>
    <row r="13" spans="1:3" s="9" customFormat="1" ht="12.75">
      <c r="A13" s="5">
        <v>6</v>
      </c>
      <c r="B13" s="15" t="s">
        <v>276</v>
      </c>
      <c r="C13" s="7">
        <v>3</v>
      </c>
    </row>
    <row r="14" spans="1:3" s="9" customFormat="1" ht="12.75">
      <c r="A14" s="5">
        <v>7</v>
      </c>
      <c r="B14" s="15" t="s">
        <v>277</v>
      </c>
      <c r="C14" s="7">
        <v>3</v>
      </c>
    </row>
    <row r="15" spans="1:3" s="9" customFormat="1" ht="12.75">
      <c r="A15" s="5">
        <v>8</v>
      </c>
      <c r="B15" s="15" t="s">
        <v>278</v>
      </c>
      <c r="C15" s="7">
        <v>4</v>
      </c>
    </row>
    <row r="16" spans="1:3" s="9" customFormat="1" ht="12.75">
      <c r="A16" s="5">
        <v>9</v>
      </c>
      <c r="B16" s="15" t="s">
        <v>481</v>
      </c>
      <c r="C16" s="7">
        <v>1</v>
      </c>
    </row>
    <row r="17" spans="1:3" s="9" customFormat="1" ht="12.75">
      <c r="A17" s="5">
        <v>10</v>
      </c>
      <c r="B17" s="18" t="s">
        <v>280</v>
      </c>
      <c r="C17" s="7">
        <v>1</v>
      </c>
    </row>
    <row r="18" spans="1:3" s="9" customFormat="1" ht="12.75">
      <c r="A18" s="5">
        <v>11</v>
      </c>
      <c r="B18" s="15" t="s">
        <v>281</v>
      </c>
      <c r="C18" s="7">
        <v>1</v>
      </c>
    </row>
    <row r="19" spans="1:3" s="9" customFormat="1" ht="12.75">
      <c r="A19" s="5">
        <v>12</v>
      </c>
      <c r="B19" s="15" t="s">
        <v>282</v>
      </c>
      <c r="C19" s="7">
        <v>20</v>
      </c>
    </row>
    <row r="20" spans="1:3" s="9" customFormat="1" ht="12.75">
      <c r="A20" s="5">
        <v>13</v>
      </c>
      <c r="B20" s="15" t="s">
        <v>477</v>
      </c>
      <c r="C20" s="7">
        <v>1</v>
      </c>
    </row>
    <row r="21" spans="1:3" s="9" customFormat="1" ht="12.75">
      <c r="A21" s="5">
        <v>14</v>
      </c>
      <c r="B21" s="15" t="s">
        <v>283</v>
      </c>
      <c r="C21" s="7">
        <v>6</v>
      </c>
    </row>
    <row r="22" spans="1:3" s="9" customFormat="1" ht="12.75">
      <c r="A22" s="5">
        <v>15</v>
      </c>
      <c r="B22" s="15" t="s">
        <v>284</v>
      </c>
      <c r="C22" s="7">
        <v>1</v>
      </c>
    </row>
    <row r="23" spans="1:3" s="9" customFormat="1" ht="12.75">
      <c r="A23" s="5">
        <v>16</v>
      </c>
      <c r="B23" s="15" t="s">
        <v>285</v>
      </c>
      <c r="C23" s="7">
        <v>1</v>
      </c>
    </row>
    <row r="24" spans="1:3" s="9" customFormat="1" ht="12.75">
      <c r="A24" s="5">
        <v>17</v>
      </c>
      <c r="B24" s="15" t="s">
        <v>462</v>
      </c>
      <c r="C24" s="7">
        <v>2</v>
      </c>
    </row>
    <row r="25" spans="1:3" s="9" customFormat="1" ht="12.75">
      <c r="A25" s="5">
        <v>18</v>
      </c>
      <c r="B25" s="15" t="s">
        <v>286</v>
      </c>
      <c r="C25" s="7">
        <v>1</v>
      </c>
    </row>
    <row r="26" spans="1:3" s="9" customFormat="1" ht="12.75">
      <c r="A26" s="5">
        <v>19</v>
      </c>
      <c r="B26" s="15" t="s">
        <v>287</v>
      </c>
      <c r="C26" s="7">
        <v>1</v>
      </c>
    </row>
    <row r="27" spans="1:3" s="9" customFormat="1" ht="12.75">
      <c r="A27" s="5">
        <v>20</v>
      </c>
      <c r="B27" s="15" t="s">
        <v>288</v>
      </c>
      <c r="C27" s="7">
        <v>1</v>
      </c>
    </row>
    <row r="28" spans="1:3" s="9" customFormat="1" ht="12.75">
      <c r="A28" s="5">
        <v>21</v>
      </c>
      <c r="B28" s="15" t="s">
        <v>289</v>
      </c>
      <c r="C28" s="7">
        <v>1</v>
      </c>
    </row>
    <row r="29" spans="1:3" s="9" customFormat="1" ht="12.75">
      <c r="A29" s="5">
        <v>22</v>
      </c>
      <c r="B29" s="15" t="s">
        <v>290</v>
      </c>
      <c r="C29" s="7">
        <v>1</v>
      </c>
    </row>
    <row r="30" spans="1:3" s="9" customFormat="1" ht="12.75">
      <c r="A30" s="5">
        <v>23</v>
      </c>
      <c r="B30" s="15" t="s">
        <v>291</v>
      </c>
      <c r="C30" s="7">
        <v>1</v>
      </c>
    </row>
    <row r="31" spans="1:3" s="9" customFormat="1" ht="12.75">
      <c r="A31" s="5">
        <v>24</v>
      </c>
      <c r="B31" s="15" t="s">
        <v>292</v>
      </c>
      <c r="C31" s="7">
        <v>5</v>
      </c>
    </row>
    <row r="32" spans="1:3" s="9" customFormat="1" ht="12.75">
      <c r="A32" s="5">
        <v>25</v>
      </c>
      <c r="B32" s="15" t="s">
        <v>293</v>
      </c>
      <c r="C32" s="7">
        <v>1</v>
      </c>
    </row>
    <row r="33" spans="1:3" s="9" customFormat="1" ht="12.75">
      <c r="A33" s="5">
        <v>26</v>
      </c>
      <c r="B33" s="15" t="s">
        <v>478</v>
      </c>
      <c r="C33" s="7">
        <v>1</v>
      </c>
    </row>
    <row r="34" spans="1:3" s="9" customFormat="1" ht="12.75">
      <c r="A34" s="5">
        <v>27</v>
      </c>
      <c r="B34" s="15" t="s">
        <v>294</v>
      </c>
      <c r="C34" s="7">
        <v>1</v>
      </c>
    </row>
    <row r="35" spans="1:3" s="9" customFormat="1" ht="12.75">
      <c r="A35" s="5">
        <v>28</v>
      </c>
      <c r="B35" s="15" t="s">
        <v>295</v>
      </c>
      <c r="C35" s="7">
        <v>1</v>
      </c>
    </row>
    <row r="36" spans="1:3" s="9" customFormat="1" ht="12.75">
      <c r="A36" s="5">
        <v>29</v>
      </c>
      <c r="B36" s="15" t="s">
        <v>482</v>
      </c>
      <c r="C36" s="7">
        <v>1</v>
      </c>
    </row>
    <row r="37" spans="1:3" s="9" customFormat="1" ht="12.75">
      <c r="A37" s="5">
        <v>30</v>
      </c>
      <c r="B37" s="15" t="s">
        <v>297</v>
      </c>
      <c r="C37" s="7">
        <v>1</v>
      </c>
    </row>
    <row r="38" spans="1:3" s="9" customFormat="1" ht="12.75">
      <c r="A38" s="5">
        <v>31</v>
      </c>
      <c r="B38" s="15" t="s">
        <v>483</v>
      </c>
      <c r="C38" s="7">
        <v>1</v>
      </c>
    </row>
    <row r="39" spans="1:3" s="9" customFormat="1" ht="12.75">
      <c r="A39" s="5">
        <v>32</v>
      </c>
      <c r="B39" s="15" t="s">
        <v>479</v>
      </c>
      <c r="C39" s="7">
        <v>2</v>
      </c>
    </row>
    <row r="40" spans="1:3" s="9" customFormat="1" ht="12.75">
      <c r="A40" s="5">
        <v>33</v>
      </c>
      <c r="B40" s="15" t="s">
        <v>299</v>
      </c>
      <c r="C40" s="7">
        <v>6</v>
      </c>
    </row>
    <row r="41" spans="1:3" s="9" customFormat="1" ht="12.75">
      <c r="A41" s="5">
        <v>34</v>
      </c>
      <c r="B41" s="15" t="s">
        <v>300</v>
      </c>
      <c r="C41" s="7">
        <v>2</v>
      </c>
    </row>
    <row r="42" spans="1:3" s="9" customFormat="1" ht="12.75">
      <c r="A42" s="5">
        <v>35</v>
      </c>
      <c r="B42" s="15" t="s">
        <v>301</v>
      </c>
      <c r="C42" s="7">
        <v>1</v>
      </c>
    </row>
    <row r="43" spans="1:3" s="9" customFormat="1" ht="12.75">
      <c r="A43" s="5">
        <v>36</v>
      </c>
      <c r="B43" s="15" t="s">
        <v>302</v>
      </c>
      <c r="C43" s="7">
        <v>1</v>
      </c>
    </row>
    <row r="44" spans="1:3" s="9" customFormat="1" ht="12.75">
      <c r="A44" s="5">
        <v>37</v>
      </c>
      <c r="B44" s="6" t="s">
        <v>303</v>
      </c>
      <c r="C44" s="7">
        <v>4</v>
      </c>
    </row>
    <row r="45" spans="1:3" s="9" customFormat="1" ht="12.75">
      <c r="A45" s="5">
        <v>38</v>
      </c>
      <c r="B45" s="6" t="s">
        <v>304</v>
      </c>
      <c r="C45" s="7">
        <v>1</v>
      </c>
    </row>
    <row r="46" spans="1:3" s="9" customFormat="1" ht="12.75">
      <c r="A46" s="32">
        <v>39</v>
      </c>
      <c r="B46" s="37" t="s">
        <v>305</v>
      </c>
      <c r="C46" s="34">
        <v>1</v>
      </c>
    </row>
    <row r="47" spans="1:3" s="9" customFormat="1" ht="12.75">
      <c r="A47" s="5">
        <v>40</v>
      </c>
      <c r="B47" s="15" t="s">
        <v>306</v>
      </c>
      <c r="C47" s="7">
        <v>1</v>
      </c>
    </row>
    <row r="48" spans="1:3" s="9" customFormat="1" ht="12.75">
      <c r="A48" s="21"/>
      <c r="B48" s="22" t="s">
        <v>307</v>
      </c>
      <c r="C48" s="23"/>
    </row>
    <row r="49" spans="1:3" s="9" customFormat="1" ht="12.75">
      <c r="A49" s="5">
        <v>41</v>
      </c>
      <c r="B49" s="19" t="s">
        <v>484</v>
      </c>
      <c r="C49" s="7">
        <v>1</v>
      </c>
    </row>
    <row r="50" spans="1:3" s="9" customFormat="1" ht="12.75">
      <c r="A50" s="5">
        <v>42</v>
      </c>
      <c r="B50" s="15" t="s">
        <v>309</v>
      </c>
      <c r="C50" s="7">
        <v>1</v>
      </c>
    </row>
    <row r="51" spans="1:3" s="9" customFormat="1" ht="12.75">
      <c r="A51" s="5">
        <v>43</v>
      </c>
      <c r="B51" s="15" t="s">
        <v>310</v>
      </c>
      <c r="C51" s="7">
        <v>1</v>
      </c>
    </row>
    <row r="52" spans="1:3" s="9" customFormat="1" ht="12.75">
      <c r="A52" s="5">
        <v>44</v>
      </c>
      <c r="B52" s="15" t="s">
        <v>485</v>
      </c>
      <c r="C52" s="7">
        <v>1</v>
      </c>
    </row>
    <row r="53" spans="1:3" s="9" customFormat="1" ht="12.75">
      <c r="A53" s="5">
        <v>45</v>
      </c>
      <c r="B53" s="15" t="s">
        <v>312</v>
      </c>
      <c r="C53" s="7">
        <v>1</v>
      </c>
    </row>
    <row r="54" spans="1:3" s="9" customFormat="1" ht="12.75">
      <c r="A54" s="5">
        <v>46</v>
      </c>
      <c r="B54" s="15" t="s">
        <v>313</v>
      </c>
      <c r="C54" s="7">
        <v>1</v>
      </c>
    </row>
    <row r="55" spans="1:3" s="9" customFormat="1" ht="12.75">
      <c r="A55" s="5">
        <v>47</v>
      </c>
      <c r="B55" s="15" t="s">
        <v>314</v>
      </c>
      <c r="C55" s="7">
        <v>1</v>
      </c>
    </row>
    <row r="56" spans="1:3" s="9" customFormat="1" ht="12.75">
      <c r="A56" s="5">
        <v>48</v>
      </c>
      <c r="B56" s="15" t="s">
        <v>315</v>
      </c>
      <c r="C56" s="7">
        <v>2</v>
      </c>
    </row>
    <row r="57" spans="1:3" s="9" customFormat="1" ht="12.75">
      <c r="A57" s="5">
        <v>49</v>
      </c>
      <c r="B57" s="15" t="s">
        <v>316</v>
      </c>
      <c r="C57" s="7">
        <v>1</v>
      </c>
    </row>
    <row r="58" spans="1:4" s="9" customFormat="1" ht="12.75">
      <c r="A58" s="5">
        <v>50</v>
      </c>
      <c r="B58" s="15" t="s">
        <v>317</v>
      </c>
      <c r="C58" s="7">
        <v>1</v>
      </c>
      <c r="D58" s="31"/>
    </row>
    <row r="59" spans="1:3" s="9" customFormat="1" ht="12.75">
      <c r="A59" s="5">
        <v>51</v>
      </c>
      <c r="B59" s="15" t="s">
        <v>486</v>
      </c>
      <c r="C59" s="7">
        <v>1</v>
      </c>
    </row>
    <row r="60" spans="1:3" s="9" customFormat="1" ht="12.75">
      <c r="A60" s="5">
        <v>52</v>
      </c>
      <c r="B60" s="15" t="s">
        <v>487</v>
      </c>
      <c r="C60" s="7">
        <v>1</v>
      </c>
    </row>
    <row r="61" spans="1:4" s="9" customFormat="1" ht="12.75">
      <c r="A61" s="5">
        <v>53</v>
      </c>
      <c r="B61" s="15" t="s">
        <v>464</v>
      </c>
      <c r="C61" s="7">
        <v>2</v>
      </c>
      <c r="D61" s="9" t="s">
        <v>463</v>
      </c>
    </row>
    <row r="62" spans="1:3" s="9" customFormat="1" ht="12.75">
      <c r="A62" s="21"/>
      <c r="B62" s="22" t="s">
        <v>488</v>
      </c>
      <c r="C62" s="23"/>
    </row>
    <row r="63" spans="1:3" s="9" customFormat="1" ht="12.75">
      <c r="A63" s="5">
        <v>54</v>
      </c>
      <c r="B63" s="15" t="s">
        <v>489</v>
      </c>
      <c r="C63" s="7"/>
    </row>
    <row r="64" spans="1:3" s="9" customFormat="1" ht="12.75">
      <c r="A64" s="21"/>
      <c r="B64" s="22" t="s">
        <v>322</v>
      </c>
      <c r="C64" s="23"/>
    </row>
    <row r="65" spans="1:3" s="9" customFormat="1" ht="12.75">
      <c r="A65" s="5">
        <v>55</v>
      </c>
      <c r="B65" s="15" t="s">
        <v>323</v>
      </c>
      <c r="C65" s="7">
        <v>5</v>
      </c>
    </row>
    <row r="66" spans="1:3" s="9" customFormat="1" ht="12.75">
      <c r="A66" s="5">
        <v>56</v>
      </c>
      <c r="B66" s="15" t="s">
        <v>324</v>
      </c>
      <c r="C66" s="7">
        <v>2</v>
      </c>
    </row>
    <row r="67" spans="1:3" s="9" customFormat="1" ht="12.75">
      <c r="A67" s="5">
        <v>57</v>
      </c>
      <c r="B67" s="15" t="s">
        <v>325</v>
      </c>
      <c r="C67" s="7">
        <v>2</v>
      </c>
    </row>
    <row r="68" spans="1:3" s="9" customFormat="1" ht="12.75">
      <c r="A68" s="5">
        <v>58</v>
      </c>
      <c r="B68" s="15" t="s">
        <v>326</v>
      </c>
      <c r="C68" s="7">
        <v>2</v>
      </c>
    </row>
    <row r="69" spans="1:3" s="9" customFormat="1" ht="12.75">
      <c r="A69" s="5">
        <v>59</v>
      </c>
      <c r="B69" s="15" t="s">
        <v>327</v>
      </c>
      <c r="C69" s="7">
        <v>2</v>
      </c>
    </row>
    <row r="70" spans="1:3" s="9" customFormat="1" ht="12.75">
      <c r="A70" s="5">
        <v>60</v>
      </c>
      <c r="B70" s="15" t="s">
        <v>331</v>
      </c>
      <c r="C70" s="7">
        <v>1</v>
      </c>
    </row>
    <row r="71" spans="1:3" s="9" customFormat="1" ht="12.75">
      <c r="A71" s="5">
        <v>61</v>
      </c>
      <c r="B71" s="15" t="s">
        <v>328</v>
      </c>
      <c r="C71" s="7">
        <v>1</v>
      </c>
    </row>
    <row r="72" spans="1:3" s="9" customFormat="1" ht="12.75">
      <c r="A72" s="5">
        <v>62</v>
      </c>
      <c r="B72" s="15" t="s">
        <v>329</v>
      </c>
      <c r="C72" s="7">
        <v>1</v>
      </c>
    </row>
    <row r="73" spans="1:3" s="9" customFormat="1" ht="12.75">
      <c r="A73" s="5">
        <v>63</v>
      </c>
      <c r="B73" s="15" t="s">
        <v>330</v>
      </c>
      <c r="C73" s="7">
        <v>1</v>
      </c>
    </row>
    <row r="74" spans="1:3" s="9" customFormat="1" ht="12.75">
      <c r="A74" s="5">
        <v>64</v>
      </c>
      <c r="B74" s="15" t="s">
        <v>332</v>
      </c>
      <c r="C74" s="7">
        <v>1</v>
      </c>
    </row>
    <row r="75" spans="1:3" s="9" customFormat="1" ht="12.75">
      <c r="A75" s="5">
        <v>65</v>
      </c>
      <c r="B75" s="15" t="s">
        <v>333</v>
      </c>
      <c r="C75" s="7">
        <v>2</v>
      </c>
    </row>
    <row r="76" spans="1:3" s="9" customFormat="1" ht="12.75">
      <c r="A76" s="5">
        <v>66</v>
      </c>
      <c r="B76" s="15" t="s">
        <v>334</v>
      </c>
      <c r="C76" s="7">
        <v>1</v>
      </c>
    </row>
    <row r="77" spans="1:3" s="9" customFormat="1" ht="12.75">
      <c r="A77" s="5">
        <v>67</v>
      </c>
      <c r="B77" s="15" t="s">
        <v>335</v>
      </c>
      <c r="C77" s="7">
        <v>1</v>
      </c>
    </row>
    <row r="78" spans="1:3" s="9" customFormat="1" ht="12.75">
      <c r="A78" s="5">
        <v>68</v>
      </c>
      <c r="B78" s="15" t="s">
        <v>336</v>
      </c>
      <c r="C78" s="7">
        <v>1</v>
      </c>
    </row>
    <row r="79" spans="1:3" s="9" customFormat="1" ht="12.75">
      <c r="A79" s="5">
        <v>69</v>
      </c>
      <c r="B79" s="15" t="s">
        <v>337</v>
      </c>
      <c r="C79" s="7">
        <v>1</v>
      </c>
    </row>
    <row r="80" spans="1:3" s="9" customFormat="1" ht="12.75">
      <c r="A80" s="21"/>
      <c r="B80" s="22" t="s">
        <v>338</v>
      </c>
      <c r="C80" s="23"/>
    </row>
    <row r="81" spans="1:3" s="9" customFormat="1" ht="12.75">
      <c r="A81" s="5">
        <v>70</v>
      </c>
      <c r="B81" s="15" t="s">
        <v>490</v>
      </c>
      <c r="C81" s="7">
        <v>1</v>
      </c>
    </row>
    <row r="82" spans="1:3" s="9" customFormat="1" ht="12.75">
      <c r="A82" s="5">
        <v>71</v>
      </c>
      <c r="B82" s="15" t="s">
        <v>340</v>
      </c>
      <c r="C82" s="7">
        <v>1</v>
      </c>
    </row>
    <row r="83" spans="1:3" s="9" customFormat="1" ht="12.75">
      <c r="A83" s="5">
        <v>72</v>
      </c>
      <c r="B83" s="15" t="s">
        <v>341</v>
      </c>
      <c r="C83" s="7">
        <v>1</v>
      </c>
    </row>
    <row r="84" spans="1:3" s="9" customFormat="1" ht="12.75">
      <c r="A84" s="5">
        <v>73</v>
      </c>
      <c r="B84" s="15" t="s">
        <v>342</v>
      </c>
      <c r="C84" s="7">
        <v>1</v>
      </c>
    </row>
    <row r="85" spans="1:3" s="9" customFormat="1" ht="12.75">
      <c r="A85" s="5">
        <v>74</v>
      </c>
      <c r="B85" s="15" t="s">
        <v>491</v>
      </c>
      <c r="C85" s="7">
        <v>1</v>
      </c>
    </row>
    <row r="86" spans="1:3" s="9" customFormat="1" ht="12.75">
      <c r="A86" s="32">
        <v>75</v>
      </c>
      <c r="B86" s="33" t="s">
        <v>344</v>
      </c>
      <c r="C86" s="34">
        <v>2</v>
      </c>
    </row>
    <row r="87" spans="1:3" s="9" customFormat="1" ht="12.75">
      <c r="A87" s="32">
        <v>76</v>
      </c>
      <c r="B87" s="33" t="s">
        <v>345</v>
      </c>
      <c r="C87" s="34">
        <v>2</v>
      </c>
    </row>
    <row r="88" spans="1:3" s="9" customFormat="1" ht="12.75">
      <c r="A88" s="32">
        <v>77</v>
      </c>
      <c r="B88" s="33" t="s">
        <v>346</v>
      </c>
      <c r="C88" s="34">
        <v>1</v>
      </c>
    </row>
    <row r="89" spans="1:3" s="9" customFormat="1" ht="12.75">
      <c r="A89" s="5">
        <v>78</v>
      </c>
      <c r="B89" s="15" t="s">
        <v>324</v>
      </c>
      <c r="C89" s="7">
        <v>1</v>
      </c>
    </row>
    <row r="90" spans="1:3" s="9" customFormat="1" ht="12.75">
      <c r="A90" s="5">
        <v>79</v>
      </c>
      <c r="B90" s="15" t="s">
        <v>333</v>
      </c>
      <c r="C90" s="7">
        <v>1</v>
      </c>
    </row>
    <row r="91" spans="1:3" s="9" customFormat="1" ht="12.75">
      <c r="A91" s="5">
        <v>80</v>
      </c>
      <c r="B91" s="15" t="s">
        <v>347</v>
      </c>
      <c r="C91" s="7">
        <v>1</v>
      </c>
    </row>
    <row r="92" spans="1:3" s="9" customFormat="1" ht="12.75">
      <c r="A92" s="5">
        <v>81</v>
      </c>
      <c r="B92" s="15" t="s">
        <v>348</v>
      </c>
      <c r="C92" s="7">
        <v>1</v>
      </c>
    </row>
    <row r="93" spans="1:3" s="9" customFormat="1" ht="12.75">
      <c r="A93" s="5">
        <v>82</v>
      </c>
      <c r="B93" s="15" t="s">
        <v>349</v>
      </c>
      <c r="C93" s="7">
        <v>1</v>
      </c>
    </row>
    <row r="94" spans="1:3" s="9" customFormat="1" ht="12.75">
      <c r="A94" s="32">
        <v>83</v>
      </c>
      <c r="B94" s="33" t="s">
        <v>350</v>
      </c>
      <c r="C94" s="34">
        <v>1</v>
      </c>
    </row>
    <row r="95" spans="1:3" s="9" customFormat="1" ht="12.75">
      <c r="A95" s="21"/>
      <c r="B95" s="22" t="s">
        <v>351</v>
      </c>
      <c r="C95" s="23"/>
    </row>
    <row r="96" spans="1:3" s="9" customFormat="1" ht="12.75">
      <c r="A96" s="5">
        <v>84</v>
      </c>
      <c r="B96" s="15" t="s">
        <v>492</v>
      </c>
      <c r="C96" s="7">
        <v>2</v>
      </c>
    </row>
    <row r="97" spans="1:3" s="9" customFormat="1" ht="12.75">
      <c r="A97" s="5">
        <v>85</v>
      </c>
      <c r="B97" s="15" t="s">
        <v>493</v>
      </c>
      <c r="C97" s="7">
        <v>1</v>
      </c>
    </row>
    <row r="98" spans="1:3" s="9" customFormat="1" ht="12.75">
      <c r="A98" s="5">
        <v>86</v>
      </c>
      <c r="B98" s="15" t="s">
        <v>494</v>
      </c>
      <c r="C98" s="7">
        <v>1</v>
      </c>
    </row>
    <row r="99" spans="1:3" s="9" customFormat="1" ht="12.75">
      <c r="A99" s="5">
        <v>87</v>
      </c>
      <c r="B99" s="15" t="s">
        <v>355</v>
      </c>
      <c r="C99" s="7">
        <v>2</v>
      </c>
    </row>
    <row r="100" spans="1:3" s="9" customFormat="1" ht="12.75">
      <c r="A100" s="5">
        <v>88</v>
      </c>
      <c r="B100" s="15" t="s">
        <v>495</v>
      </c>
      <c r="C100" s="7">
        <v>1</v>
      </c>
    </row>
    <row r="101" spans="1:3" s="9" customFormat="1" ht="12.75">
      <c r="A101" s="5">
        <v>89</v>
      </c>
      <c r="B101" s="15" t="s">
        <v>496</v>
      </c>
      <c r="C101" s="7">
        <v>1</v>
      </c>
    </row>
    <row r="102" spans="1:3" s="9" customFormat="1" ht="12.75">
      <c r="A102" s="5">
        <v>90</v>
      </c>
      <c r="B102" s="15" t="s">
        <v>358</v>
      </c>
      <c r="C102" s="7">
        <v>5</v>
      </c>
    </row>
    <row r="103" spans="1:3" s="9" customFormat="1" ht="12.75">
      <c r="A103" s="5">
        <v>91</v>
      </c>
      <c r="B103" s="15" t="s">
        <v>359</v>
      </c>
      <c r="C103" s="7">
        <v>4</v>
      </c>
    </row>
    <row r="104" spans="1:3" s="9" customFormat="1" ht="12.75">
      <c r="A104" s="5">
        <v>92</v>
      </c>
      <c r="B104" s="15" t="s">
        <v>360</v>
      </c>
      <c r="C104" s="7">
        <v>2</v>
      </c>
    </row>
    <row r="105" spans="1:3" s="9" customFormat="1" ht="12.75">
      <c r="A105" s="5">
        <v>93</v>
      </c>
      <c r="B105" s="15" t="s">
        <v>361</v>
      </c>
      <c r="C105" s="7">
        <v>5</v>
      </c>
    </row>
    <row r="106" spans="1:3" s="9" customFormat="1" ht="12.75">
      <c r="A106" s="5">
        <v>94</v>
      </c>
      <c r="B106" s="15" t="s">
        <v>362</v>
      </c>
      <c r="C106" s="7">
        <v>5</v>
      </c>
    </row>
    <row r="107" spans="1:3" s="9" customFormat="1" ht="12.75">
      <c r="A107" s="21"/>
      <c r="B107" s="22" t="s">
        <v>351</v>
      </c>
      <c r="C107" s="23"/>
    </row>
    <row r="108" spans="1:3" s="9" customFormat="1" ht="12.75">
      <c r="A108" s="5">
        <v>95</v>
      </c>
      <c r="B108" s="15" t="s">
        <v>497</v>
      </c>
      <c r="C108" s="7">
        <v>1</v>
      </c>
    </row>
    <row r="109" spans="1:3" s="9" customFormat="1" ht="12.75">
      <c r="A109" s="5">
        <v>96</v>
      </c>
      <c r="B109" s="15" t="s">
        <v>363</v>
      </c>
      <c r="C109" s="7">
        <v>1</v>
      </c>
    </row>
    <row r="110" spans="1:3" s="9" customFormat="1" ht="12.75">
      <c r="A110" s="5">
        <v>97</v>
      </c>
      <c r="B110" s="15" t="s">
        <v>364</v>
      </c>
      <c r="C110" s="7">
        <v>10</v>
      </c>
    </row>
    <row r="111" spans="1:3" s="9" customFormat="1" ht="12.75">
      <c r="A111" s="5">
        <v>98</v>
      </c>
      <c r="B111" s="15" t="s">
        <v>365</v>
      </c>
      <c r="C111" s="7">
        <v>2</v>
      </c>
    </row>
    <row r="112" spans="1:3" s="9" customFormat="1" ht="12.75">
      <c r="A112" s="5">
        <v>99</v>
      </c>
      <c r="B112" s="15" t="s">
        <v>366</v>
      </c>
      <c r="C112" s="7">
        <v>2</v>
      </c>
    </row>
    <row r="113" spans="1:3" s="9" customFormat="1" ht="12.75">
      <c r="A113" s="21"/>
      <c r="B113" s="22" t="s">
        <v>351</v>
      </c>
      <c r="C113" s="23"/>
    </row>
    <row r="114" spans="1:3" s="9" customFormat="1" ht="12.75">
      <c r="A114" s="5">
        <v>100</v>
      </c>
      <c r="B114" s="15" t="s">
        <v>465</v>
      </c>
      <c r="C114" s="7">
        <v>1</v>
      </c>
    </row>
    <row r="115" spans="1:3" s="9" customFormat="1" ht="12.75">
      <c r="A115" s="5">
        <v>101</v>
      </c>
      <c r="B115" s="15" t="s">
        <v>367</v>
      </c>
      <c r="C115" s="7">
        <v>1</v>
      </c>
    </row>
    <row r="116" spans="1:3" s="9" customFormat="1" ht="12.75">
      <c r="A116" s="5">
        <v>102</v>
      </c>
      <c r="B116" s="15" t="s">
        <v>368</v>
      </c>
      <c r="C116" s="7">
        <v>1</v>
      </c>
    </row>
    <row r="117" spans="1:3" s="9" customFormat="1" ht="12.75">
      <c r="A117" s="5">
        <v>103</v>
      </c>
      <c r="B117" s="15" t="s">
        <v>369</v>
      </c>
      <c r="C117" s="7">
        <v>1</v>
      </c>
    </row>
    <row r="118" spans="1:3" s="9" customFormat="1" ht="12.75">
      <c r="A118" s="5">
        <v>104</v>
      </c>
      <c r="B118" s="15" t="s">
        <v>370</v>
      </c>
      <c r="C118" s="7">
        <v>1</v>
      </c>
    </row>
    <row r="119" spans="1:3" s="9" customFormat="1" ht="12.75">
      <c r="A119" s="5">
        <v>105</v>
      </c>
      <c r="B119" s="15" t="s">
        <v>371</v>
      </c>
      <c r="C119" s="7">
        <v>1</v>
      </c>
    </row>
    <row r="120" spans="1:3" s="9" customFormat="1" ht="12.75">
      <c r="A120" s="5">
        <v>106</v>
      </c>
      <c r="B120" s="15" t="s">
        <v>372</v>
      </c>
      <c r="C120" s="7">
        <v>1</v>
      </c>
    </row>
    <row r="121" spans="1:3" s="9" customFormat="1" ht="12.75">
      <c r="A121" s="5">
        <v>107</v>
      </c>
      <c r="B121" s="15" t="s">
        <v>373</v>
      </c>
      <c r="C121" s="7">
        <v>1</v>
      </c>
    </row>
    <row r="122" spans="1:3" s="9" customFormat="1" ht="12.75">
      <c r="A122" s="5">
        <v>108</v>
      </c>
      <c r="B122" s="15" t="s">
        <v>374</v>
      </c>
      <c r="C122" s="7">
        <v>1</v>
      </c>
    </row>
    <row r="123" spans="1:3" s="9" customFormat="1" ht="12.75">
      <c r="A123" s="5">
        <v>109</v>
      </c>
      <c r="B123" s="15" t="s">
        <v>375</v>
      </c>
      <c r="C123" s="7">
        <v>5</v>
      </c>
    </row>
    <row r="124" spans="1:3" s="9" customFormat="1" ht="12.75">
      <c r="A124" s="5">
        <v>110</v>
      </c>
      <c r="B124" s="15" t="s">
        <v>475</v>
      </c>
      <c r="C124" s="7">
        <v>20</v>
      </c>
    </row>
    <row r="125" spans="1:3" s="9" customFormat="1" ht="12.75">
      <c r="A125" s="5">
        <v>111</v>
      </c>
      <c r="B125" s="15" t="s">
        <v>475</v>
      </c>
      <c r="C125" s="7">
        <v>20</v>
      </c>
    </row>
    <row r="126" spans="1:3" s="9" customFormat="1" ht="12.75">
      <c r="A126" s="21"/>
      <c r="B126" s="22" t="s">
        <v>351</v>
      </c>
      <c r="C126" s="23"/>
    </row>
    <row r="127" spans="1:3" s="9" customFormat="1" ht="12.75">
      <c r="A127" s="5">
        <v>112</v>
      </c>
      <c r="B127" s="15" t="s">
        <v>376</v>
      </c>
      <c r="C127" s="7">
        <v>1</v>
      </c>
    </row>
    <row r="128" spans="1:3" s="9" customFormat="1" ht="12.75">
      <c r="A128" s="5">
        <v>113</v>
      </c>
      <c r="B128" s="15" t="s">
        <v>378</v>
      </c>
      <c r="C128" s="7">
        <v>1</v>
      </c>
    </row>
    <row r="129" spans="1:3" s="9" customFormat="1" ht="12.75">
      <c r="A129" s="5">
        <v>114</v>
      </c>
      <c r="B129" s="15" t="s">
        <v>377</v>
      </c>
      <c r="C129" s="7">
        <v>1</v>
      </c>
    </row>
    <row r="130" spans="1:3" s="9" customFormat="1" ht="12.75">
      <c r="A130" s="5">
        <v>115</v>
      </c>
      <c r="B130" s="15" t="s">
        <v>476</v>
      </c>
      <c r="C130" s="7">
        <v>2</v>
      </c>
    </row>
    <row r="131" spans="1:3" s="9" customFormat="1" ht="12.75">
      <c r="A131" s="5">
        <v>116</v>
      </c>
      <c r="B131" s="15" t="s">
        <v>379</v>
      </c>
      <c r="C131" s="7">
        <v>1</v>
      </c>
    </row>
    <row r="132" spans="1:3" s="9" customFormat="1" ht="12.75">
      <c r="A132" s="5">
        <v>117</v>
      </c>
      <c r="B132" s="15" t="s">
        <v>380</v>
      </c>
      <c r="C132" s="7">
        <v>2</v>
      </c>
    </row>
    <row r="133" spans="1:3" s="9" customFormat="1" ht="12.75">
      <c r="A133" s="5">
        <v>118</v>
      </c>
      <c r="B133" s="15" t="s">
        <v>381</v>
      </c>
      <c r="C133" s="7">
        <v>2</v>
      </c>
    </row>
    <row r="134" spans="1:3" s="9" customFormat="1" ht="12.75">
      <c r="A134" s="5">
        <v>119</v>
      </c>
      <c r="B134" s="15" t="s">
        <v>381</v>
      </c>
      <c r="C134" s="7">
        <v>2</v>
      </c>
    </row>
    <row r="135" spans="1:3" s="9" customFormat="1" ht="12.75">
      <c r="A135" s="5">
        <v>120</v>
      </c>
      <c r="B135" s="15" t="s">
        <v>382</v>
      </c>
      <c r="C135" s="7">
        <v>1</v>
      </c>
    </row>
    <row r="136" spans="1:3" s="9" customFormat="1" ht="12.75">
      <c r="A136" s="5">
        <v>121</v>
      </c>
      <c r="B136" s="15" t="s">
        <v>383</v>
      </c>
      <c r="C136" s="7">
        <v>1</v>
      </c>
    </row>
    <row r="137" spans="1:3" s="9" customFormat="1" ht="12.75">
      <c r="A137" s="21"/>
      <c r="B137" s="22" t="s">
        <v>384</v>
      </c>
      <c r="C137" s="23"/>
    </row>
    <row r="138" spans="1:3" s="9" customFormat="1" ht="12.75">
      <c r="A138" s="5">
        <v>122</v>
      </c>
      <c r="B138" s="15" t="s">
        <v>333</v>
      </c>
      <c r="C138" s="7">
        <v>4</v>
      </c>
    </row>
    <row r="139" spans="1:3" s="9" customFormat="1" ht="12.75">
      <c r="A139" s="5">
        <v>123</v>
      </c>
      <c r="B139" s="15" t="s">
        <v>385</v>
      </c>
      <c r="C139" s="7">
        <v>1</v>
      </c>
    </row>
    <row r="140" spans="1:3" s="9" customFormat="1" ht="12.75">
      <c r="A140" s="5">
        <v>124</v>
      </c>
      <c r="B140" s="15" t="s">
        <v>386</v>
      </c>
      <c r="C140" s="7">
        <v>2</v>
      </c>
    </row>
    <row r="141" spans="1:3" s="9" customFormat="1" ht="12.75">
      <c r="A141" s="5">
        <v>125</v>
      </c>
      <c r="B141" s="15" t="s">
        <v>498</v>
      </c>
      <c r="C141" s="7">
        <v>1</v>
      </c>
    </row>
    <row r="142" spans="1:3" s="9" customFormat="1" ht="12.75">
      <c r="A142" s="5">
        <v>126</v>
      </c>
      <c r="B142" s="15" t="s">
        <v>499</v>
      </c>
      <c r="C142" s="7">
        <v>1</v>
      </c>
    </row>
    <row r="143" spans="1:3" s="9" customFormat="1" ht="12.75">
      <c r="A143" s="5">
        <v>127</v>
      </c>
      <c r="B143" s="15" t="s">
        <v>388</v>
      </c>
      <c r="C143" s="7">
        <v>2</v>
      </c>
    </row>
    <row r="144" spans="1:3" s="9" customFormat="1" ht="12.75">
      <c r="A144" s="21"/>
      <c r="B144" s="22" t="s">
        <v>390</v>
      </c>
      <c r="C144" s="23"/>
    </row>
    <row r="145" spans="1:3" s="9" customFormat="1" ht="12.75">
      <c r="A145" s="32">
        <v>128</v>
      </c>
      <c r="B145" s="33" t="s">
        <v>391</v>
      </c>
      <c r="C145" s="34">
        <v>1</v>
      </c>
    </row>
    <row r="146" spans="1:3" s="9" customFormat="1" ht="12.75">
      <c r="A146" s="5">
        <v>129</v>
      </c>
      <c r="B146" s="15" t="s">
        <v>334</v>
      </c>
      <c r="C146" s="7">
        <v>1</v>
      </c>
    </row>
    <row r="147" spans="1:3" s="9" customFormat="1" ht="12.75">
      <c r="A147" s="5">
        <v>130</v>
      </c>
      <c r="B147" s="15" t="s">
        <v>392</v>
      </c>
      <c r="C147" s="7">
        <v>1</v>
      </c>
    </row>
    <row r="148" spans="1:3" s="9" customFormat="1" ht="12.75">
      <c r="A148" s="5">
        <v>131</v>
      </c>
      <c r="B148" s="15" t="s">
        <v>333</v>
      </c>
      <c r="C148" s="7">
        <v>2</v>
      </c>
    </row>
    <row r="149" spans="1:3" s="9" customFormat="1" ht="12.75">
      <c r="A149" s="5">
        <v>132</v>
      </c>
      <c r="B149" s="15" t="s">
        <v>394</v>
      </c>
      <c r="C149" s="7">
        <v>4</v>
      </c>
    </row>
    <row r="150" spans="1:3" s="9" customFormat="1" ht="12.75">
      <c r="A150" s="5">
        <v>133</v>
      </c>
      <c r="B150" s="15" t="s">
        <v>395</v>
      </c>
      <c r="C150" s="7">
        <v>1</v>
      </c>
    </row>
    <row r="151" spans="1:3" s="9" customFormat="1" ht="12.75">
      <c r="A151" s="5">
        <v>134</v>
      </c>
      <c r="B151" s="15" t="s">
        <v>396</v>
      </c>
      <c r="C151" s="7">
        <v>1</v>
      </c>
    </row>
    <row r="152" spans="1:3" s="9" customFormat="1" ht="12.75">
      <c r="A152" s="5">
        <v>135</v>
      </c>
      <c r="B152" s="15" t="s">
        <v>397</v>
      </c>
      <c r="C152" s="7">
        <v>1</v>
      </c>
    </row>
    <row r="153" spans="1:3" s="9" customFormat="1" ht="12.75">
      <c r="A153" s="5">
        <v>136</v>
      </c>
      <c r="B153" s="15" t="s">
        <v>398</v>
      </c>
      <c r="C153" s="7">
        <v>1</v>
      </c>
    </row>
    <row r="154" spans="1:3" s="9" customFormat="1" ht="12.75">
      <c r="A154" s="5">
        <v>137</v>
      </c>
      <c r="B154" s="15" t="s">
        <v>399</v>
      </c>
      <c r="C154" s="7">
        <v>1</v>
      </c>
    </row>
    <row r="155" spans="1:3" s="9" customFormat="1" ht="12.75">
      <c r="A155" s="5">
        <v>138</v>
      </c>
      <c r="B155" s="15" t="s">
        <v>400</v>
      </c>
      <c r="C155" s="7">
        <v>1</v>
      </c>
    </row>
    <row r="156" spans="1:3" s="9" customFormat="1" ht="12.75">
      <c r="A156" s="5">
        <v>139</v>
      </c>
      <c r="B156" s="15" t="s">
        <v>401</v>
      </c>
      <c r="C156" s="7">
        <v>1</v>
      </c>
    </row>
    <row r="157" spans="1:3" s="9" customFormat="1" ht="12.75">
      <c r="A157" s="5">
        <v>140</v>
      </c>
      <c r="B157" s="15" t="s">
        <v>500</v>
      </c>
      <c r="C157" s="7">
        <v>8</v>
      </c>
    </row>
    <row r="158" spans="1:3" s="9" customFormat="1" ht="12.75">
      <c r="A158" s="21"/>
      <c r="B158" s="22" t="s">
        <v>403</v>
      </c>
      <c r="C158" s="23" t="s">
        <v>14</v>
      </c>
    </row>
    <row r="159" spans="1:3" s="9" customFormat="1" ht="12.75">
      <c r="A159" s="32">
        <v>141</v>
      </c>
      <c r="B159" s="33" t="s">
        <v>404</v>
      </c>
      <c r="C159" s="34">
        <v>1</v>
      </c>
    </row>
    <row r="160" spans="1:3" s="9" customFormat="1" ht="12.75">
      <c r="A160" s="5">
        <v>142</v>
      </c>
      <c r="B160" s="15" t="s">
        <v>501</v>
      </c>
      <c r="C160" s="7">
        <v>1</v>
      </c>
    </row>
    <row r="161" spans="1:3" s="9" customFormat="1" ht="12.75">
      <c r="A161" s="5">
        <v>143</v>
      </c>
      <c r="B161" s="15" t="s">
        <v>405</v>
      </c>
      <c r="C161" s="7">
        <v>2</v>
      </c>
    </row>
    <row r="162" spans="1:3" s="9" customFormat="1" ht="12.75">
      <c r="A162" s="5">
        <v>144</v>
      </c>
      <c r="B162" s="15" t="s">
        <v>406</v>
      </c>
      <c r="C162" s="7">
        <v>1</v>
      </c>
    </row>
    <row r="163" spans="1:3" s="9" customFormat="1" ht="12.75">
      <c r="A163" s="5">
        <v>145</v>
      </c>
      <c r="B163" s="15" t="s">
        <v>407</v>
      </c>
      <c r="C163" s="7">
        <v>1</v>
      </c>
    </row>
    <row r="164" spans="1:3" s="9" customFormat="1" ht="12.75">
      <c r="A164" s="5">
        <v>146</v>
      </c>
      <c r="B164" s="15" t="s">
        <v>408</v>
      </c>
      <c r="C164" s="7">
        <v>2</v>
      </c>
    </row>
    <row r="165" spans="1:3" s="9" customFormat="1" ht="12.75">
      <c r="A165" s="5">
        <v>147</v>
      </c>
      <c r="B165" s="15" t="s">
        <v>502</v>
      </c>
      <c r="C165" s="7">
        <v>1</v>
      </c>
    </row>
    <row r="166" spans="1:3" s="9" customFormat="1" ht="12.75">
      <c r="A166" s="5">
        <v>148</v>
      </c>
      <c r="B166" s="15" t="s">
        <v>410</v>
      </c>
      <c r="C166" s="7">
        <v>1</v>
      </c>
    </row>
    <row r="167" spans="1:3" s="9" customFormat="1" ht="12.75">
      <c r="A167" s="5">
        <v>149</v>
      </c>
      <c r="B167" s="15" t="s">
        <v>503</v>
      </c>
      <c r="C167" s="7">
        <v>2</v>
      </c>
    </row>
    <row r="168" spans="1:3" s="9" customFormat="1" ht="12.75">
      <c r="A168" s="5">
        <v>150</v>
      </c>
      <c r="B168" s="15" t="s">
        <v>504</v>
      </c>
      <c r="C168" s="7">
        <v>1</v>
      </c>
    </row>
    <row r="169" spans="1:3" s="9" customFormat="1" ht="12.75">
      <c r="A169" s="5">
        <v>151</v>
      </c>
      <c r="B169" s="15" t="s">
        <v>413</v>
      </c>
      <c r="C169" s="7">
        <v>1</v>
      </c>
    </row>
    <row r="170" spans="1:3" s="9" customFormat="1" ht="12.75">
      <c r="A170" s="5">
        <v>152</v>
      </c>
      <c r="B170" s="15" t="s">
        <v>414</v>
      </c>
      <c r="C170" s="7">
        <v>1</v>
      </c>
    </row>
    <row r="171" spans="1:3" s="9" customFormat="1" ht="12.75">
      <c r="A171" s="5">
        <v>153</v>
      </c>
      <c r="B171" s="15" t="s">
        <v>415</v>
      </c>
      <c r="C171" s="7">
        <v>1</v>
      </c>
    </row>
    <row r="172" spans="1:3" s="9" customFormat="1" ht="12.75">
      <c r="A172" s="5">
        <v>154</v>
      </c>
      <c r="B172" s="15" t="s">
        <v>416</v>
      </c>
      <c r="C172" s="7">
        <v>1</v>
      </c>
    </row>
    <row r="173" spans="1:3" s="9" customFormat="1" ht="12.75">
      <c r="A173" s="5">
        <v>155</v>
      </c>
      <c r="B173" s="15" t="s">
        <v>150</v>
      </c>
      <c r="C173" s="7">
        <v>1</v>
      </c>
    </row>
    <row r="174" spans="1:3" s="9" customFormat="1" ht="12.75">
      <c r="A174" s="5">
        <v>156</v>
      </c>
      <c r="B174" s="15" t="s">
        <v>151</v>
      </c>
      <c r="C174" s="7">
        <v>1</v>
      </c>
    </row>
    <row r="175" spans="1:3" s="9" customFormat="1" ht="12.75">
      <c r="A175" s="5">
        <v>157</v>
      </c>
      <c r="B175" s="15" t="s">
        <v>466</v>
      </c>
      <c r="C175" s="7">
        <v>1</v>
      </c>
    </row>
    <row r="176" spans="1:3" s="9" customFormat="1" ht="12.75">
      <c r="A176" s="5">
        <v>158</v>
      </c>
      <c r="B176" s="15" t="s">
        <v>466</v>
      </c>
      <c r="C176" s="7">
        <v>1</v>
      </c>
    </row>
    <row r="177" spans="1:3" s="9" customFormat="1" ht="12.75">
      <c r="A177" s="5">
        <v>159</v>
      </c>
      <c r="B177" s="15" t="s">
        <v>466</v>
      </c>
      <c r="C177" s="7">
        <v>1</v>
      </c>
    </row>
    <row r="178" spans="1:3" s="9" customFormat="1" ht="12.75">
      <c r="A178" s="5">
        <v>160</v>
      </c>
      <c r="B178" s="15" t="s">
        <v>466</v>
      </c>
      <c r="C178" s="7">
        <v>1</v>
      </c>
    </row>
    <row r="179" spans="1:3" s="9" customFormat="1" ht="12.75">
      <c r="A179" s="5">
        <v>161</v>
      </c>
      <c r="B179" s="15" t="s">
        <v>466</v>
      </c>
      <c r="C179" s="7">
        <v>1</v>
      </c>
    </row>
    <row r="180" spans="1:3" s="9" customFormat="1" ht="12.75">
      <c r="A180" s="5">
        <v>162</v>
      </c>
      <c r="B180" s="15" t="s">
        <v>466</v>
      </c>
      <c r="C180" s="7">
        <v>1</v>
      </c>
    </row>
    <row r="181" spans="1:3" s="9" customFormat="1" ht="12.75">
      <c r="A181" s="5">
        <v>163</v>
      </c>
      <c r="B181" s="15" t="s">
        <v>417</v>
      </c>
      <c r="C181" s="7">
        <v>2</v>
      </c>
    </row>
    <row r="182" spans="1:3" s="9" customFormat="1" ht="12.75">
      <c r="A182" s="5">
        <v>164</v>
      </c>
      <c r="B182" s="15" t="s">
        <v>418</v>
      </c>
      <c r="C182" s="7">
        <v>1</v>
      </c>
    </row>
    <row r="183" spans="1:3" s="9" customFormat="1" ht="12.75">
      <c r="A183" s="5">
        <v>165</v>
      </c>
      <c r="B183" s="15" t="s">
        <v>419</v>
      </c>
      <c r="C183" s="7">
        <v>2</v>
      </c>
    </row>
    <row r="184" spans="1:3" s="9" customFormat="1" ht="12.75">
      <c r="A184" s="21"/>
      <c r="B184" s="22" t="s">
        <v>420</v>
      </c>
      <c r="C184" s="23"/>
    </row>
    <row r="185" spans="1:3" s="9" customFormat="1" ht="12.75">
      <c r="A185" s="5">
        <v>166</v>
      </c>
      <c r="B185" s="15" t="s">
        <v>421</v>
      </c>
      <c r="C185" s="7">
        <v>1</v>
      </c>
    </row>
    <row r="186" spans="1:3" s="9" customFormat="1" ht="12.75">
      <c r="A186" s="5">
        <v>167</v>
      </c>
      <c r="B186" s="15" t="s">
        <v>422</v>
      </c>
      <c r="C186" s="7">
        <v>1</v>
      </c>
    </row>
    <row r="187" spans="1:3" s="9" customFormat="1" ht="12.75">
      <c r="A187" s="5">
        <v>168</v>
      </c>
      <c r="B187" s="15" t="s">
        <v>423</v>
      </c>
      <c r="C187" s="7">
        <v>5</v>
      </c>
    </row>
    <row r="188" spans="1:3" s="9" customFormat="1" ht="12.75">
      <c r="A188" s="5">
        <v>169</v>
      </c>
      <c r="B188" s="15" t="s">
        <v>300</v>
      </c>
      <c r="C188" s="7">
        <v>2</v>
      </c>
    </row>
    <row r="189" spans="1:3" s="9" customFormat="1" ht="12.75">
      <c r="A189" s="5">
        <v>170</v>
      </c>
      <c r="B189" s="15" t="s">
        <v>424</v>
      </c>
      <c r="C189" s="7">
        <v>1</v>
      </c>
    </row>
    <row r="190" spans="1:3" s="9" customFormat="1" ht="12.75">
      <c r="A190" s="5">
        <v>171</v>
      </c>
      <c r="B190" s="15" t="s">
        <v>426</v>
      </c>
      <c r="C190" s="7">
        <v>1</v>
      </c>
    </row>
    <row r="191" spans="1:3" s="9" customFormat="1" ht="12.75">
      <c r="A191" s="5">
        <v>172</v>
      </c>
      <c r="B191" s="15" t="s">
        <v>425</v>
      </c>
      <c r="C191" s="7">
        <v>1</v>
      </c>
    </row>
    <row r="192" spans="1:3" s="9" customFormat="1" ht="12.75">
      <c r="A192" s="5">
        <v>173</v>
      </c>
      <c r="B192" s="15" t="s">
        <v>427</v>
      </c>
      <c r="C192" s="7">
        <v>2</v>
      </c>
    </row>
    <row r="193" spans="1:3" s="9" customFormat="1" ht="12.75">
      <c r="A193" s="5">
        <v>174</v>
      </c>
      <c r="B193" s="15" t="s">
        <v>428</v>
      </c>
      <c r="C193" s="7">
        <v>1</v>
      </c>
    </row>
    <row r="194" spans="1:3" s="9" customFormat="1" ht="12.75">
      <c r="A194" s="5">
        <v>175</v>
      </c>
      <c r="B194" s="15" t="s">
        <v>429</v>
      </c>
      <c r="C194" s="7">
        <v>1</v>
      </c>
    </row>
    <row r="195" spans="1:3" s="9" customFormat="1" ht="12.75">
      <c r="A195" s="5">
        <v>176</v>
      </c>
      <c r="B195" s="15" t="s">
        <v>505</v>
      </c>
      <c r="C195" s="7">
        <v>1</v>
      </c>
    </row>
    <row r="196" spans="1:3" s="9" customFormat="1" ht="12.75">
      <c r="A196" s="5">
        <v>177</v>
      </c>
      <c r="B196" s="15" t="s">
        <v>506</v>
      </c>
      <c r="C196" s="7">
        <v>1</v>
      </c>
    </row>
    <row r="197" spans="1:3" s="9" customFormat="1" ht="12.75">
      <c r="A197" s="5">
        <v>178</v>
      </c>
      <c r="B197" s="15" t="s">
        <v>507</v>
      </c>
      <c r="C197" s="7">
        <v>1</v>
      </c>
    </row>
    <row r="198" spans="1:3" s="9" customFormat="1" ht="12.75">
      <c r="A198" s="5">
        <v>179</v>
      </c>
      <c r="B198" s="15" t="s">
        <v>433</v>
      </c>
      <c r="C198" s="7">
        <v>1</v>
      </c>
    </row>
    <row r="199" spans="1:3" s="9" customFormat="1" ht="12.75">
      <c r="A199" s="5">
        <v>180</v>
      </c>
      <c r="B199" s="15" t="s">
        <v>434</v>
      </c>
      <c r="C199" s="7">
        <v>1</v>
      </c>
    </row>
    <row r="200" spans="1:3" s="9" customFormat="1" ht="12.75">
      <c r="A200" s="5">
        <v>181</v>
      </c>
      <c r="B200" s="15" t="s">
        <v>435</v>
      </c>
      <c r="C200" s="7">
        <v>1</v>
      </c>
    </row>
    <row r="201" spans="1:3" s="9" customFormat="1" ht="12.75">
      <c r="A201" s="5">
        <v>182</v>
      </c>
      <c r="B201" s="15" t="s">
        <v>436</v>
      </c>
      <c r="C201" s="7">
        <v>1</v>
      </c>
    </row>
    <row r="202" spans="1:3" s="9" customFormat="1" ht="12.75">
      <c r="A202" s="5">
        <v>183</v>
      </c>
      <c r="B202" s="15" t="s">
        <v>437</v>
      </c>
      <c r="C202" s="7">
        <v>1</v>
      </c>
    </row>
    <row r="203" spans="1:3" s="9" customFormat="1" ht="12.75">
      <c r="A203" s="5">
        <v>184</v>
      </c>
      <c r="B203" s="15" t="s">
        <v>277</v>
      </c>
      <c r="C203" s="7">
        <v>1</v>
      </c>
    </row>
    <row r="204" spans="1:3" s="9" customFormat="1" ht="12.75">
      <c r="A204" s="5">
        <v>185</v>
      </c>
      <c r="B204" s="15" t="s">
        <v>467</v>
      </c>
      <c r="C204" s="7">
        <v>1</v>
      </c>
    </row>
    <row r="205" spans="1:3" s="9" customFormat="1" ht="12.75">
      <c r="A205" s="5">
        <v>186</v>
      </c>
      <c r="B205" s="15" t="s">
        <v>438</v>
      </c>
      <c r="C205" s="7">
        <v>1</v>
      </c>
    </row>
    <row r="206" spans="1:3" s="9" customFormat="1" ht="12.75">
      <c r="A206" s="5">
        <v>187</v>
      </c>
      <c r="B206" s="15" t="s">
        <v>439</v>
      </c>
      <c r="C206" s="7">
        <v>1</v>
      </c>
    </row>
    <row r="207" spans="1:3" s="9" customFormat="1" ht="12.75">
      <c r="A207" s="5">
        <v>188</v>
      </c>
      <c r="B207" s="15" t="s">
        <v>440</v>
      </c>
      <c r="C207" s="7">
        <v>1</v>
      </c>
    </row>
    <row r="208" spans="1:3" s="9" customFormat="1" ht="12.75">
      <c r="A208" s="5">
        <v>189</v>
      </c>
      <c r="B208" s="15" t="s">
        <v>469</v>
      </c>
      <c r="C208" s="7">
        <v>1</v>
      </c>
    </row>
    <row r="209" spans="1:3" s="9" customFormat="1" ht="12.75">
      <c r="A209" s="5">
        <v>190</v>
      </c>
      <c r="B209" s="15" t="s">
        <v>470</v>
      </c>
      <c r="C209" s="7">
        <v>1</v>
      </c>
    </row>
    <row r="210" spans="1:3" s="9" customFormat="1" ht="12.75">
      <c r="A210" s="5">
        <v>191</v>
      </c>
      <c r="B210" s="15" t="s">
        <v>468</v>
      </c>
      <c r="C210" s="7">
        <v>1</v>
      </c>
    </row>
    <row r="211" spans="1:3" s="9" customFormat="1" ht="12.75">
      <c r="A211" s="5">
        <v>192</v>
      </c>
      <c r="B211" s="15" t="s">
        <v>468</v>
      </c>
      <c r="C211" s="7">
        <v>1</v>
      </c>
    </row>
    <row r="212" spans="1:3" s="9" customFormat="1" ht="12.75">
      <c r="A212" s="5">
        <v>193</v>
      </c>
      <c r="B212" s="15" t="s">
        <v>441</v>
      </c>
      <c r="C212" s="14">
        <v>4</v>
      </c>
    </row>
    <row r="213" spans="1:3" s="9" customFormat="1" ht="12.75">
      <c r="A213" s="21"/>
      <c r="B213" s="22" t="s">
        <v>442</v>
      </c>
      <c r="C213" s="23"/>
    </row>
    <row r="214" spans="1:3" s="9" customFormat="1" ht="12.75">
      <c r="A214" s="5">
        <v>194</v>
      </c>
      <c r="B214" s="15" t="s">
        <v>443</v>
      </c>
      <c r="C214" s="7">
        <v>1</v>
      </c>
    </row>
    <row r="215" spans="1:3" s="9" customFormat="1" ht="12.75">
      <c r="A215" s="5">
        <v>195</v>
      </c>
      <c r="B215" s="15" t="s">
        <v>508</v>
      </c>
      <c r="C215" s="7">
        <v>1</v>
      </c>
    </row>
    <row r="216" spans="1:3" s="9" customFormat="1" ht="12.75">
      <c r="A216" s="5">
        <v>196</v>
      </c>
      <c r="B216" s="15" t="s">
        <v>445</v>
      </c>
      <c r="C216" s="7">
        <v>1</v>
      </c>
    </row>
    <row r="217" spans="1:3" s="9" customFormat="1" ht="12.75">
      <c r="A217" s="5">
        <v>197</v>
      </c>
      <c r="B217" s="15" t="s">
        <v>446</v>
      </c>
      <c r="C217" s="7">
        <v>2</v>
      </c>
    </row>
    <row r="218" spans="1:3" s="9" customFormat="1" ht="12.75">
      <c r="A218" s="5">
        <v>198</v>
      </c>
      <c r="B218" s="15" t="s">
        <v>471</v>
      </c>
      <c r="C218" s="7">
        <v>1</v>
      </c>
    </row>
    <row r="219" spans="1:3" s="9" customFormat="1" ht="12.75">
      <c r="A219" s="5">
        <v>199</v>
      </c>
      <c r="B219" s="15" t="s">
        <v>509</v>
      </c>
      <c r="C219" s="7">
        <v>1</v>
      </c>
    </row>
    <row r="220" spans="1:3" s="9" customFormat="1" ht="12.75">
      <c r="A220" s="21"/>
      <c r="B220" s="22" t="s">
        <v>448</v>
      </c>
      <c r="C220" s="23"/>
    </row>
    <row r="221" spans="1:3" s="9" customFormat="1" ht="12.75">
      <c r="A221" s="5">
        <v>200</v>
      </c>
      <c r="B221" s="15" t="s">
        <v>497</v>
      </c>
      <c r="C221" s="7">
        <v>2</v>
      </c>
    </row>
    <row r="222" spans="1:3" s="9" customFormat="1" ht="12.75">
      <c r="A222" s="5">
        <v>201</v>
      </c>
      <c r="B222" s="15" t="s">
        <v>472</v>
      </c>
      <c r="C222" s="7">
        <v>1</v>
      </c>
    </row>
    <row r="223" spans="1:3" s="9" customFormat="1" ht="12.75">
      <c r="A223" s="5">
        <v>202</v>
      </c>
      <c r="B223" s="15" t="s">
        <v>450</v>
      </c>
      <c r="C223" s="7">
        <v>3</v>
      </c>
    </row>
    <row r="224" spans="1:3" s="9" customFormat="1" ht="12.75">
      <c r="A224" s="5">
        <v>203</v>
      </c>
      <c r="B224" s="15" t="s">
        <v>451</v>
      </c>
      <c r="C224" s="7">
        <v>2</v>
      </c>
    </row>
    <row r="225" spans="1:3" s="9" customFormat="1" ht="12.75">
      <c r="A225" s="5">
        <v>204</v>
      </c>
      <c r="B225" s="15" t="s">
        <v>350</v>
      </c>
      <c r="C225" s="7">
        <v>1</v>
      </c>
    </row>
    <row r="226" spans="1:3" s="9" customFormat="1" ht="12.75">
      <c r="A226" s="5">
        <v>205</v>
      </c>
      <c r="B226" s="15" t="s">
        <v>510</v>
      </c>
      <c r="C226" s="7">
        <v>1</v>
      </c>
    </row>
    <row r="227" spans="1:3" s="9" customFormat="1" ht="12.75">
      <c r="A227" s="5">
        <v>206</v>
      </c>
      <c r="B227" s="15" t="s">
        <v>452</v>
      </c>
      <c r="C227" s="7">
        <v>1</v>
      </c>
    </row>
    <row r="228" spans="1:3" s="9" customFormat="1" ht="12.75">
      <c r="A228" s="5">
        <v>207</v>
      </c>
      <c r="B228" s="15" t="s">
        <v>453</v>
      </c>
      <c r="C228" s="7">
        <v>1</v>
      </c>
    </row>
    <row r="229" spans="1:3" s="9" customFormat="1" ht="12.75">
      <c r="A229" s="5">
        <v>208</v>
      </c>
      <c r="B229" s="15" t="s">
        <v>473</v>
      </c>
      <c r="C229" s="7">
        <v>1</v>
      </c>
    </row>
    <row r="230" spans="1:3" s="9" customFormat="1" ht="12.75">
      <c r="A230" s="5">
        <v>209</v>
      </c>
      <c r="B230" s="15" t="s">
        <v>454</v>
      </c>
      <c r="C230" s="7">
        <v>1</v>
      </c>
    </row>
    <row r="231" spans="1:3" s="9" customFormat="1" ht="12.75">
      <c r="A231" s="5">
        <v>210</v>
      </c>
      <c r="B231" s="15" t="s">
        <v>455</v>
      </c>
      <c r="C231" s="7">
        <v>1</v>
      </c>
    </row>
    <row r="232" spans="1:3" s="9" customFormat="1" ht="12.75">
      <c r="A232" s="5">
        <v>211</v>
      </c>
      <c r="B232" s="15" t="s">
        <v>456</v>
      </c>
      <c r="C232" s="7">
        <v>1</v>
      </c>
    </row>
    <row r="233" spans="1:3" s="9" customFormat="1" ht="12.75">
      <c r="A233" s="5">
        <v>212</v>
      </c>
      <c r="B233" s="15" t="s">
        <v>457</v>
      </c>
      <c r="C233" s="7">
        <v>1</v>
      </c>
    </row>
    <row r="234" spans="1:3" s="9" customFormat="1" ht="12.75">
      <c r="A234" s="5">
        <v>213</v>
      </c>
      <c r="B234" s="15" t="s">
        <v>458</v>
      </c>
      <c r="C234" s="7">
        <v>1</v>
      </c>
    </row>
    <row r="235" spans="1:3" s="9" customFormat="1" ht="12.75">
      <c r="A235" s="5">
        <v>214</v>
      </c>
      <c r="B235" s="15" t="s">
        <v>459</v>
      </c>
      <c r="C235" s="7">
        <v>1</v>
      </c>
    </row>
    <row r="236" spans="1:3" s="9" customFormat="1" ht="12.75">
      <c r="A236" s="5">
        <v>215</v>
      </c>
      <c r="B236" s="15" t="s">
        <v>460</v>
      </c>
      <c r="C236" s="7">
        <v>1</v>
      </c>
    </row>
  </sheetData>
  <sheetProtection selectLockedCells="1" selectUnlockedCells="1"/>
  <autoFilter ref="A7:C7">
    <sortState ref="A8:C236">
      <sortCondition sortBy="value" ref="A8:A236"/>
    </sortState>
  </autoFilter>
  <printOptions/>
  <pageMargins left="0.19166666666666668" right="0.3458333333333333" top="0.47152777777777777" bottom="0.5340277777777778" header="0.23402777777777778" footer="0.2965277777777778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9"/>
  <sheetViews>
    <sheetView zoomScalePageLayoutView="0" workbookViewId="0" topLeftCell="A1">
      <selection activeCell="J14" sqref="J14"/>
    </sheetView>
  </sheetViews>
  <sheetFormatPr defaultColWidth="11.57421875" defaultRowHeight="12.75"/>
  <cols>
    <col min="1" max="1" width="6.28125" style="1" customWidth="1"/>
    <col min="2" max="2" width="33.28125" style="0" customWidth="1"/>
    <col min="3" max="3" width="50.421875" style="0" customWidth="1"/>
    <col min="4" max="4" width="7.00390625" style="3" customWidth="1"/>
    <col min="5" max="5" width="12.421875" style="3" customWidth="1"/>
    <col min="6" max="6" width="13.8515625" style="3" customWidth="1"/>
    <col min="7" max="7" width="11.57421875" style="41" customWidth="1"/>
  </cols>
  <sheetData>
    <row r="1" spans="1:7" s="9" customFormat="1" ht="17.25">
      <c r="A1" s="10"/>
      <c r="B1" s="11" t="s">
        <v>216</v>
      </c>
      <c r="C1" s="11"/>
      <c r="D1" s="12"/>
      <c r="E1" s="12"/>
      <c r="F1" s="12"/>
      <c r="G1" s="39"/>
    </row>
    <row r="2" spans="1:7" s="9" customFormat="1" ht="12.75">
      <c r="A2" s="10"/>
      <c r="D2" s="12"/>
      <c r="E2" s="12"/>
      <c r="F2" s="12"/>
      <c r="G2" s="39"/>
    </row>
    <row r="3" spans="1:7" s="9" customFormat="1" ht="12.75">
      <c r="A3" s="10"/>
      <c r="B3" s="9" t="s">
        <v>0</v>
      </c>
      <c r="D3" s="12" t="s">
        <v>1</v>
      </c>
      <c r="E3" s="12"/>
      <c r="F3" s="12"/>
      <c r="G3" s="39"/>
    </row>
    <row r="4" spans="1:7" s="9" customFormat="1" ht="12.75">
      <c r="A4" s="10"/>
      <c r="D4" s="12"/>
      <c r="E4" s="12"/>
      <c r="F4" s="12"/>
      <c r="G4" s="39"/>
    </row>
    <row r="5" spans="1:7" s="9" customFormat="1" ht="12.75">
      <c r="A5" s="21"/>
      <c r="B5" s="22" t="s">
        <v>4</v>
      </c>
      <c r="C5" s="22" t="s">
        <v>474</v>
      </c>
      <c r="D5" s="23"/>
      <c r="E5" s="42"/>
      <c r="F5" s="42"/>
      <c r="G5" s="39" t="s">
        <v>461</v>
      </c>
    </row>
    <row r="6" spans="1:7" s="9" customFormat="1" ht="12.75">
      <c r="A6" s="5">
        <v>1</v>
      </c>
      <c r="B6" s="15" t="s">
        <v>271</v>
      </c>
      <c r="C6" s="15" t="s">
        <v>270</v>
      </c>
      <c r="D6" s="7">
        <v>1</v>
      </c>
      <c r="E6" s="8">
        <f>13702/26.3</f>
        <v>520.9885931558936</v>
      </c>
      <c r="F6" s="8">
        <f>E6*D6</f>
        <v>520.9885931558936</v>
      </c>
      <c r="G6" s="39" t="s">
        <v>612</v>
      </c>
    </row>
    <row r="7" spans="1:7" s="9" customFormat="1" ht="12.75">
      <c r="A7" s="5">
        <v>2</v>
      </c>
      <c r="B7" s="6" t="s">
        <v>253</v>
      </c>
      <c r="C7" s="6" t="s">
        <v>272</v>
      </c>
      <c r="D7" s="7">
        <v>1</v>
      </c>
      <c r="E7" s="8">
        <f>57995/26.3</f>
        <v>2205.133079847909</v>
      </c>
      <c r="F7" s="8">
        <f aca="true" t="shared" si="0" ref="F7:F70">E7*D7</f>
        <v>2205.133079847909</v>
      </c>
      <c r="G7" s="39" t="s">
        <v>612</v>
      </c>
    </row>
    <row r="8" spans="1:7" s="2" customFormat="1" ht="12.75">
      <c r="A8" s="5">
        <v>3</v>
      </c>
      <c r="B8" s="6" t="s">
        <v>265</v>
      </c>
      <c r="C8" s="6" t="s">
        <v>273</v>
      </c>
      <c r="D8" s="16">
        <v>5</v>
      </c>
      <c r="E8" s="17">
        <f>8870/26.3</f>
        <v>337.2623574144487</v>
      </c>
      <c r="F8" s="17">
        <f t="shared" si="0"/>
        <v>1686.3117870722433</v>
      </c>
      <c r="G8" s="40" t="s">
        <v>612</v>
      </c>
    </row>
    <row r="9" spans="1:7" s="9" customFormat="1" ht="12.75">
      <c r="A9" s="5">
        <v>4</v>
      </c>
      <c r="B9" s="15" t="s">
        <v>6</v>
      </c>
      <c r="C9" s="15" t="s">
        <v>626</v>
      </c>
      <c r="D9" s="7">
        <v>6</v>
      </c>
      <c r="E9" s="8">
        <f>42326/26.3</f>
        <v>1609.3536121673003</v>
      </c>
      <c r="F9" s="8">
        <f t="shared" si="0"/>
        <v>9656.121673003801</v>
      </c>
      <c r="G9" s="39" t="s">
        <v>625</v>
      </c>
    </row>
    <row r="10" spans="1:7" s="9" customFormat="1" ht="12.75">
      <c r="A10" s="5">
        <v>5</v>
      </c>
      <c r="B10" s="15" t="s">
        <v>7</v>
      </c>
      <c r="C10" s="15" t="s">
        <v>275</v>
      </c>
      <c r="D10" s="7">
        <v>2</v>
      </c>
      <c r="E10" s="8">
        <f>3617/26.3</f>
        <v>137.52851711026616</v>
      </c>
      <c r="F10" s="8">
        <f t="shared" si="0"/>
        <v>275.05703422053233</v>
      </c>
      <c r="G10" s="39">
        <v>58445</v>
      </c>
    </row>
    <row r="11" spans="1:7" s="9" customFormat="1" ht="12.75">
      <c r="A11" s="5">
        <v>6</v>
      </c>
      <c r="B11" s="15" t="s">
        <v>8</v>
      </c>
      <c r="C11" s="15" t="s">
        <v>276</v>
      </c>
      <c r="D11" s="7">
        <v>3</v>
      </c>
      <c r="E11" s="8">
        <v>11460</v>
      </c>
      <c r="F11" s="8">
        <f t="shared" si="0"/>
        <v>34380</v>
      </c>
      <c r="G11" s="39"/>
    </row>
    <row r="12" spans="1:7" s="9" customFormat="1" ht="12.75">
      <c r="A12" s="5">
        <v>7</v>
      </c>
      <c r="B12" s="15" t="s">
        <v>9</v>
      </c>
      <c r="C12" s="15" t="s">
        <v>277</v>
      </c>
      <c r="D12" s="7">
        <v>3</v>
      </c>
      <c r="E12" s="8">
        <v>760</v>
      </c>
      <c r="F12" s="8">
        <f t="shared" si="0"/>
        <v>2280</v>
      </c>
      <c r="G12" s="39"/>
    </row>
    <row r="13" spans="1:7" s="9" customFormat="1" ht="12.75">
      <c r="A13" s="5">
        <v>8</v>
      </c>
      <c r="B13" s="15" t="s">
        <v>10</v>
      </c>
      <c r="C13" s="15" t="s">
        <v>278</v>
      </c>
      <c r="D13" s="7">
        <v>4</v>
      </c>
      <c r="E13" s="8">
        <v>140</v>
      </c>
      <c r="F13" s="8">
        <f t="shared" si="0"/>
        <v>560</v>
      </c>
      <c r="G13" s="39" t="s">
        <v>261</v>
      </c>
    </row>
    <row r="14" spans="1:7" s="9" customFormat="1" ht="12.75">
      <c r="A14" s="5">
        <v>9</v>
      </c>
      <c r="B14" s="15" t="s">
        <v>11</v>
      </c>
      <c r="C14" s="15" t="s">
        <v>481</v>
      </c>
      <c r="D14" s="7">
        <v>1</v>
      </c>
      <c r="E14" s="8">
        <v>63</v>
      </c>
      <c r="F14" s="8">
        <f t="shared" si="0"/>
        <v>63</v>
      </c>
      <c r="G14" s="39">
        <v>55117</v>
      </c>
    </row>
    <row r="15" spans="1:7" s="9" customFormat="1" ht="23.25">
      <c r="A15" s="5">
        <v>10</v>
      </c>
      <c r="B15" s="18" t="s">
        <v>257</v>
      </c>
      <c r="C15" s="18" t="s">
        <v>280</v>
      </c>
      <c r="D15" s="7">
        <v>1</v>
      </c>
      <c r="E15" s="8">
        <v>14280</v>
      </c>
      <c r="F15" s="8">
        <f t="shared" si="0"/>
        <v>14280</v>
      </c>
      <c r="G15" s="39"/>
    </row>
    <row r="16" spans="1:7" s="9" customFormat="1" ht="12.75">
      <c r="A16" s="5">
        <v>11</v>
      </c>
      <c r="B16" s="15" t="s">
        <v>263</v>
      </c>
      <c r="C16" s="15" t="s">
        <v>281</v>
      </c>
      <c r="D16" s="7">
        <v>1</v>
      </c>
      <c r="E16" s="8">
        <v>852</v>
      </c>
      <c r="F16" s="8">
        <f t="shared" si="0"/>
        <v>852</v>
      </c>
      <c r="G16" s="39" t="s">
        <v>264</v>
      </c>
    </row>
    <row r="17" spans="1:7" s="9" customFormat="1" ht="12.75">
      <c r="A17" s="5">
        <v>12</v>
      </c>
      <c r="B17" s="15" t="s">
        <v>12</v>
      </c>
      <c r="C17" s="15" t="s">
        <v>282</v>
      </c>
      <c r="D17" s="7">
        <v>20</v>
      </c>
      <c r="E17" s="8">
        <v>9</v>
      </c>
      <c r="F17" s="8">
        <f t="shared" si="0"/>
        <v>180</v>
      </c>
      <c r="G17" s="39"/>
    </row>
    <row r="18" spans="1:7" s="9" customFormat="1" ht="12.75">
      <c r="A18" s="5">
        <v>13</v>
      </c>
      <c r="B18" s="15" t="s">
        <v>13</v>
      </c>
      <c r="C18" s="15" t="s">
        <v>477</v>
      </c>
      <c r="D18" s="7">
        <v>1</v>
      </c>
      <c r="E18" s="8">
        <v>100</v>
      </c>
      <c r="F18" s="8">
        <f t="shared" si="0"/>
        <v>100</v>
      </c>
      <c r="G18" s="39"/>
    </row>
    <row r="19" spans="1:7" s="9" customFormat="1" ht="12.75">
      <c r="A19" s="5">
        <v>14</v>
      </c>
      <c r="B19" s="15" t="s">
        <v>201</v>
      </c>
      <c r="C19" s="15" t="s">
        <v>283</v>
      </c>
      <c r="D19" s="7">
        <v>6</v>
      </c>
      <c r="E19" s="8">
        <v>6959</v>
      </c>
      <c r="F19" s="8">
        <f t="shared" si="0"/>
        <v>41754</v>
      </c>
      <c r="G19" s="39" t="s">
        <v>262</v>
      </c>
    </row>
    <row r="20" spans="1:7" s="9" customFormat="1" ht="12.75">
      <c r="A20" s="5">
        <v>15</v>
      </c>
      <c r="B20" s="15" t="s">
        <v>15</v>
      </c>
      <c r="C20" s="15" t="s">
        <v>284</v>
      </c>
      <c r="D20" s="7">
        <v>1</v>
      </c>
      <c r="E20" s="8">
        <f>21*27</f>
        <v>567</v>
      </c>
      <c r="F20" s="8">
        <f t="shared" si="0"/>
        <v>567</v>
      </c>
      <c r="G20" s="39">
        <v>53737</v>
      </c>
    </row>
    <row r="21" spans="1:7" s="9" customFormat="1" ht="12.75">
      <c r="A21" s="5">
        <v>16</v>
      </c>
      <c r="B21" s="15" t="s">
        <v>16</v>
      </c>
      <c r="C21" s="15" t="s">
        <v>285</v>
      </c>
      <c r="D21" s="7">
        <v>1</v>
      </c>
      <c r="E21" s="8">
        <v>143</v>
      </c>
      <c r="F21" s="8">
        <f t="shared" si="0"/>
        <v>143</v>
      </c>
      <c r="G21" s="39">
        <v>55117</v>
      </c>
    </row>
    <row r="22" spans="1:7" s="9" customFormat="1" ht="12.75">
      <c r="A22" s="5">
        <v>17</v>
      </c>
      <c r="B22" s="15" t="s">
        <v>202</v>
      </c>
      <c r="C22" s="15" t="s">
        <v>462</v>
      </c>
      <c r="D22" s="7">
        <v>2</v>
      </c>
      <c r="E22" s="8">
        <v>1280</v>
      </c>
      <c r="F22" s="8">
        <f t="shared" si="0"/>
        <v>2560</v>
      </c>
      <c r="G22" s="39" t="s">
        <v>261</v>
      </c>
    </row>
    <row r="23" spans="1:7" s="9" customFormat="1" ht="12.75">
      <c r="A23" s="5">
        <v>18</v>
      </c>
      <c r="B23" s="15" t="s">
        <v>17</v>
      </c>
      <c r="C23" s="15" t="s">
        <v>286</v>
      </c>
      <c r="D23" s="7">
        <v>1</v>
      </c>
      <c r="E23" s="8" t="s">
        <v>208</v>
      </c>
      <c r="F23" s="8">
        <v>0</v>
      </c>
      <c r="G23" s="39"/>
    </row>
    <row r="24" spans="1:7" s="9" customFormat="1" ht="12.75">
      <c r="A24" s="5">
        <v>19</v>
      </c>
      <c r="B24" s="15" t="s">
        <v>203</v>
      </c>
      <c r="C24" s="15" t="s">
        <v>287</v>
      </c>
      <c r="D24" s="7">
        <v>1</v>
      </c>
      <c r="E24" s="8">
        <f>31*27</f>
        <v>837</v>
      </c>
      <c r="F24" s="8">
        <f t="shared" si="0"/>
        <v>837</v>
      </c>
      <c r="G24" s="39">
        <v>19358</v>
      </c>
    </row>
    <row r="25" spans="1:7" s="9" customFormat="1" ht="12.75">
      <c r="A25" s="5">
        <v>20</v>
      </c>
      <c r="B25" s="15" t="s">
        <v>18</v>
      </c>
      <c r="C25" s="15" t="s">
        <v>288</v>
      </c>
      <c r="D25" s="7">
        <v>1</v>
      </c>
      <c r="E25" s="8">
        <v>436</v>
      </c>
      <c r="F25" s="8">
        <f t="shared" si="0"/>
        <v>436</v>
      </c>
      <c r="G25" s="39"/>
    </row>
    <row r="26" spans="1:7" s="9" customFormat="1" ht="12.75">
      <c r="A26" s="5">
        <v>21</v>
      </c>
      <c r="B26" s="15" t="s">
        <v>220</v>
      </c>
      <c r="C26" s="15" t="s">
        <v>289</v>
      </c>
      <c r="D26" s="7">
        <v>1</v>
      </c>
      <c r="E26" s="8">
        <v>924</v>
      </c>
      <c r="F26" s="8">
        <f t="shared" si="0"/>
        <v>924</v>
      </c>
      <c r="G26" s="39"/>
    </row>
    <row r="27" spans="1:7" s="9" customFormat="1" ht="12.75">
      <c r="A27" s="5">
        <v>22</v>
      </c>
      <c r="B27" s="15" t="s">
        <v>221</v>
      </c>
      <c r="C27" s="15" t="s">
        <v>290</v>
      </c>
      <c r="D27" s="7">
        <v>1</v>
      </c>
      <c r="E27" s="8">
        <v>130</v>
      </c>
      <c r="F27" s="8">
        <f t="shared" si="0"/>
        <v>130</v>
      </c>
      <c r="G27" s="39"/>
    </row>
    <row r="28" spans="1:7" s="9" customFormat="1" ht="12.75">
      <c r="A28" s="5">
        <v>23</v>
      </c>
      <c r="B28" s="15" t="s">
        <v>252</v>
      </c>
      <c r="C28" s="15" t="s">
        <v>291</v>
      </c>
      <c r="D28" s="7">
        <v>1</v>
      </c>
      <c r="E28" s="8">
        <v>176000</v>
      </c>
      <c r="F28" s="8">
        <f t="shared" si="0"/>
        <v>176000</v>
      </c>
      <c r="G28" s="39" t="s">
        <v>255</v>
      </c>
    </row>
    <row r="29" spans="1:7" s="9" customFormat="1" ht="12.75">
      <c r="A29" s="5">
        <v>24</v>
      </c>
      <c r="B29" s="15" t="s">
        <v>19</v>
      </c>
      <c r="C29" s="15" t="s">
        <v>292</v>
      </c>
      <c r="D29" s="7">
        <v>5</v>
      </c>
      <c r="E29" s="8">
        <v>232</v>
      </c>
      <c r="F29" s="8">
        <f t="shared" si="0"/>
        <v>1160</v>
      </c>
      <c r="G29" s="39" t="s">
        <v>254</v>
      </c>
    </row>
    <row r="30" spans="1:7" s="9" customFormat="1" ht="12.75">
      <c r="A30" s="5">
        <v>25</v>
      </c>
      <c r="B30" s="15" t="s">
        <v>20</v>
      </c>
      <c r="C30" s="15" t="s">
        <v>293</v>
      </c>
      <c r="D30" s="7">
        <v>1</v>
      </c>
      <c r="E30" s="8">
        <v>248</v>
      </c>
      <c r="F30" s="8">
        <f t="shared" si="0"/>
        <v>248</v>
      </c>
      <c r="G30" s="39" t="s">
        <v>254</v>
      </c>
    </row>
    <row r="31" spans="1:7" s="9" customFormat="1" ht="12.75">
      <c r="A31" s="5">
        <v>26</v>
      </c>
      <c r="B31" s="15" t="s">
        <v>21</v>
      </c>
      <c r="C31" s="15" t="s">
        <v>478</v>
      </c>
      <c r="D31" s="7">
        <v>1</v>
      </c>
      <c r="E31" s="8">
        <v>928</v>
      </c>
      <c r="F31" s="8">
        <f t="shared" si="0"/>
        <v>928</v>
      </c>
      <c r="G31" s="39"/>
    </row>
    <row r="32" spans="1:7" s="9" customFormat="1" ht="12.75">
      <c r="A32" s="5">
        <v>27</v>
      </c>
      <c r="B32" s="15" t="s">
        <v>22</v>
      </c>
      <c r="C32" s="15" t="s">
        <v>294</v>
      </c>
      <c r="D32" s="7">
        <v>1</v>
      </c>
      <c r="E32" s="8">
        <v>546</v>
      </c>
      <c r="F32" s="8">
        <f t="shared" si="0"/>
        <v>546</v>
      </c>
      <c r="G32" s="39"/>
    </row>
    <row r="33" spans="1:7" s="9" customFormat="1" ht="12.75">
      <c r="A33" s="5">
        <v>28</v>
      </c>
      <c r="B33" s="15" t="s">
        <v>23</v>
      </c>
      <c r="C33" s="15" t="s">
        <v>295</v>
      </c>
      <c r="D33" s="7">
        <v>1</v>
      </c>
      <c r="E33" s="8">
        <v>713</v>
      </c>
      <c r="F33" s="8">
        <f t="shared" si="0"/>
        <v>713</v>
      </c>
      <c r="G33" s="39"/>
    </row>
    <row r="34" spans="1:7" s="9" customFormat="1" ht="12.75">
      <c r="A34" s="5">
        <v>29</v>
      </c>
      <c r="B34" s="15" t="s">
        <v>24</v>
      </c>
      <c r="C34" s="15" t="s">
        <v>482</v>
      </c>
      <c r="D34" s="7">
        <v>1</v>
      </c>
      <c r="E34" s="8">
        <v>982</v>
      </c>
      <c r="F34" s="8">
        <f t="shared" si="0"/>
        <v>982</v>
      </c>
      <c r="G34" s="39"/>
    </row>
    <row r="35" spans="1:7" s="9" customFormat="1" ht="12.75">
      <c r="A35" s="5">
        <v>30</v>
      </c>
      <c r="B35" s="15" t="s">
        <v>25</v>
      </c>
      <c r="C35" s="15" t="s">
        <v>297</v>
      </c>
      <c r="D35" s="7">
        <v>1</v>
      </c>
      <c r="E35" s="8">
        <v>182</v>
      </c>
      <c r="F35" s="8">
        <f t="shared" si="0"/>
        <v>182</v>
      </c>
      <c r="G35" s="39"/>
    </row>
    <row r="36" spans="1:7" s="9" customFormat="1" ht="12.75">
      <c r="A36" s="5">
        <v>31</v>
      </c>
      <c r="B36" s="15" t="s">
        <v>26</v>
      </c>
      <c r="C36" s="15" t="s">
        <v>483</v>
      </c>
      <c r="D36" s="7">
        <v>1</v>
      </c>
      <c r="E36" s="8">
        <v>380</v>
      </c>
      <c r="F36" s="8">
        <f t="shared" si="0"/>
        <v>380</v>
      </c>
      <c r="G36" s="39"/>
    </row>
    <row r="37" spans="1:7" s="9" customFormat="1" ht="12.75">
      <c r="A37" s="5">
        <v>32</v>
      </c>
      <c r="B37" s="15" t="s">
        <v>27</v>
      </c>
      <c r="C37" s="15" t="s">
        <v>479</v>
      </c>
      <c r="D37" s="7">
        <v>2</v>
      </c>
      <c r="E37" s="8">
        <v>240</v>
      </c>
      <c r="F37" s="8">
        <f t="shared" si="0"/>
        <v>480</v>
      </c>
      <c r="G37" s="39"/>
    </row>
    <row r="38" spans="1:7" s="9" customFormat="1" ht="12.75">
      <c r="A38" s="5">
        <v>33</v>
      </c>
      <c r="B38" s="15" t="s">
        <v>28</v>
      </c>
      <c r="C38" s="15" t="s">
        <v>299</v>
      </c>
      <c r="D38" s="7">
        <v>6</v>
      </c>
      <c r="E38" s="8" t="s">
        <v>204</v>
      </c>
      <c r="F38" s="8">
        <v>0</v>
      </c>
      <c r="G38" s="39"/>
    </row>
    <row r="39" spans="1:7" s="9" customFormat="1" ht="12.75">
      <c r="A39" s="5">
        <v>34</v>
      </c>
      <c r="B39" s="15" t="s">
        <v>29</v>
      </c>
      <c r="C39" s="15" t="s">
        <v>300</v>
      </c>
      <c r="D39" s="7">
        <v>2</v>
      </c>
      <c r="E39" s="8">
        <v>212</v>
      </c>
      <c r="F39" s="8">
        <f t="shared" si="0"/>
        <v>424</v>
      </c>
      <c r="G39" s="39"/>
    </row>
    <row r="40" spans="1:7" s="9" customFormat="1" ht="12.75">
      <c r="A40" s="5">
        <v>35</v>
      </c>
      <c r="B40" s="15" t="s">
        <v>226</v>
      </c>
      <c r="C40" s="15" t="s">
        <v>301</v>
      </c>
      <c r="D40" s="7">
        <v>1</v>
      </c>
      <c r="E40" s="8">
        <v>4370</v>
      </c>
      <c r="F40" s="8">
        <f t="shared" si="0"/>
        <v>4370</v>
      </c>
      <c r="G40" s="39"/>
    </row>
    <row r="41" spans="1:7" s="9" customFormat="1" ht="12.75">
      <c r="A41" s="5">
        <v>36</v>
      </c>
      <c r="B41" s="15" t="s">
        <v>30</v>
      </c>
      <c r="C41" s="15" t="s">
        <v>302</v>
      </c>
      <c r="D41" s="7">
        <v>1</v>
      </c>
      <c r="E41" s="8">
        <v>1970</v>
      </c>
      <c r="F41" s="8">
        <f t="shared" si="0"/>
        <v>1970</v>
      </c>
      <c r="G41" s="39"/>
    </row>
    <row r="42" spans="1:7" s="9" customFormat="1" ht="12.75">
      <c r="A42" s="5">
        <v>37</v>
      </c>
      <c r="B42" s="6" t="s">
        <v>31</v>
      </c>
      <c r="C42" s="6" t="s">
        <v>303</v>
      </c>
      <c r="D42" s="7">
        <v>4</v>
      </c>
      <c r="E42" s="8">
        <v>460</v>
      </c>
      <c r="F42" s="8">
        <f t="shared" si="0"/>
        <v>1840</v>
      </c>
      <c r="G42" s="39"/>
    </row>
    <row r="43" spans="1:7" s="9" customFormat="1" ht="12.75">
      <c r="A43" s="5">
        <v>38</v>
      </c>
      <c r="B43" s="6" t="s">
        <v>259</v>
      </c>
      <c r="C43" s="6" t="s">
        <v>304</v>
      </c>
      <c r="D43" s="7">
        <v>1</v>
      </c>
      <c r="E43" s="8">
        <v>7540</v>
      </c>
      <c r="F43" s="8">
        <f t="shared" si="0"/>
        <v>7540</v>
      </c>
      <c r="G43" s="39" t="s">
        <v>260</v>
      </c>
    </row>
    <row r="44" spans="1:7" s="9" customFormat="1" ht="12.75">
      <c r="A44" s="32">
        <v>39</v>
      </c>
      <c r="B44" s="37" t="s">
        <v>32</v>
      </c>
      <c r="C44" s="37" t="s">
        <v>305</v>
      </c>
      <c r="D44" s="34">
        <v>1</v>
      </c>
      <c r="E44" s="35">
        <v>16600</v>
      </c>
      <c r="F44" s="35">
        <f t="shared" si="0"/>
        <v>16600</v>
      </c>
      <c r="G44" s="39" t="s">
        <v>258</v>
      </c>
    </row>
    <row r="45" spans="1:7" s="9" customFormat="1" ht="12.75">
      <c r="A45" s="5">
        <v>40</v>
      </c>
      <c r="B45" s="15" t="s">
        <v>217</v>
      </c>
      <c r="C45" s="15" t="s">
        <v>306</v>
      </c>
      <c r="D45" s="7">
        <v>1</v>
      </c>
      <c r="E45" s="8">
        <v>560</v>
      </c>
      <c r="F45" s="8">
        <f t="shared" si="0"/>
        <v>560</v>
      </c>
      <c r="G45" s="39"/>
    </row>
    <row r="46" spans="1:7" s="9" customFormat="1" ht="12.75">
      <c r="A46" s="21"/>
      <c r="B46" s="22" t="s">
        <v>33</v>
      </c>
      <c r="C46" s="22" t="s">
        <v>307</v>
      </c>
      <c r="D46" s="23"/>
      <c r="E46" s="24"/>
      <c r="F46" s="24">
        <f t="shared" si="0"/>
        <v>0</v>
      </c>
      <c r="G46" s="39"/>
    </row>
    <row r="47" spans="1:7" s="9" customFormat="1" ht="12.75">
      <c r="A47" s="5">
        <v>41</v>
      </c>
      <c r="B47" s="19" t="s">
        <v>266</v>
      </c>
      <c r="C47" s="19" t="s">
        <v>484</v>
      </c>
      <c r="D47" s="7">
        <v>1</v>
      </c>
      <c r="E47" s="8">
        <v>129600</v>
      </c>
      <c r="F47" s="8">
        <f t="shared" si="0"/>
        <v>129600</v>
      </c>
      <c r="G47" s="39">
        <v>58309</v>
      </c>
    </row>
    <row r="48" spans="1:7" s="9" customFormat="1" ht="12.75">
      <c r="A48" s="5">
        <v>42</v>
      </c>
      <c r="B48" s="15" t="s">
        <v>34</v>
      </c>
      <c r="C48" s="15" t="s">
        <v>309</v>
      </c>
      <c r="D48" s="7">
        <v>1</v>
      </c>
      <c r="E48" s="8">
        <v>780</v>
      </c>
      <c r="F48" s="8">
        <f t="shared" si="0"/>
        <v>780</v>
      </c>
      <c r="G48" s="39"/>
    </row>
    <row r="49" spans="1:7" s="9" customFormat="1" ht="12.75">
      <c r="A49" s="5">
        <v>43</v>
      </c>
      <c r="B49" s="15" t="s">
        <v>230</v>
      </c>
      <c r="C49" s="15" t="s">
        <v>310</v>
      </c>
      <c r="D49" s="7">
        <v>1</v>
      </c>
      <c r="E49" s="8">
        <v>1050</v>
      </c>
      <c r="F49" s="8">
        <f t="shared" si="0"/>
        <v>1050</v>
      </c>
      <c r="G49" s="39"/>
    </row>
    <row r="50" spans="1:7" s="9" customFormat="1" ht="12.75">
      <c r="A50" s="5">
        <v>44</v>
      </c>
      <c r="B50" s="15" t="s">
        <v>35</v>
      </c>
      <c r="C50" s="15" t="s">
        <v>485</v>
      </c>
      <c r="D50" s="7">
        <v>1</v>
      </c>
      <c r="E50" s="8">
        <v>930</v>
      </c>
      <c r="F50" s="8">
        <f t="shared" si="0"/>
        <v>930</v>
      </c>
      <c r="G50" s="39"/>
    </row>
    <row r="51" spans="1:7" s="9" customFormat="1" ht="12.75">
      <c r="A51" s="5">
        <v>45</v>
      </c>
      <c r="B51" s="15" t="s">
        <v>36</v>
      </c>
      <c r="C51" s="15" t="s">
        <v>312</v>
      </c>
      <c r="D51" s="7">
        <v>1</v>
      </c>
      <c r="E51" s="8">
        <v>418</v>
      </c>
      <c r="F51" s="8">
        <f t="shared" si="0"/>
        <v>418</v>
      </c>
      <c r="G51" s="39"/>
    </row>
    <row r="52" spans="1:7" s="9" customFormat="1" ht="12.75">
      <c r="A52" s="5">
        <v>46</v>
      </c>
      <c r="B52" s="15" t="s">
        <v>37</v>
      </c>
      <c r="C52" s="15" t="s">
        <v>313</v>
      </c>
      <c r="D52" s="7">
        <v>1</v>
      </c>
      <c r="E52" s="8">
        <f>139*27</f>
        <v>3753</v>
      </c>
      <c r="F52" s="8">
        <f t="shared" si="0"/>
        <v>3753</v>
      </c>
      <c r="G52" s="39"/>
    </row>
    <row r="53" spans="1:7" s="9" customFormat="1" ht="12.75">
      <c r="A53" s="5">
        <v>47</v>
      </c>
      <c r="B53" s="15" t="s">
        <v>38</v>
      </c>
      <c r="C53" s="15" t="s">
        <v>314</v>
      </c>
      <c r="D53" s="7">
        <v>1</v>
      </c>
      <c r="E53" s="8">
        <f>77*27</f>
        <v>2079</v>
      </c>
      <c r="F53" s="8">
        <f t="shared" si="0"/>
        <v>2079</v>
      </c>
      <c r="G53" s="39"/>
    </row>
    <row r="54" spans="1:7" s="9" customFormat="1" ht="12.75">
      <c r="A54" s="5">
        <v>48</v>
      </c>
      <c r="B54" s="15" t="s">
        <v>39</v>
      </c>
      <c r="C54" s="15" t="s">
        <v>315</v>
      </c>
      <c r="D54" s="7">
        <v>2</v>
      </c>
      <c r="E54" s="8">
        <f>135*27</f>
        <v>3645</v>
      </c>
      <c r="F54" s="8">
        <f t="shared" si="0"/>
        <v>7290</v>
      </c>
      <c r="G54" s="39"/>
    </row>
    <row r="55" spans="1:7" s="9" customFormat="1" ht="12.75">
      <c r="A55" s="5">
        <v>49</v>
      </c>
      <c r="B55" s="15" t="s">
        <v>40</v>
      </c>
      <c r="C55" s="15" t="s">
        <v>316</v>
      </c>
      <c r="D55" s="7">
        <v>1</v>
      </c>
      <c r="E55" s="8">
        <f>280*27</f>
        <v>7560</v>
      </c>
      <c r="F55" s="8">
        <f t="shared" si="0"/>
        <v>7560</v>
      </c>
      <c r="G55" s="39"/>
    </row>
    <row r="56" spans="1:8" s="9" customFormat="1" ht="12.75">
      <c r="A56" s="5">
        <v>50</v>
      </c>
      <c r="B56" s="15" t="s">
        <v>41</v>
      </c>
      <c r="C56" s="15" t="s">
        <v>317</v>
      </c>
      <c r="D56" s="7">
        <v>1</v>
      </c>
      <c r="E56" s="8">
        <f>97*27</f>
        <v>2619</v>
      </c>
      <c r="F56" s="8">
        <f t="shared" si="0"/>
        <v>2619</v>
      </c>
      <c r="G56" s="39"/>
      <c r="H56" s="31"/>
    </row>
    <row r="57" spans="1:7" s="9" customFormat="1" ht="12.75">
      <c r="A57" s="5">
        <v>51</v>
      </c>
      <c r="B57" s="15" t="s">
        <v>42</v>
      </c>
      <c r="C57" s="15" t="s">
        <v>486</v>
      </c>
      <c r="D57" s="7">
        <v>1</v>
      </c>
      <c r="E57" s="8">
        <f>22*27</f>
        <v>594</v>
      </c>
      <c r="F57" s="8">
        <f t="shared" si="0"/>
        <v>594</v>
      </c>
      <c r="G57" s="39"/>
    </row>
    <row r="58" spans="1:7" s="9" customFormat="1" ht="12.75">
      <c r="A58" s="5">
        <v>52</v>
      </c>
      <c r="B58" s="15" t="s">
        <v>205</v>
      </c>
      <c r="C58" s="15" t="s">
        <v>487</v>
      </c>
      <c r="D58" s="7">
        <v>1</v>
      </c>
      <c r="E58" s="8">
        <v>37000</v>
      </c>
      <c r="F58" s="8">
        <f t="shared" si="0"/>
        <v>37000</v>
      </c>
      <c r="G58" s="39" t="s">
        <v>256</v>
      </c>
    </row>
    <row r="59" spans="1:8" s="9" customFormat="1" ht="12.75">
      <c r="A59" s="5">
        <v>53</v>
      </c>
      <c r="B59" s="15" t="s">
        <v>43</v>
      </c>
      <c r="C59" s="15" t="s">
        <v>464</v>
      </c>
      <c r="D59" s="7">
        <v>2</v>
      </c>
      <c r="E59" s="8">
        <v>2715</v>
      </c>
      <c r="F59" s="8">
        <f t="shared" si="0"/>
        <v>5430</v>
      </c>
      <c r="G59" s="39">
        <v>19260</v>
      </c>
      <c r="H59" s="9" t="s">
        <v>463</v>
      </c>
    </row>
    <row r="60" spans="1:7" s="9" customFormat="1" ht="12.75">
      <c r="A60" s="21"/>
      <c r="B60" s="22" t="s">
        <v>44</v>
      </c>
      <c r="C60" s="22" t="s">
        <v>488</v>
      </c>
      <c r="D60" s="23"/>
      <c r="E60" s="24"/>
      <c r="F60" s="24">
        <f t="shared" si="0"/>
        <v>0</v>
      </c>
      <c r="G60" s="39"/>
    </row>
    <row r="61" spans="1:7" s="9" customFormat="1" ht="12.75">
      <c r="A61" s="5">
        <v>54</v>
      </c>
      <c r="B61" s="15" t="s">
        <v>45</v>
      </c>
      <c r="C61" s="15" t="s">
        <v>489</v>
      </c>
      <c r="D61" s="7"/>
      <c r="E61" s="8">
        <v>0</v>
      </c>
      <c r="F61" s="8">
        <f t="shared" si="0"/>
        <v>0</v>
      </c>
      <c r="G61" s="39"/>
    </row>
    <row r="62" spans="1:7" s="9" customFormat="1" ht="12.75">
      <c r="A62" s="21"/>
      <c r="B62" s="22" t="s">
        <v>46</v>
      </c>
      <c r="C62" s="22" t="s">
        <v>322</v>
      </c>
      <c r="D62" s="23"/>
      <c r="E62" s="24"/>
      <c r="F62" s="24">
        <f t="shared" si="0"/>
        <v>0</v>
      </c>
      <c r="G62" s="39"/>
    </row>
    <row r="63" spans="1:7" s="9" customFormat="1" ht="12.75">
      <c r="A63" s="5">
        <v>55</v>
      </c>
      <c r="B63" s="15" t="s">
        <v>47</v>
      </c>
      <c r="C63" s="15" t="s">
        <v>323</v>
      </c>
      <c r="D63" s="7">
        <v>5</v>
      </c>
      <c r="E63" s="8">
        <f>68*27</f>
        <v>1836</v>
      </c>
      <c r="F63" s="8">
        <f t="shared" si="0"/>
        <v>9180</v>
      </c>
      <c r="G63" s="39">
        <v>30206</v>
      </c>
    </row>
    <row r="64" spans="1:7" s="9" customFormat="1" ht="12.75">
      <c r="A64" s="5">
        <v>56</v>
      </c>
      <c r="B64" s="15" t="s">
        <v>48</v>
      </c>
      <c r="C64" s="15" t="s">
        <v>324</v>
      </c>
      <c r="D64" s="7">
        <v>2</v>
      </c>
      <c r="E64" s="8">
        <f>48*27</f>
        <v>1296</v>
      </c>
      <c r="F64" s="8">
        <f t="shared" si="0"/>
        <v>2592</v>
      </c>
      <c r="G64" s="39">
        <v>30216</v>
      </c>
    </row>
    <row r="65" spans="1:7" s="9" customFormat="1" ht="12.75">
      <c r="A65" s="5">
        <v>57</v>
      </c>
      <c r="B65" s="15" t="s">
        <v>49</v>
      </c>
      <c r="C65" s="15" t="s">
        <v>325</v>
      </c>
      <c r="D65" s="7">
        <v>2</v>
      </c>
      <c r="E65" s="8">
        <f>62*27</f>
        <v>1674</v>
      </c>
      <c r="F65" s="8">
        <f t="shared" si="0"/>
        <v>3348</v>
      </c>
      <c r="G65" s="39">
        <v>30223</v>
      </c>
    </row>
    <row r="66" spans="1:7" s="9" customFormat="1" ht="12.75">
      <c r="A66" s="5">
        <v>58</v>
      </c>
      <c r="B66" s="15" t="s">
        <v>50</v>
      </c>
      <c r="C66" s="15" t="s">
        <v>326</v>
      </c>
      <c r="D66" s="7">
        <v>2</v>
      </c>
      <c r="E66" s="8">
        <v>2670</v>
      </c>
      <c r="F66" s="8">
        <f t="shared" si="0"/>
        <v>5340</v>
      </c>
      <c r="G66" s="39"/>
    </row>
    <row r="67" spans="1:7" s="9" customFormat="1" ht="12.75">
      <c r="A67" s="5">
        <v>59</v>
      </c>
      <c r="B67" s="15" t="s">
        <v>51</v>
      </c>
      <c r="C67" s="15" t="s">
        <v>327</v>
      </c>
      <c r="D67" s="7">
        <v>2</v>
      </c>
      <c r="E67" s="8">
        <v>3892</v>
      </c>
      <c r="F67" s="8">
        <f t="shared" si="0"/>
        <v>7784</v>
      </c>
      <c r="G67" s="39"/>
    </row>
    <row r="68" spans="1:7" s="9" customFormat="1" ht="12.75">
      <c r="A68" s="5">
        <v>60</v>
      </c>
      <c r="B68" s="15" t="s">
        <v>52</v>
      </c>
      <c r="C68" s="15" t="s">
        <v>331</v>
      </c>
      <c r="D68" s="7">
        <v>1</v>
      </c>
      <c r="E68" s="8">
        <v>11050</v>
      </c>
      <c r="F68" s="8">
        <f t="shared" si="0"/>
        <v>11050</v>
      </c>
      <c r="G68" s="39"/>
    </row>
    <row r="69" spans="1:7" s="9" customFormat="1" ht="12.75">
      <c r="A69" s="5">
        <v>61</v>
      </c>
      <c r="B69" s="15" t="s">
        <v>53</v>
      </c>
      <c r="C69" s="15" t="s">
        <v>328</v>
      </c>
      <c r="D69" s="7">
        <v>1</v>
      </c>
      <c r="E69" s="8">
        <f>60*27</f>
        <v>1620</v>
      </c>
      <c r="F69" s="8">
        <f t="shared" si="0"/>
        <v>1620</v>
      </c>
      <c r="G69" s="39"/>
    </row>
    <row r="70" spans="1:7" s="9" customFormat="1" ht="12.75">
      <c r="A70" s="5">
        <v>62</v>
      </c>
      <c r="B70" s="15" t="s">
        <v>54</v>
      </c>
      <c r="C70" s="15" t="s">
        <v>329</v>
      </c>
      <c r="D70" s="7">
        <v>1</v>
      </c>
      <c r="E70" s="8">
        <f>80*27</f>
        <v>2160</v>
      </c>
      <c r="F70" s="8">
        <f t="shared" si="0"/>
        <v>2160</v>
      </c>
      <c r="G70" s="39"/>
    </row>
    <row r="71" spans="1:7" s="9" customFormat="1" ht="12.75">
      <c r="A71" s="5">
        <v>63</v>
      </c>
      <c r="B71" s="15" t="s">
        <v>55</v>
      </c>
      <c r="C71" s="15" t="s">
        <v>330</v>
      </c>
      <c r="D71" s="7">
        <v>1</v>
      </c>
      <c r="E71" s="8">
        <v>4740</v>
      </c>
      <c r="F71" s="8">
        <f aca="true" t="shared" si="1" ref="F71:F134">E71*D71</f>
        <v>4740</v>
      </c>
      <c r="G71" s="39"/>
    </row>
    <row r="72" spans="1:7" s="9" customFormat="1" ht="12.75">
      <c r="A72" s="5">
        <v>64</v>
      </c>
      <c r="B72" s="15" t="s">
        <v>56</v>
      </c>
      <c r="C72" s="15" t="s">
        <v>332</v>
      </c>
      <c r="D72" s="7">
        <v>1</v>
      </c>
      <c r="E72" s="8">
        <v>5780</v>
      </c>
      <c r="F72" s="8">
        <f t="shared" si="1"/>
        <v>5780</v>
      </c>
      <c r="G72" s="39"/>
    </row>
    <row r="73" spans="1:7" s="9" customFormat="1" ht="12.75">
      <c r="A73" s="5">
        <v>65</v>
      </c>
      <c r="B73" s="15" t="s">
        <v>57</v>
      </c>
      <c r="C73" s="15" t="s">
        <v>333</v>
      </c>
      <c r="D73" s="7">
        <v>2</v>
      </c>
      <c r="E73" s="8">
        <v>208</v>
      </c>
      <c r="F73" s="8">
        <f t="shared" si="1"/>
        <v>416</v>
      </c>
      <c r="G73" s="39"/>
    </row>
    <row r="74" spans="1:7" s="9" customFormat="1" ht="12.75">
      <c r="A74" s="5">
        <v>66</v>
      </c>
      <c r="B74" s="15" t="s">
        <v>58</v>
      </c>
      <c r="C74" s="15" t="s">
        <v>334</v>
      </c>
      <c r="D74" s="7">
        <v>1</v>
      </c>
      <c r="E74" s="8">
        <f>7.75*27</f>
        <v>209.25</v>
      </c>
      <c r="F74" s="8">
        <f t="shared" si="1"/>
        <v>209.25</v>
      </c>
      <c r="G74" s="39"/>
    </row>
    <row r="75" spans="1:7" s="9" customFormat="1" ht="12.75">
      <c r="A75" s="5">
        <v>67</v>
      </c>
      <c r="B75" s="15" t="s">
        <v>59</v>
      </c>
      <c r="C75" s="15" t="s">
        <v>335</v>
      </c>
      <c r="D75" s="7">
        <v>1</v>
      </c>
      <c r="E75" s="8">
        <v>11820</v>
      </c>
      <c r="F75" s="8">
        <f t="shared" si="1"/>
        <v>11820</v>
      </c>
      <c r="G75" s="39"/>
    </row>
    <row r="76" spans="1:7" s="9" customFormat="1" ht="12.75">
      <c r="A76" s="5">
        <v>68</v>
      </c>
      <c r="B76" s="15" t="s">
        <v>60</v>
      </c>
      <c r="C76" s="15" t="s">
        <v>336</v>
      </c>
      <c r="D76" s="7">
        <v>1</v>
      </c>
      <c r="E76" s="8">
        <v>1920</v>
      </c>
      <c r="F76" s="8">
        <f t="shared" si="1"/>
        <v>1920</v>
      </c>
      <c r="G76" s="39"/>
    </row>
    <row r="77" spans="1:7" s="9" customFormat="1" ht="12.75">
      <c r="A77" s="5">
        <v>69</v>
      </c>
      <c r="B77" s="15" t="s">
        <v>61</v>
      </c>
      <c r="C77" s="15" t="s">
        <v>337</v>
      </c>
      <c r="D77" s="7">
        <v>1</v>
      </c>
      <c r="E77" s="8">
        <f>48*27</f>
        <v>1296</v>
      </c>
      <c r="F77" s="8">
        <f t="shared" si="1"/>
        <v>1296</v>
      </c>
      <c r="G77" s="39"/>
    </row>
    <row r="78" spans="1:7" s="9" customFormat="1" ht="12.75">
      <c r="A78" s="21"/>
      <c r="B78" s="22" t="s">
        <v>62</v>
      </c>
      <c r="C78" s="22" t="s">
        <v>338</v>
      </c>
      <c r="D78" s="23"/>
      <c r="E78" s="24"/>
      <c r="F78" s="24">
        <f t="shared" si="1"/>
        <v>0</v>
      </c>
      <c r="G78" s="39"/>
    </row>
    <row r="79" spans="1:7" s="9" customFormat="1" ht="12.75">
      <c r="A79" s="5">
        <v>70</v>
      </c>
      <c r="B79" s="15" t="s">
        <v>63</v>
      </c>
      <c r="C79" s="15" t="s">
        <v>490</v>
      </c>
      <c r="D79" s="7">
        <v>1</v>
      </c>
      <c r="E79" s="8">
        <f>19*27</f>
        <v>513</v>
      </c>
      <c r="F79" s="8">
        <f t="shared" si="1"/>
        <v>513</v>
      </c>
      <c r="G79" s="39"/>
    </row>
    <row r="80" spans="1:7" s="9" customFormat="1" ht="12.75">
      <c r="A80" s="5">
        <v>71</v>
      </c>
      <c r="B80" s="15" t="s">
        <v>64</v>
      </c>
      <c r="C80" s="15" t="s">
        <v>340</v>
      </c>
      <c r="D80" s="7">
        <v>1</v>
      </c>
      <c r="E80" s="8">
        <v>4520</v>
      </c>
      <c r="F80" s="8">
        <f t="shared" si="1"/>
        <v>4520</v>
      </c>
      <c r="G80" s="39"/>
    </row>
    <row r="81" spans="1:7" s="9" customFormat="1" ht="12.75">
      <c r="A81" s="5">
        <v>72</v>
      </c>
      <c r="B81" s="15" t="s">
        <v>65</v>
      </c>
      <c r="C81" s="15" t="s">
        <v>341</v>
      </c>
      <c r="D81" s="7">
        <v>1</v>
      </c>
      <c r="E81" s="8">
        <f>14*27</f>
        <v>378</v>
      </c>
      <c r="F81" s="8">
        <f t="shared" si="1"/>
        <v>378</v>
      </c>
      <c r="G81" s="39"/>
    </row>
    <row r="82" spans="1:7" s="9" customFormat="1" ht="12.75">
      <c r="A82" s="5">
        <v>73</v>
      </c>
      <c r="B82" s="15" t="s">
        <v>66</v>
      </c>
      <c r="C82" s="15" t="s">
        <v>342</v>
      </c>
      <c r="D82" s="7">
        <v>1</v>
      </c>
      <c r="E82" s="8">
        <f>63*27</f>
        <v>1701</v>
      </c>
      <c r="F82" s="8">
        <f t="shared" si="1"/>
        <v>1701</v>
      </c>
      <c r="G82" s="39"/>
    </row>
    <row r="83" spans="1:7" s="9" customFormat="1" ht="12.75">
      <c r="A83" s="5">
        <v>74</v>
      </c>
      <c r="B83" s="15" t="s">
        <v>67</v>
      </c>
      <c r="C83" s="15" t="s">
        <v>491</v>
      </c>
      <c r="D83" s="7">
        <v>1</v>
      </c>
      <c r="E83" s="8">
        <v>2130</v>
      </c>
      <c r="F83" s="8">
        <f t="shared" si="1"/>
        <v>2130</v>
      </c>
      <c r="G83" s="39"/>
    </row>
    <row r="84" spans="1:7" s="9" customFormat="1" ht="12.75">
      <c r="A84" s="32">
        <v>75</v>
      </c>
      <c r="B84" s="33" t="s">
        <v>68</v>
      </c>
      <c r="C84" s="33" t="s">
        <v>344</v>
      </c>
      <c r="D84" s="34">
        <v>2</v>
      </c>
      <c r="E84" s="35">
        <v>1810</v>
      </c>
      <c r="F84" s="35">
        <f t="shared" si="1"/>
        <v>3620</v>
      </c>
      <c r="G84" s="39"/>
    </row>
    <row r="85" spans="1:7" s="9" customFormat="1" ht="12.75">
      <c r="A85" s="32">
        <v>76</v>
      </c>
      <c r="B85" s="33" t="s">
        <v>69</v>
      </c>
      <c r="C85" s="33" t="s">
        <v>345</v>
      </c>
      <c r="D85" s="34">
        <v>2</v>
      </c>
      <c r="E85" s="35">
        <v>820</v>
      </c>
      <c r="F85" s="35">
        <f t="shared" si="1"/>
        <v>1640</v>
      </c>
      <c r="G85" s="39"/>
    </row>
    <row r="86" spans="1:7" s="9" customFormat="1" ht="12.75">
      <c r="A86" s="32">
        <v>77</v>
      </c>
      <c r="B86" s="33" t="s">
        <v>70</v>
      </c>
      <c r="C86" s="33" t="s">
        <v>346</v>
      </c>
      <c r="D86" s="34">
        <v>1</v>
      </c>
      <c r="E86" s="35">
        <v>8360</v>
      </c>
      <c r="F86" s="35">
        <f t="shared" si="1"/>
        <v>8360</v>
      </c>
      <c r="G86" s="39"/>
    </row>
    <row r="87" spans="1:7" s="9" customFormat="1" ht="12.75">
      <c r="A87" s="5">
        <v>78</v>
      </c>
      <c r="B87" s="15" t="s">
        <v>48</v>
      </c>
      <c r="C87" s="15" t="s">
        <v>324</v>
      </c>
      <c r="D87" s="7">
        <v>1</v>
      </c>
      <c r="E87" s="8">
        <f>49*27</f>
        <v>1323</v>
      </c>
      <c r="F87" s="8">
        <f t="shared" si="1"/>
        <v>1323</v>
      </c>
      <c r="G87" s="39"/>
    </row>
    <row r="88" spans="1:7" s="9" customFormat="1" ht="12.75">
      <c r="A88" s="5">
        <v>79</v>
      </c>
      <c r="B88" s="15" t="s">
        <v>57</v>
      </c>
      <c r="C88" s="15" t="s">
        <v>333</v>
      </c>
      <c r="D88" s="7">
        <v>1</v>
      </c>
      <c r="E88" s="8">
        <v>208</v>
      </c>
      <c r="F88" s="8">
        <f t="shared" si="1"/>
        <v>208</v>
      </c>
      <c r="G88" s="39"/>
    </row>
    <row r="89" spans="1:7" s="9" customFormat="1" ht="12.75">
      <c r="A89" s="5">
        <v>80</v>
      </c>
      <c r="B89" s="15" t="s">
        <v>71</v>
      </c>
      <c r="C89" s="15" t="s">
        <v>347</v>
      </c>
      <c r="D89" s="7">
        <v>1</v>
      </c>
      <c r="E89" s="8">
        <f>380*27</f>
        <v>10260</v>
      </c>
      <c r="F89" s="8">
        <f t="shared" si="1"/>
        <v>10260</v>
      </c>
      <c r="G89" s="39"/>
    </row>
    <row r="90" spans="1:7" s="9" customFormat="1" ht="12.75">
      <c r="A90" s="5">
        <v>81</v>
      </c>
      <c r="B90" s="15" t="s">
        <v>72</v>
      </c>
      <c r="C90" s="15" t="s">
        <v>348</v>
      </c>
      <c r="D90" s="7">
        <v>1</v>
      </c>
      <c r="E90" s="8">
        <f>380*27</f>
        <v>10260</v>
      </c>
      <c r="F90" s="8">
        <f t="shared" si="1"/>
        <v>10260</v>
      </c>
      <c r="G90" s="39"/>
    </row>
    <row r="91" spans="1:7" s="9" customFormat="1" ht="12.75">
      <c r="A91" s="5">
        <v>82</v>
      </c>
      <c r="B91" s="15" t="s">
        <v>73</v>
      </c>
      <c r="C91" s="15" t="s">
        <v>349</v>
      </c>
      <c r="D91" s="7">
        <v>1</v>
      </c>
      <c r="E91" s="8">
        <v>490</v>
      </c>
      <c r="F91" s="8">
        <f t="shared" si="1"/>
        <v>490</v>
      </c>
      <c r="G91" s="39"/>
    </row>
    <row r="92" spans="1:7" s="9" customFormat="1" ht="12.75">
      <c r="A92" s="32">
        <v>83</v>
      </c>
      <c r="B92" s="33" t="s">
        <v>74</v>
      </c>
      <c r="C92" s="33" t="s">
        <v>350</v>
      </c>
      <c r="D92" s="34">
        <v>1</v>
      </c>
      <c r="E92" s="35">
        <v>4120</v>
      </c>
      <c r="F92" s="35">
        <f t="shared" si="1"/>
        <v>4120</v>
      </c>
      <c r="G92" s="39"/>
    </row>
    <row r="93" spans="1:7" s="9" customFormat="1" ht="12.75">
      <c r="A93" s="21"/>
      <c r="B93" s="22" t="s">
        <v>75</v>
      </c>
      <c r="C93" s="22" t="s">
        <v>351</v>
      </c>
      <c r="D93" s="23"/>
      <c r="E93" s="24"/>
      <c r="F93" s="24">
        <f t="shared" si="1"/>
        <v>0</v>
      </c>
      <c r="G93" s="39"/>
    </row>
    <row r="94" spans="1:7" s="9" customFormat="1" ht="12.75">
      <c r="A94" s="5">
        <v>84</v>
      </c>
      <c r="B94" s="15" t="s">
        <v>76</v>
      </c>
      <c r="C94" s="15" t="s">
        <v>492</v>
      </c>
      <c r="D94" s="7">
        <v>2</v>
      </c>
      <c r="E94" s="8">
        <v>1460</v>
      </c>
      <c r="F94" s="8">
        <f t="shared" si="1"/>
        <v>2920</v>
      </c>
      <c r="G94" s="39"/>
    </row>
    <row r="95" spans="1:7" s="9" customFormat="1" ht="12.75">
      <c r="A95" s="5">
        <v>85</v>
      </c>
      <c r="B95" s="15" t="s">
        <v>77</v>
      </c>
      <c r="C95" s="15" t="s">
        <v>493</v>
      </c>
      <c r="D95" s="7">
        <v>1</v>
      </c>
      <c r="E95" s="8">
        <v>4510</v>
      </c>
      <c r="F95" s="8">
        <f t="shared" si="1"/>
        <v>4510</v>
      </c>
      <c r="G95" s="39"/>
    </row>
    <row r="96" spans="1:7" s="9" customFormat="1" ht="12.75">
      <c r="A96" s="5">
        <v>86</v>
      </c>
      <c r="B96" s="15" t="s">
        <v>78</v>
      </c>
      <c r="C96" s="15" t="s">
        <v>494</v>
      </c>
      <c r="D96" s="7">
        <v>1</v>
      </c>
      <c r="E96" s="8">
        <v>1260</v>
      </c>
      <c r="F96" s="8">
        <f t="shared" si="1"/>
        <v>1260</v>
      </c>
      <c r="G96" s="39"/>
    </row>
    <row r="97" spans="1:7" s="9" customFormat="1" ht="12.75">
      <c r="A97" s="5">
        <v>87</v>
      </c>
      <c r="B97" s="15" t="s">
        <v>79</v>
      </c>
      <c r="C97" s="15" t="s">
        <v>355</v>
      </c>
      <c r="D97" s="7">
        <v>2</v>
      </c>
      <c r="E97" s="8">
        <f>15.97*27</f>
        <v>431.19</v>
      </c>
      <c r="F97" s="8">
        <f t="shared" si="1"/>
        <v>862.38</v>
      </c>
      <c r="G97" s="39"/>
    </row>
    <row r="98" spans="1:7" s="9" customFormat="1" ht="12.75">
      <c r="A98" s="5">
        <v>88</v>
      </c>
      <c r="B98" s="15" t="s">
        <v>80</v>
      </c>
      <c r="C98" s="15" t="s">
        <v>495</v>
      </c>
      <c r="D98" s="7">
        <v>1</v>
      </c>
      <c r="E98" s="8">
        <v>280</v>
      </c>
      <c r="F98" s="8">
        <f t="shared" si="1"/>
        <v>280</v>
      </c>
      <c r="G98" s="39"/>
    </row>
    <row r="99" spans="1:7" s="9" customFormat="1" ht="12.75">
      <c r="A99" s="5">
        <v>89</v>
      </c>
      <c r="B99" s="15" t="s">
        <v>81</v>
      </c>
      <c r="C99" s="15" t="s">
        <v>496</v>
      </c>
      <c r="D99" s="7">
        <v>1</v>
      </c>
      <c r="E99" s="8">
        <v>326</v>
      </c>
      <c r="F99" s="8">
        <f t="shared" si="1"/>
        <v>326</v>
      </c>
      <c r="G99" s="39"/>
    </row>
    <row r="100" spans="1:7" s="9" customFormat="1" ht="12.75">
      <c r="A100" s="5">
        <v>90</v>
      </c>
      <c r="B100" s="15" t="s">
        <v>82</v>
      </c>
      <c r="C100" s="15" t="s">
        <v>358</v>
      </c>
      <c r="D100" s="7">
        <v>5</v>
      </c>
      <c r="E100" s="8">
        <v>275</v>
      </c>
      <c r="F100" s="8">
        <f t="shared" si="1"/>
        <v>1375</v>
      </c>
      <c r="G100" s="39"/>
    </row>
    <row r="101" spans="1:7" s="9" customFormat="1" ht="12.75">
      <c r="A101" s="5">
        <v>91</v>
      </c>
      <c r="B101" s="15" t="s">
        <v>83</v>
      </c>
      <c r="C101" s="15" t="s">
        <v>359</v>
      </c>
      <c r="D101" s="7">
        <v>4</v>
      </c>
      <c r="E101" s="8">
        <v>275</v>
      </c>
      <c r="F101" s="8">
        <f t="shared" si="1"/>
        <v>1100</v>
      </c>
      <c r="G101" s="39"/>
    </row>
    <row r="102" spans="1:7" s="9" customFormat="1" ht="12.75">
      <c r="A102" s="5">
        <v>92</v>
      </c>
      <c r="B102" s="15" t="s">
        <v>84</v>
      </c>
      <c r="C102" s="15" t="s">
        <v>360</v>
      </c>
      <c r="D102" s="7">
        <v>2</v>
      </c>
      <c r="E102" s="8">
        <v>275</v>
      </c>
      <c r="F102" s="8">
        <f t="shared" si="1"/>
        <v>550</v>
      </c>
      <c r="G102" s="39"/>
    </row>
    <row r="103" spans="1:7" s="9" customFormat="1" ht="12.75">
      <c r="A103" s="5">
        <v>93</v>
      </c>
      <c r="B103" s="15" t="s">
        <v>85</v>
      </c>
      <c r="C103" s="15" t="s">
        <v>361</v>
      </c>
      <c r="D103" s="7">
        <v>5</v>
      </c>
      <c r="E103" s="8">
        <v>17</v>
      </c>
      <c r="F103" s="8">
        <f t="shared" si="1"/>
        <v>85</v>
      </c>
      <c r="G103" s="39"/>
    </row>
    <row r="104" spans="1:7" s="9" customFormat="1" ht="12.75">
      <c r="A104" s="5">
        <v>94</v>
      </c>
      <c r="B104" s="15" t="s">
        <v>86</v>
      </c>
      <c r="C104" s="15" t="s">
        <v>362</v>
      </c>
      <c r="D104" s="7">
        <v>5</v>
      </c>
      <c r="E104" s="8">
        <v>19</v>
      </c>
      <c r="F104" s="8">
        <f t="shared" si="1"/>
        <v>95</v>
      </c>
      <c r="G104" s="39"/>
    </row>
    <row r="105" spans="1:7" s="9" customFormat="1" ht="12.75">
      <c r="A105" s="21"/>
      <c r="B105" s="22" t="s">
        <v>87</v>
      </c>
      <c r="C105" s="22" t="s">
        <v>351</v>
      </c>
      <c r="D105" s="23"/>
      <c r="E105" s="24"/>
      <c r="F105" s="24">
        <f t="shared" si="1"/>
        <v>0</v>
      </c>
      <c r="G105" s="39"/>
    </row>
    <row r="106" spans="1:7" s="9" customFormat="1" ht="12.75">
      <c r="A106" s="5">
        <v>95</v>
      </c>
      <c r="B106" s="15" t="s">
        <v>88</v>
      </c>
      <c r="C106" s="15" t="s">
        <v>497</v>
      </c>
      <c r="D106" s="7">
        <v>1</v>
      </c>
      <c r="E106" s="8">
        <v>40</v>
      </c>
      <c r="F106" s="8">
        <f t="shared" si="1"/>
        <v>40</v>
      </c>
      <c r="G106" s="39"/>
    </row>
    <row r="107" spans="1:7" s="9" customFormat="1" ht="12.75">
      <c r="A107" s="5">
        <v>96</v>
      </c>
      <c r="B107" s="15" t="s">
        <v>89</v>
      </c>
      <c r="C107" s="15" t="s">
        <v>363</v>
      </c>
      <c r="D107" s="7">
        <v>1</v>
      </c>
      <c r="E107" s="8">
        <v>35</v>
      </c>
      <c r="F107" s="8">
        <f t="shared" si="1"/>
        <v>35</v>
      </c>
      <c r="G107" s="39"/>
    </row>
    <row r="108" spans="1:7" s="9" customFormat="1" ht="12.75">
      <c r="A108" s="5">
        <v>97</v>
      </c>
      <c r="B108" s="15" t="s">
        <v>90</v>
      </c>
      <c r="C108" s="15" t="s">
        <v>364</v>
      </c>
      <c r="D108" s="7">
        <v>10</v>
      </c>
      <c r="E108" s="8">
        <v>10</v>
      </c>
      <c r="F108" s="8">
        <f t="shared" si="1"/>
        <v>100</v>
      </c>
      <c r="G108" s="39"/>
    </row>
    <row r="109" spans="1:7" s="9" customFormat="1" ht="12.75">
      <c r="A109" s="5">
        <v>98</v>
      </c>
      <c r="B109" s="15" t="s">
        <v>91</v>
      </c>
      <c r="C109" s="15" t="s">
        <v>365</v>
      </c>
      <c r="D109" s="7">
        <v>2</v>
      </c>
      <c r="E109" s="8">
        <v>86</v>
      </c>
      <c r="F109" s="8">
        <f t="shared" si="1"/>
        <v>172</v>
      </c>
      <c r="G109" s="39"/>
    </row>
    <row r="110" spans="1:7" s="9" customFormat="1" ht="12.75">
      <c r="A110" s="5">
        <v>99</v>
      </c>
      <c r="B110" s="15" t="s">
        <v>92</v>
      </c>
      <c r="C110" s="15" t="s">
        <v>366</v>
      </c>
      <c r="D110" s="7">
        <v>2</v>
      </c>
      <c r="E110" s="8">
        <v>324</v>
      </c>
      <c r="F110" s="8">
        <f t="shared" si="1"/>
        <v>648</v>
      </c>
      <c r="G110" s="39"/>
    </row>
    <row r="111" spans="1:7" s="9" customFormat="1" ht="12.75">
      <c r="A111" s="21"/>
      <c r="B111" s="22" t="s">
        <v>93</v>
      </c>
      <c r="C111" s="22" t="s">
        <v>351</v>
      </c>
      <c r="D111" s="23"/>
      <c r="E111" s="24"/>
      <c r="F111" s="24">
        <f t="shared" si="1"/>
        <v>0</v>
      </c>
      <c r="G111" s="39"/>
    </row>
    <row r="112" spans="1:7" s="9" customFormat="1" ht="12.75">
      <c r="A112" s="5">
        <v>100</v>
      </c>
      <c r="B112" s="15" t="s">
        <v>94</v>
      </c>
      <c r="C112" s="15" t="s">
        <v>465</v>
      </c>
      <c r="D112" s="7">
        <v>1</v>
      </c>
      <c r="E112" s="8">
        <v>295</v>
      </c>
      <c r="F112" s="8">
        <f t="shared" si="1"/>
        <v>295</v>
      </c>
      <c r="G112" s="39"/>
    </row>
    <row r="113" spans="1:7" s="9" customFormat="1" ht="12.75">
      <c r="A113" s="5">
        <v>101</v>
      </c>
      <c r="B113" s="15" t="s">
        <v>95</v>
      </c>
      <c r="C113" s="15" t="s">
        <v>367</v>
      </c>
      <c r="D113" s="7">
        <v>1</v>
      </c>
      <c r="E113" s="8">
        <v>260</v>
      </c>
      <c r="F113" s="8">
        <f t="shared" si="1"/>
        <v>260</v>
      </c>
      <c r="G113" s="39"/>
    </row>
    <row r="114" spans="1:7" s="9" customFormat="1" ht="12.75">
      <c r="A114" s="5">
        <v>102</v>
      </c>
      <c r="B114" s="15" t="s">
        <v>96</v>
      </c>
      <c r="C114" s="15" t="s">
        <v>368</v>
      </c>
      <c r="D114" s="7">
        <v>1</v>
      </c>
      <c r="E114" s="8">
        <f>60*27</f>
        <v>1620</v>
      </c>
      <c r="F114" s="8">
        <f t="shared" si="1"/>
        <v>1620</v>
      </c>
      <c r="G114" s="39"/>
    </row>
    <row r="115" spans="1:7" s="9" customFormat="1" ht="12.75">
      <c r="A115" s="5">
        <v>103</v>
      </c>
      <c r="B115" s="15" t="s">
        <v>97</v>
      </c>
      <c r="C115" s="15" t="s">
        <v>369</v>
      </c>
      <c r="D115" s="7">
        <v>1</v>
      </c>
      <c r="E115" s="8">
        <v>1188</v>
      </c>
      <c r="F115" s="8">
        <f t="shared" si="1"/>
        <v>1188</v>
      </c>
      <c r="G115" s="39"/>
    </row>
    <row r="116" spans="1:7" s="9" customFormat="1" ht="12.75">
      <c r="A116" s="5">
        <v>104</v>
      </c>
      <c r="B116" s="15" t="s">
        <v>98</v>
      </c>
      <c r="C116" s="15" t="s">
        <v>370</v>
      </c>
      <c r="D116" s="7">
        <v>1</v>
      </c>
      <c r="E116" s="8">
        <v>1460</v>
      </c>
      <c r="F116" s="8">
        <f t="shared" si="1"/>
        <v>1460</v>
      </c>
      <c r="G116" s="39"/>
    </row>
    <row r="117" spans="1:7" s="9" customFormat="1" ht="12.75">
      <c r="A117" s="5">
        <v>105</v>
      </c>
      <c r="B117" s="15" t="s">
        <v>99</v>
      </c>
      <c r="C117" s="15" t="s">
        <v>371</v>
      </c>
      <c r="D117" s="7">
        <v>1</v>
      </c>
      <c r="E117" s="8">
        <f>44*27</f>
        <v>1188</v>
      </c>
      <c r="F117" s="8">
        <f t="shared" si="1"/>
        <v>1188</v>
      </c>
      <c r="G117" s="39"/>
    </row>
    <row r="118" spans="1:7" s="9" customFormat="1" ht="12.75">
      <c r="A118" s="5">
        <v>106</v>
      </c>
      <c r="B118" s="15" t="s">
        <v>100</v>
      </c>
      <c r="C118" s="15" t="s">
        <v>372</v>
      </c>
      <c r="D118" s="7">
        <v>1</v>
      </c>
      <c r="E118" s="8">
        <f>8.7*27</f>
        <v>234.89999999999998</v>
      </c>
      <c r="F118" s="8">
        <f t="shared" si="1"/>
        <v>234.89999999999998</v>
      </c>
      <c r="G118" s="39"/>
    </row>
    <row r="119" spans="1:7" s="9" customFormat="1" ht="12.75">
      <c r="A119" s="5">
        <v>107</v>
      </c>
      <c r="B119" s="15" t="s">
        <v>101</v>
      </c>
      <c r="C119" s="15" t="s">
        <v>373</v>
      </c>
      <c r="D119" s="7">
        <v>1</v>
      </c>
      <c r="E119" s="8">
        <v>180</v>
      </c>
      <c r="F119" s="8">
        <f t="shared" si="1"/>
        <v>180</v>
      </c>
      <c r="G119" s="39"/>
    </row>
    <row r="120" spans="1:7" s="9" customFormat="1" ht="12.75">
      <c r="A120" s="5">
        <v>108</v>
      </c>
      <c r="B120" s="15" t="s">
        <v>102</v>
      </c>
      <c r="C120" s="15" t="s">
        <v>374</v>
      </c>
      <c r="D120" s="7">
        <v>1</v>
      </c>
      <c r="E120" s="8">
        <v>840</v>
      </c>
      <c r="F120" s="8">
        <f t="shared" si="1"/>
        <v>840</v>
      </c>
      <c r="G120" s="39"/>
    </row>
    <row r="121" spans="1:7" s="9" customFormat="1" ht="12.75">
      <c r="A121" s="5">
        <v>109</v>
      </c>
      <c r="B121" s="15" t="s">
        <v>103</v>
      </c>
      <c r="C121" s="15" t="s">
        <v>375</v>
      </c>
      <c r="D121" s="7">
        <v>5</v>
      </c>
      <c r="E121" s="8">
        <v>160</v>
      </c>
      <c r="F121" s="8">
        <f t="shared" si="1"/>
        <v>800</v>
      </c>
      <c r="G121" s="39"/>
    </row>
    <row r="122" spans="1:7" s="9" customFormat="1" ht="12.75">
      <c r="A122" s="5">
        <v>110</v>
      </c>
      <c r="B122" s="15" t="s">
        <v>104</v>
      </c>
      <c r="C122" s="15" t="s">
        <v>475</v>
      </c>
      <c r="D122" s="7">
        <v>20</v>
      </c>
      <c r="E122" s="8">
        <v>85</v>
      </c>
      <c r="F122" s="8">
        <f t="shared" si="1"/>
        <v>1700</v>
      </c>
      <c r="G122" s="39"/>
    </row>
    <row r="123" spans="1:7" s="9" customFormat="1" ht="12.75">
      <c r="A123" s="5">
        <v>111</v>
      </c>
      <c r="B123" s="15" t="s">
        <v>105</v>
      </c>
      <c r="C123" s="15" t="s">
        <v>475</v>
      </c>
      <c r="D123" s="7">
        <v>20</v>
      </c>
      <c r="E123" s="8">
        <v>85</v>
      </c>
      <c r="F123" s="8">
        <f t="shared" si="1"/>
        <v>1700</v>
      </c>
      <c r="G123" s="39"/>
    </row>
    <row r="124" spans="1:7" s="9" customFormat="1" ht="12.75">
      <c r="A124" s="21"/>
      <c r="B124" s="22" t="s">
        <v>106</v>
      </c>
      <c r="C124" s="22" t="s">
        <v>351</v>
      </c>
      <c r="D124" s="23"/>
      <c r="E124" s="24"/>
      <c r="F124" s="24">
        <f t="shared" si="1"/>
        <v>0</v>
      </c>
      <c r="G124" s="39"/>
    </row>
    <row r="125" spans="1:7" s="9" customFormat="1" ht="12.75">
      <c r="A125" s="5">
        <v>112</v>
      </c>
      <c r="B125" s="15" t="s">
        <v>107</v>
      </c>
      <c r="C125" s="15" t="s">
        <v>376</v>
      </c>
      <c r="D125" s="7">
        <v>1</v>
      </c>
      <c r="E125" s="8" t="s">
        <v>208</v>
      </c>
      <c r="F125" s="8">
        <v>0</v>
      </c>
      <c r="G125" s="39"/>
    </row>
    <row r="126" spans="1:7" s="9" customFormat="1" ht="12.75">
      <c r="A126" s="5">
        <v>113</v>
      </c>
      <c r="B126" s="15" t="s">
        <v>108</v>
      </c>
      <c r="C126" s="15" t="s">
        <v>378</v>
      </c>
      <c r="D126" s="7">
        <v>1</v>
      </c>
      <c r="E126" s="8" t="s">
        <v>208</v>
      </c>
      <c r="F126" s="8">
        <v>0</v>
      </c>
      <c r="G126" s="39"/>
    </row>
    <row r="127" spans="1:7" s="9" customFormat="1" ht="12.75">
      <c r="A127" s="5">
        <v>114</v>
      </c>
      <c r="B127" s="15" t="s">
        <v>109</v>
      </c>
      <c r="C127" s="15" t="s">
        <v>377</v>
      </c>
      <c r="D127" s="7">
        <v>1</v>
      </c>
      <c r="E127" s="8" t="s">
        <v>208</v>
      </c>
      <c r="F127" s="8">
        <v>0</v>
      </c>
      <c r="G127" s="39"/>
    </row>
    <row r="128" spans="1:7" s="9" customFormat="1" ht="12.75">
      <c r="A128" s="5">
        <v>115</v>
      </c>
      <c r="B128" s="15" t="s">
        <v>110</v>
      </c>
      <c r="C128" s="15" t="s">
        <v>476</v>
      </c>
      <c r="D128" s="7">
        <v>2</v>
      </c>
      <c r="E128" s="20" t="s">
        <v>208</v>
      </c>
      <c r="F128" s="8">
        <v>0</v>
      </c>
      <c r="G128" s="39"/>
    </row>
    <row r="129" spans="1:7" s="9" customFormat="1" ht="12.75">
      <c r="A129" s="5">
        <v>116</v>
      </c>
      <c r="B129" s="15" t="s">
        <v>111</v>
      </c>
      <c r="C129" s="15" t="s">
        <v>379</v>
      </c>
      <c r="D129" s="7">
        <v>1</v>
      </c>
      <c r="E129" s="8">
        <f>40*27</f>
        <v>1080</v>
      </c>
      <c r="F129" s="8">
        <f t="shared" si="1"/>
        <v>1080</v>
      </c>
      <c r="G129" s="39"/>
    </row>
    <row r="130" spans="1:7" s="9" customFormat="1" ht="12.75">
      <c r="A130" s="5">
        <v>117</v>
      </c>
      <c r="B130" s="15" t="s">
        <v>112</v>
      </c>
      <c r="C130" s="15" t="s">
        <v>380</v>
      </c>
      <c r="D130" s="7">
        <v>2</v>
      </c>
      <c r="E130" s="8">
        <f>135*27</f>
        <v>3645</v>
      </c>
      <c r="F130" s="8">
        <f t="shared" si="1"/>
        <v>7290</v>
      </c>
      <c r="G130" s="39"/>
    </row>
    <row r="131" spans="1:7" s="9" customFormat="1" ht="12.75">
      <c r="A131" s="5">
        <v>118</v>
      </c>
      <c r="B131" s="15" t="s">
        <v>113</v>
      </c>
      <c r="C131" s="15" t="s">
        <v>381</v>
      </c>
      <c r="D131" s="7">
        <v>2</v>
      </c>
      <c r="E131" s="8">
        <v>300</v>
      </c>
      <c r="F131" s="8">
        <f t="shared" si="1"/>
        <v>600</v>
      </c>
      <c r="G131" s="39"/>
    </row>
    <row r="132" spans="1:7" s="9" customFormat="1" ht="12.75">
      <c r="A132" s="5">
        <v>119</v>
      </c>
      <c r="B132" s="15" t="s">
        <v>114</v>
      </c>
      <c r="C132" s="15" t="s">
        <v>381</v>
      </c>
      <c r="D132" s="7">
        <v>2</v>
      </c>
      <c r="E132" s="8">
        <v>300</v>
      </c>
      <c r="F132" s="8">
        <f t="shared" si="1"/>
        <v>600</v>
      </c>
      <c r="G132" s="39"/>
    </row>
    <row r="133" spans="1:7" s="9" customFormat="1" ht="12.75">
      <c r="A133" s="5">
        <v>120</v>
      </c>
      <c r="B133" s="15" t="s">
        <v>115</v>
      </c>
      <c r="C133" s="15" t="s">
        <v>382</v>
      </c>
      <c r="D133" s="7">
        <v>1</v>
      </c>
      <c r="E133" s="8">
        <f>33*27</f>
        <v>891</v>
      </c>
      <c r="F133" s="8">
        <f t="shared" si="1"/>
        <v>891</v>
      </c>
      <c r="G133" s="39"/>
    </row>
    <row r="134" spans="1:7" s="9" customFormat="1" ht="12.75">
      <c r="A134" s="5">
        <v>121</v>
      </c>
      <c r="B134" s="15" t="s">
        <v>116</v>
      </c>
      <c r="C134" s="15" t="s">
        <v>383</v>
      </c>
      <c r="D134" s="7">
        <v>1</v>
      </c>
      <c r="E134" s="8">
        <v>282</v>
      </c>
      <c r="F134" s="8">
        <f t="shared" si="1"/>
        <v>282</v>
      </c>
      <c r="G134" s="39"/>
    </row>
    <row r="135" spans="1:7" s="9" customFormat="1" ht="12.75">
      <c r="A135" s="21"/>
      <c r="B135" s="22" t="s">
        <v>117</v>
      </c>
      <c r="C135" s="22" t="s">
        <v>384</v>
      </c>
      <c r="D135" s="23"/>
      <c r="E135" s="24"/>
      <c r="F135" s="24">
        <f aca="true" t="shared" si="2" ref="F135:F198">E135*D135</f>
        <v>0</v>
      </c>
      <c r="G135" s="39"/>
    </row>
    <row r="136" spans="1:7" s="9" customFormat="1" ht="12.75">
      <c r="A136" s="5">
        <v>122</v>
      </c>
      <c r="B136" s="15" t="s">
        <v>118</v>
      </c>
      <c r="C136" s="15" t="s">
        <v>333</v>
      </c>
      <c r="D136" s="7">
        <v>4</v>
      </c>
      <c r="E136" s="8">
        <v>208</v>
      </c>
      <c r="F136" s="8">
        <f t="shared" si="2"/>
        <v>832</v>
      </c>
      <c r="G136" s="39"/>
    </row>
    <row r="137" spans="1:7" s="9" customFormat="1" ht="12.75">
      <c r="A137" s="5">
        <v>123</v>
      </c>
      <c r="B137" s="15" t="s">
        <v>119</v>
      </c>
      <c r="C137" s="15" t="s">
        <v>385</v>
      </c>
      <c r="D137" s="7">
        <v>1</v>
      </c>
      <c r="E137" s="8">
        <v>208</v>
      </c>
      <c r="F137" s="8">
        <f t="shared" si="2"/>
        <v>208</v>
      </c>
      <c r="G137" s="39"/>
    </row>
    <row r="138" spans="1:7" s="9" customFormat="1" ht="12.75">
      <c r="A138" s="5">
        <v>124</v>
      </c>
      <c r="B138" s="15" t="s">
        <v>120</v>
      </c>
      <c r="C138" s="15" t="s">
        <v>386</v>
      </c>
      <c r="D138" s="7">
        <v>2</v>
      </c>
      <c r="E138" s="8">
        <f>30*27</f>
        <v>810</v>
      </c>
      <c r="F138" s="8">
        <f t="shared" si="2"/>
        <v>1620</v>
      </c>
      <c r="G138" s="39">
        <v>30221</v>
      </c>
    </row>
    <row r="139" spans="1:7" s="9" customFormat="1" ht="12.75">
      <c r="A139" s="5">
        <v>125</v>
      </c>
      <c r="B139" s="15" t="s">
        <v>121</v>
      </c>
      <c r="C139" s="15" t="s">
        <v>498</v>
      </c>
      <c r="D139" s="7">
        <v>1</v>
      </c>
      <c r="E139" s="8">
        <f>23*27</f>
        <v>621</v>
      </c>
      <c r="F139" s="8">
        <f t="shared" si="2"/>
        <v>621</v>
      </c>
      <c r="G139" s="39"/>
    </row>
    <row r="140" spans="1:7" s="9" customFormat="1" ht="12.75">
      <c r="A140" s="5">
        <v>126</v>
      </c>
      <c r="B140" s="15" t="s">
        <v>122</v>
      </c>
      <c r="C140" s="15" t="s">
        <v>499</v>
      </c>
      <c r="D140" s="7">
        <v>1</v>
      </c>
      <c r="E140" s="8">
        <v>760</v>
      </c>
      <c r="F140" s="8">
        <v>0</v>
      </c>
      <c r="G140" s="39"/>
    </row>
    <row r="141" spans="1:7" s="9" customFormat="1" ht="12.75">
      <c r="A141" s="5">
        <v>127</v>
      </c>
      <c r="B141" s="15" t="s">
        <v>123</v>
      </c>
      <c r="C141" s="15" t="s">
        <v>388</v>
      </c>
      <c r="D141" s="7">
        <v>2</v>
      </c>
      <c r="E141" s="8">
        <v>285</v>
      </c>
      <c r="F141" s="8">
        <f t="shared" si="2"/>
        <v>570</v>
      </c>
      <c r="G141" s="39"/>
    </row>
    <row r="142" spans="1:7" s="9" customFormat="1" ht="12.75">
      <c r="A142" s="21"/>
      <c r="B142" s="22" t="s">
        <v>125</v>
      </c>
      <c r="C142" s="22" t="s">
        <v>390</v>
      </c>
      <c r="D142" s="23"/>
      <c r="E142" s="24"/>
      <c r="F142" s="24">
        <f t="shared" si="2"/>
        <v>0</v>
      </c>
      <c r="G142" s="39"/>
    </row>
    <row r="143" spans="1:7" s="9" customFormat="1" ht="12.75">
      <c r="A143" s="32">
        <v>128</v>
      </c>
      <c r="B143" s="33" t="s">
        <v>124</v>
      </c>
      <c r="C143" s="33" t="s">
        <v>391</v>
      </c>
      <c r="D143" s="34">
        <v>1</v>
      </c>
      <c r="E143" s="35">
        <v>32600</v>
      </c>
      <c r="F143" s="35">
        <f>E143*D143</f>
        <v>32600</v>
      </c>
      <c r="G143" s="39"/>
    </row>
    <row r="144" spans="1:7" s="9" customFormat="1" ht="12.75">
      <c r="A144" s="5">
        <v>129</v>
      </c>
      <c r="B144" s="15" t="s">
        <v>58</v>
      </c>
      <c r="C144" s="15" t="s">
        <v>334</v>
      </c>
      <c r="D144" s="7">
        <v>1</v>
      </c>
      <c r="E144" s="8">
        <v>209.25</v>
      </c>
      <c r="F144" s="8">
        <f t="shared" si="2"/>
        <v>209.25</v>
      </c>
      <c r="G144" s="39"/>
    </row>
    <row r="145" spans="1:7" s="9" customFormat="1" ht="12.75">
      <c r="A145" s="5">
        <v>130</v>
      </c>
      <c r="B145" s="15" t="s">
        <v>56</v>
      </c>
      <c r="C145" s="15" t="s">
        <v>392</v>
      </c>
      <c r="D145" s="7">
        <v>1</v>
      </c>
      <c r="E145" s="8">
        <v>5780</v>
      </c>
      <c r="F145" s="8">
        <f t="shared" si="2"/>
        <v>5780</v>
      </c>
      <c r="G145" s="39"/>
    </row>
    <row r="146" spans="1:7" s="9" customFormat="1" ht="12.75">
      <c r="A146" s="5">
        <v>131</v>
      </c>
      <c r="B146" s="15" t="s">
        <v>126</v>
      </c>
      <c r="C146" s="15" t="s">
        <v>333</v>
      </c>
      <c r="D146" s="7">
        <v>2</v>
      </c>
      <c r="E146" s="8">
        <v>248</v>
      </c>
      <c r="F146" s="8">
        <f t="shared" si="2"/>
        <v>496</v>
      </c>
      <c r="G146" s="39"/>
    </row>
    <row r="147" spans="1:7" s="9" customFormat="1" ht="12.75">
      <c r="A147" s="5">
        <v>132</v>
      </c>
      <c r="B147" s="15" t="s">
        <v>127</v>
      </c>
      <c r="C147" s="15" t="s">
        <v>394</v>
      </c>
      <c r="D147" s="7">
        <v>4</v>
      </c>
      <c r="E147" s="8">
        <v>2470</v>
      </c>
      <c r="F147" s="8">
        <f t="shared" si="2"/>
        <v>9880</v>
      </c>
      <c r="G147" s="39"/>
    </row>
    <row r="148" spans="1:7" s="9" customFormat="1" ht="12.75">
      <c r="A148" s="5">
        <v>133</v>
      </c>
      <c r="B148" s="15" t="s">
        <v>128</v>
      </c>
      <c r="C148" s="15" t="s">
        <v>395</v>
      </c>
      <c r="D148" s="7">
        <v>1</v>
      </c>
      <c r="E148" s="8">
        <v>1780</v>
      </c>
      <c r="F148" s="8">
        <f t="shared" si="2"/>
        <v>1780</v>
      </c>
      <c r="G148" s="39"/>
    </row>
    <row r="149" spans="1:7" s="9" customFormat="1" ht="12.75">
      <c r="A149" s="5">
        <v>134</v>
      </c>
      <c r="B149" s="15" t="s">
        <v>129</v>
      </c>
      <c r="C149" s="15" t="s">
        <v>396</v>
      </c>
      <c r="D149" s="7">
        <v>1</v>
      </c>
      <c r="E149" s="8">
        <f>400*27</f>
        <v>10800</v>
      </c>
      <c r="F149" s="8">
        <f t="shared" si="2"/>
        <v>10800</v>
      </c>
      <c r="G149" s="39"/>
    </row>
    <row r="150" spans="1:7" s="9" customFormat="1" ht="12.75">
      <c r="A150" s="5">
        <v>135</v>
      </c>
      <c r="B150" s="15" t="s">
        <v>130</v>
      </c>
      <c r="C150" s="15" t="s">
        <v>397</v>
      </c>
      <c r="D150" s="7">
        <v>1</v>
      </c>
      <c r="E150" s="8">
        <v>470</v>
      </c>
      <c r="F150" s="8">
        <f t="shared" si="2"/>
        <v>470</v>
      </c>
      <c r="G150" s="39"/>
    </row>
    <row r="151" spans="1:7" s="9" customFormat="1" ht="12.75">
      <c r="A151" s="5">
        <v>136</v>
      </c>
      <c r="B151" s="15" t="s">
        <v>131</v>
      </c>
      <c r="C151" s="15" t="s">
        <v>398</v>
      </c>
      <c r="D151" s="7">
        <v>1</v>
      </c>
      <c r="E151" s="8">
        <v>452</v>
      </c>
      <c r="F151" s="8">
        <f t="shared" si="2"/>
        <v>452</v>
      </c>
      <c r="G151" s="39"/>
    </row>
    <row r="152" spans="1:7" s="9" customFormat="1" ht="12.75">
      <c r="A152" s="5">
        <v>137</v>
      </c>
      <c r="B152" s="15" t="s">
        <v>132</v>
      </c>
      <c r="C152" s="15" t="s">
        <v>399</v>
      </c>
      <c r="D152" s="7">
        <v>1</v>
      </c>
      <c r="E152" s="8">
        <v>32</v>
      </c>
      <c r="F152" s="8">
        <f t="shared" si="2"/>
        <v>32</v>
      </c>
      <c r="G152" s="39"/>
    </row>
    <row r="153" spans="1:7" s="9" customFormat="1" ht="12.75">
      <c r="A153" s="5">
        <v>138</v>
      </c>
      <c r="B153" s="15" t="s">
        <v>133</v>
      </c>
      <c r="C153" s="15" t="s">
        <v>400</v>
      </c>
      <c r="D153" s="7">
        <v>1</v>
      </c>
      <c r="E153" s="8">
        <v>160</v>
      </c>
      <c r="F153" s="8">
        <f t="shared" si="2"/>
        <v>160</v>
      </c>
      <c r="G153" s="39"/>
    </row>
    <row r="154" spans="1:7" s="9" customFormat="1" ht="12.75">
      <c r="A154" s="5">
        <v>139</v>
      </c>
      <c r="B154" s="15" t="s">
        <v>134</v>
      </c>
      <c r="C154" s="15" t="s">
        <v>401</v>
      </c>
      <c r="D154" s="7">
        <v>1</v>
      </c>
      <c r="E154" s="8">
        <v>5620</v>
      </c>
      <c r="F154" s="8">
        <f t="shared" si="2"/>
        <v>5620</v>
      </c>
      <c r="G154" s="39"/>
    </row>
    <row r="155" spans="1:7" s="9" customFormat="1" ht="12.75">
      <c r="A155" s="5">
        <v>140</v>
      </c>
      <c r="B155" s="15" t="s">
        <v>222</v>
      </c>
      <c r="C155" s="15" t="s">
        <v>500</v>
      </c>
      <c r="D155" s="7">
        <v>8</v>
      </c>
      <c r="E155" s="8">
        <v>1323</v>
      </c>
      <c r="F155" s="8">
        <v>0</v>
      </c>
      <c r="G155" s="39"/>
    </row>
    <row r="156" spans="1:7" s="9" customFormat="1" ht="12.75">
      <c r="A156" s="21"/>
      <c r="B156" s="22" t="s">
        <v>135</v>
      </c>
      <c r="C156" s="22" t="s">
        <v>403</v>
      </c>
      <c r="D156" s="23" t="s">
        <v>14</v>
      </c>
      <c r="E156" s="24" t="s">
        <v>14</v>
      </c>
      <c r="F156" s="24">
        <v>0</v>
      </c>
      <c r="G156" s="39"/>
    </row>
    <row r="157" spans="1:7" s="9" customFormat="1" ht="12.75">
      <c r="A157" s="32">
        <v>141</v>
      </c>
      <c r="B157" s="33" t="s">
        <v>136</v>
      </c>
      <c r="C157" s="33" t="s">
        <v>404</v>
      </c>
      <c r="D157" s="34">
        <v>1</v>
      </c>
      <c r="E157" s="35">
        <v>0</v>
      </c>
      <c r="F157" s="35">
        <v>0</v>
      </c>
      <c r="G157" s="39"/>
    </row>
    <row r="158" spans="1:7" s="9" customFormat="1" ht="12.75">
      <c r="A158" s="5">
        <v>142</v>
      </c>
      <c r="B158" s="15" t="s">
        <v>137</v>
      </c>
      <c r="C158" s="15" t="s">
        <v>501</v>
      </c>
      <c r="D158" s="7">
        <v>1</v>
      </c>
      <c r="E158" s="8">
        <v>902</v>
      </c>
      <c r="F158" s="8">
        <f t="shared" si="2"/>
        <v>902</v>
      </c>
      <c r="G158" s="39">
        <v>61945</v>
      </c>
    </row>
    <row r="159" spans="1:7" s="9" customFormat="1" ht="12.75">
      <c r="A159" s="5">
        <v>143</v>
      </c>
      <c r="B159" s="15" t="s">
        <v>138</v>
      </c>
      <c r="C159" s="15" t="s">
        <v>405</v>
      </c>
      <c r="D159" s="7">
        <v>2</v>
      </c>
      <c r="E159" s="8">
        <f>8*27</f>
        <v>216</v>
      </c>
      <c r="F159" s="8">
        <f t="shared" si="2"/>
        <v>432</v>
      </c>
      <c r="G159" s="39">
        <v>61941</v>
      </c>
    </row>
    <row r="160" spans="1:7" s="9" customFormat="1" ht="12.75">
      <c r="A160" s="5">
        <v>144</v>
      </c>
      <c r="B160" s="15" t="s">
        <v>139</v>
      </c>
      <c r="C160" s="15" t="s">
        <v>406</v>
      </c>
      <c r="D160" s="7">
        <v>1</v>
      </c>
      <c r="E160" s="8">
        <v>29890</v>
      </c>
      <c r="F160" s="8">
        <f t="shared" si="2"/>
        <v>29890</v>
      </c>
      <c r="G160" s="39">
        <v>61520</v>
      </c>
    </row>
    <row r="161" spans="1:7" s="9" customFormat="1" ht="12.75">
      <c r="A161" s="5">
        <v>145</v>
      </c>
      <c r="B161" s="15" t="s">
        <v>140</v>
      </c>
      <c r="C161" s="15" t="s">
        <v>407</v>
      </c>
      <c r="D161" s="7">
        <v>1</v>
      </c>
      <c r="E161" s="8">
        <f>90*27</f>
        <v>2430</v>
      </c>
      <c r="F161" s="8">
        <f t="shared" si="2"/>
        <v>2430</v>
      </c>
      <c r="G161" s="39">
        <v>61562</v>
      </c>
    </row>
    <row r="162" spans="1:7" s="9" customFormat="1" ht="12.75">
      <c r="A162" s="5">
        <v>146</v>
      </c>
      <c r="B162" s="15" t="s">
        <v>141</v>
      </c>
      <c r="C162" s="15" t="s">
        <v>408</v>
      </c>
      <c r="D162" s="7">
        <v>2</v>
      </c>
      <c r="E162" s="8">
        <f>11*27</f>
        <v>297</v>
      </c>
      <c r="F162" s="8">
        <f t="shared" si="2"/>
        <v>594</v>
      </c>
      <c r="G162" s="39">
        <v>61706</v>
      </c>
    </row>
    <row r="163" spans="1:7" s="9" customFormat="1" ht="12.75">
      <c r="A163" s="5">
        <v>147</v>
      </c>
      <c r="B163" s="15" t="s">
        <v>142</v>
      </c>
      <c r="C163" s="15" t="s">
        <v>502</v>
      </c>
      <c r="D163" s="7">
        <v>1</v>
      </c>
      <c r="E163" s="8">
        <f>74*27</f>
        <v>1998</v>
      </c>
      <c r="F163" s="8">
        <f t="shared" si="2"/>
        <v>1998</v>
      </c>
      <c r="G163" s="39">
        <v>61568</v>
      </c>
    </row>
    <row r="164" spans="1:7" s="9" customFormat="1" ht="12.75">
      <c r="A164" s="5">
        <v>148</v>
      </c>
      <c r="B164" s="15" t="s">
        <v>143</v>
      </c>
      <c r="C164" s="15" t="s">
        <v>410</v>
      </c>
      <c r="D164" s="7">
        <v>1</v>
      </c>
      <c r="E164" s="8">
        <v>4618</v>
      </c>
      <c r="F164" s="8">
        <f t="shared" si="2"/>
        <v>4618</v>
      </c>
      <c r="G164" s="39"/>
    </row>
    <row r="165" spans="1:7" s="9" customFormat="1" ht="12.75">
      <c r="A165" s="5">
        <v>149</v>
      </c>
      <c r="B165" s="15" t="s">
        <v>144</v>
      </c>
      <c r="C165" s="15" t="s">
        <v>503</v>
      </c>
      <c r="D165" s="7">
        <v>2</v>
      </c>
      <c r="E165" s="8">
        <f>17*27</f>
        <v>459</v>
      </c>
      <c r="F165" s="8">
        <f t="shared" si="2"/>
        <v>918</v>
      </c>
      <c r="G165" s="39">
        <v>61575</v>
      </c>
    </row>
    <row r="166" spans="1:7" s="9" customFormat="1" ht="12.75">
      <c r="A166" s="5">
        <v>150</v>
      </c>
      <c r="B166" s="15" t="s">
        <v>145</v>
      </c>
      <c r="C166" s="15" t="s">
        <v>504</v>
      </c>
      <c r="D166" s="7">
        <v>1</v>
      </c>
      <c r="E166" s="8">
        <v>360</v>
      </c>
      <c r="F166" s="8">
        <f t="shared" si="2"/>
        <v>360</v>
      </c>
      <c r="G166" s="39"/>
    </row>
    <row r="167" spans="1:7" s="9" customFormat="1" ht="12.75">
      <c r="A167" s="5">
        <v>151</v>
      </c>
      <c r="B167" s="15" t="s">
        <v>146</v>
      </c>
      <c r="C167" s="15" t="s">
        <v>413</v>
      </c>
      <c r="D167" s="7">
        <v>1</v>
      </c>
      <c r="E167" s="8">
        <v>1140</v>
      </c>
      <c r="F167" s="8">
        <f t="shared" si="2"/>
        <v>1140</v>
      </c>
      <c r="G167" s="39"/>
    </row>
    <row r="168" spans="1:7" s="9" customFormat="1" ht="12.75">
      <c r="A168" s="5">
        <v>152</v>
      </c>
      <c r="B168" s="15" t="s">
        <v>147</v>
      </c>
      <c r="C168" s="15" t="s">
        <v>414</v>
      </c>
      <c r="D168" s="7">
        <v>1</v>
      </c>
      <c r="E168" s="8">
        <f>1300*27</f>
        <v>35100</v>
      </c>
      <c r="F168" s="8">
        <f t="shared" si="2"/>
        <v>35100</v>
      </c>
      <c r="G168" s="39"/>
    </row>
    <row r="169" spans="1:7" s="9" customFormat="1" ht="12.75">
      <c r="A169" s="5">
        <v>153</v>
      </c>
      <c r="B169" s="15" t="s">
        <v>148</v>
      </c>
      <c r="C169" s="15" t="s">
        <v>415</v>
      </c>
      <c r="D169" s="7">
        <v>1</v>
      </c>
      <c r="E169" s="8">
        <v>155</v>
      </c>
      <c r="F169" s="8">
        <f t="shared" si="2"/>
        <v>155</v>
      </c>
      <c r="G169" s="39"/>
    </row>
    <row r="170" spans="1:7" s="9" customFormat="1" ht="12.75">
      <c r="A170" s="5">
        <v>154</v>
      </c>
      <c r="B170" s="15" t="s">
        <v>149</v>
      </c>
      <c r="C170" s="15" t="s">
        <v>416</v>
      </c>
      <c r="D170" s="7">
        <v>1</v>
      </c>
      <c r="E170" s="8">
        <v>490</v>
      </c>
      <c r="F170" s="8">
        <f t="shared" si="2"/>
        <v>490</v>
      </c>
      <c r="G170" s="39"/>
    </row>
    <row r="171" spans="1:7" s="9" customFormat="1" ht="12.75">
      <c r="A171" s="5">
        <v>155</v>
      </c>
      <c r="B171" s="15" t="s">
        <v>150</v>
      </c>
      <c r="C171" s="15" t="s">
        <v>150</v>
      </c>
      <c r="D171" s="7">
        <v>1</v>
      </c>
      <c r="E171" s="8">
        <v>29</v>
      </c>
      <c r="F171" s="8">
        <f t="shared" si="2"/>
        <v>29</v>
      </c>
      <c r="G171" s="39"/>
    </row>
    <row r="172" spans="1:7" s="9" customFormat="1" ht="12.75">
      <c r="A172" s="5">
        <v>156</v>
      </c>
      <c r="B172" s="15" t="s">
        <v>151</v>
      </c>
      <c r="C172" s="15" t="s">
        <v>151</v>
      </c>
      <c r="D172" s="7">
        <v>1</v>
      </c>
      <c r="E172" s="8">
        <v>29</v>
      </c>
      <c r="F172" s="8">
        <f t="shared" si="2"/>
        <v>29</v>
      </c>
      <c r="G172" s="39"/>
    </row>
    <row r="173" spans="1:7" s="9" customFormat="1" ht="12.75">
      <c r="A173" s="5">
        <v>157</v>
      </c>
      <c r="B173" s="15" t="s">
        <v>152</v>
      </c>
      <c r="C173" s="15" t="s">
        <v>466</v>
      </c>
      <c r="D173" s="7">
        <v>1</v>
      </c>
      <c r="E173" s="8">
        <v>135</v>
      </c>
      <c r="F173" s="8">
        <v>0</v>
      </c>
      <c r="G173" s="39"/>
    </row>
    <row r="174" spans="1:7" s="9" customFormat="1" ht="12.75">
      <c r="A174" s="5">
        <v>158</v>
      </c>
      <c r="B174" s="15" t="s">
        <v>153</v>
      </c>
      <c r="C174" s="15" t="s">
        <v>466</v>
      </c>
      <c r="D174" s="7">
        <v>1</v>
      </c>
      <c r="E174" s="8">
        <v>135</v>
      </c>
      <c r="F174" s="8">
        <v>0</v>
      </c>
      <c r="G174" s="39"/>
    </row>
    <row r="175" spans="1:7" s="9" customFormat="1" ht="12.75">
      <c r="A175" s="5">
        <v>159</v>
      </c>
      <c r="B175" s="15" t="s">
        <v>154</v>
      </c>
      <c r="C175" s="15" t="s">
        <v>466</v>
      </c>
      <c r="D175" s="7">
        <v>1</v>
      </c>
      <c r="E175" s="8">
        <v>125</v>
      </c>
      <c r="F175" s="8">
        <f t="shared" si="2"/>
        <v>125</v>
      </c>
      <c r="G175" s="39"/>
    </row>
    <row r="176" spans="1:7" s="9" customFormat="1" ht="12.75">
      <c r="A176" s="5">
        <v>160</v>
      </c>
      <c r="B176" s="15" t="s">
        <v>155</v>
      </c>
      <c r="C176" s="15" t="s">
        <v>466</v>
      </c>
      <c r="D176" s="7">
        <v>1</v>
      </c>
      <c r="E176" s="8">
        <v>125</v>
      </c>
      <c r="F176" s="8">
        <f t="shared" si="2"/>
        <v>125</v>
      </c>
      <c r="G176" s="39"/>
    </row>
    <row r="177" spans="1:7" s="9" customFormat="1" ht="12.75">
      <c r="A177" s="5">
        <v>161</v>
      </c>
      <c r="B177" s="15" t="s">
        <v>156</v>
      </c>
      <c r="C177" s="15" t="s">
        <v>466</v>
      </c>
      <c r="D177" s="7">
        <v>1</v>
      </c>
      <c r="E177" s="8">
        <v>82</v>
      </c>
      <c r="F177" s="8">
        <f t="shared" si="2"/>
        <v>82</v>
      </c>
      <c r="G177" s="39"/>
    </row>
    <row r="178" spans="1:7" s="9" customFormat="1" ht="12.75">
      <c r="A178" s="5">
        <v>162</v>
      </c>
      <c r="B178" s="15" t="s">
        <v>157</v>
      </c>
      <c r="C178" s="15" t="s">
        <v>466</v>
      </c>
      <c r="D178" s="7">
        <v>1</v>
      </c>
      <c r="E178" s="8">
        <v>1140</v>
      </c>
      <c r="F178" s="8">
        <f t="shared" si="2"/>
        <v>1140</v>
      </c>
      <c r="G178" s="39"/>
    </row>
    <row r="179" spans="1:7" s="9" customFormat="1" ht="12.75">
      <c r="A179" s="5">
        <v>163</v>
      </c>
      <c r="B179" s="15" t="s">
        <v>158</v>
      </c>
      <c r="C179" s="15" t="s">
        <v>417</v>
      </c>
      <c r="D179" s="7">
        <v>2</v>
      </c>
      <c r="E179" s="8">
        <v>199</v>
      </c>
      <c r="F179" s="8">
        <f t="shared" si="2"/>
        <v>398</v>
      </c>
      <c r="G179" s="39"/>
    </row>
    <row r="180" spans="1:7" s="9" customFormat="1" ht="12.75">
      <c r="A180" s="5">
        <v>164</v>
      </c>
      <c r="B180" s="15" t="s">
        <v>223</v>
      </c>
      <c r="C180" s="15" t="s">
        <v>418</v>
      </c>
      <c r="D180" s="7">
        <v>1</v>
      </c>
      <c r="E180" s="8">
        <v>1485</v>
      </c>
      <c r="F180" s="8">
        <f t="shared" si="2"/>
        <v>1485</v>
      </c>
      <c r="G180" s="39"/>
    </row>
    <row r="181" spans="1:7" s="9" customFormat="1" ht="12.75">
      <c r="A181" s="5">
        <v>165</v>
      </c>
      <c r="B181" s="15" t="s">
        <v>224</v>
      </c>
      <c r="C181" s="15" t="s">
        <v>419</v>
      </c>
      <c r="D181" s="7">
        <v>2</v>
      </c>
      <c r="E181" s="8">
        <v>1679</v>
      </c>
      <c r="F181" s="8">
        <f t="shared" si="2"/>
        <v>3358</v>
      </c>
      <c r="G181" s="39"/>
    </row>
    <row r="182" spans="1:7" s="9" customFormat="1" ht="12.75">
      <c r="A182" s="21"/>
      <c r="B182" s="22" t="s">
        <v>159</v>
      </c>
      <c r="C182" s="22" t="s">
        <v>420</v>
      </c>
      <c r="D182" s="23"/>
      <c r="E182" s="24"/>
      <c r="F182" s="24">
        <f t="shared" si="2"/>
        <v>0</v>
      </c>
      <c r="G182" s="39"/>
    </row>
    <row r="183" spans="1:7" s="9" customFormat="1" ht="12.75">
      <c r="A183" s="5">
        <v>166</v>
      </c>
      <c r="B183" s="15" t="s">
        <v>210</v>
      </c>
      <c r="C183" s="15" t="s">
        <v>421</v>
      </c>
      <c r="D183" s="7">
        <v>1</v>
      </c>
      <c r="E183" s="8">
        <f>202*27</f>
        <v>5454</v>
      </c>
      <c r="F183" s="8">
        <f t="shared" si="2"/>
        <v>5454</v>
      </c>
      <c r="G183" s="39"/>
    </row>
    <row r="184" spans="1:7" s="9" customFormat="1" ht="12.75">
      <c r="A184" s="5">
        <v>167</v>
      </c>
      <c r="B184" s="15" t="s">
        <v>160</v>
      </c>
      <c r="C184" s="15" t="s">
        <v>422</v>
      </c>
      <c r="D184" s="7">
        <v>1</v>
      </c>
      <c r="E184" s="8">
        <v>190</v>
      </c>
      <c r="F184" s="8">
        <f t="shared" si="2"/>
        <v>190</v>
      </c>
      <c r="G184" s="39"/>
    </row>
    <row r="185" spans="1:7" s="9" customFormat="1" ht="12.75">
      <c r="A185" s="5">
        <v>168</v>
      </c>
      <c r="B185" s="15" t="s">
        <v>161</v>
      </c>
      <c r="C185" s="15" t="s">
        <v>423</v>
      </c>
      <c r="D185" s="7">
        <v>5</v>
      </c>
      <c r="E185" s="8">
        <f>22*27</f>
        <v>594</v>
      </c>
      <c r="F185" s="8">
        <f t="shared" si="2"/>
        <v>2970</v>
      </c>
      <c r="G185" s="39"/>
    </row>
    <row r="186" spans="1:7" s="9" customFormat="1" ht="12.75">
      <c r="A186" s="5">
        <v>169</v>
      </c>
      <c r="B186" s="15" t="s">
        <v>29</v>
      </c>
      <c r="C186" s="15" t="s">
        <v>300</v>
      </c>
      <c r="D186" s="7">
        <v>2</v>
      </c>
      <c r="E186" s="8">
        <v>212</v>
      </c>
      <c r="F186" s="8">
        <f t="shared" si="2"/>
        <v>424</v>
      </c>
      <c r="G186" s="39"/>
    </row>
    <row r="187" spans="1:7" s="9" customFormat="1" ht="12.75">
      <c r="A187" s="5">
        <v>170</v>
      </c>
      <c r="B187" s="15" t="s">
        <v>162</v>
      </c>
      <c r="C187" s="15" t="s">
        <v>424</v>
      </c>
      <c r="D187" s="7">
        <v>1</v>
      </c>
      <c r="E187" s="8">
        <f>3820*27</f>
        <v>103140</v>
      </c>
      <c r="F187" s="8">
        <f t="shared" si="2"/>
        <v>103140</v>
      </c>
      <c r="G187" s="39"/>
    </row>
    <row r="188" spans="1:7" s="9" customFormat="1" ht="12.75">
      <c r="A188" s="5">
        <v>171</v>
      </c>
      <c r="B188" s="15" t="s">
        <v>163</v>
      </c>
      <c r="C188" s="15" t="s">
        <v>426</v>
      </c>
      <c r="D188" s="7">
        <v>1</v>
      </c>
      <c r="E188" s="8">
        <f>3600*27</f>
        <v>97200</v>
      </c>
      <c r="F188" s="8">
        <f t="shared" si="2"/>
        <v>97200</v>
      </c>
      <c r="G188" s="39"/>
    </row>
    <row r="189" spans="1:7" s="9" customFormat="1" ht="12.75">
      <c r="A189" s="5">
        <v>172</v>
      </c>
      <c r="B189" s="15" t="s">
        <v>164</v>
      </c>
      <c r="C189" s="15" t="s">
        <v>425</v>
      </c>
      <c r="D189" s="7">
        <v>1</v>
      </c>
      <c r="E189" s="8">
        <f>3700*27</f>
        <v>99900</v>
      </c>
      <c r="F189" s="8">
        <f t="shared" si="2"/>
        <v>99900</v>
      </c>
      <c r="G189" s="39"/>
    </row>
    <row r="190" spans="1:7" s="9" customFormat="1" ht="12.75">
      <c r="A190" s="5">
        <v>173</v>
      </c>
      <c r="B190" s="15" t="s">
        <v>165</v>
      </c>
      <c r="C190" s="15" t="s">
        <v>427</v>
      </c>
      <c r="D190" s="7">
        <v>2</v>
      </c>
      <c r="E190" s="8">
        <f>600*27</f>
        <v>16200</v>
      </c>
      <c r="F190" s="8">
        <f t="shared" si="2"/>
        <v>32400</v>
      </c>
      <c r="G190" s="39"/>
    </row>
    <row r="191" spans="1:7" s="9" customFormat="1" ht="12.75">
      <c r="A191" s="5">
        <v>174</v>
      </c>
      <c r="B191" s="15" t="s">
        <v>166</v>
      </c>
      <c r="C191" s="15" t="s">
        <v>428</v>
      </c>
      <c r="D191" s="7">
        <v>1</v>
      </c>
      <c r="E191" s="8">
        <f>2200*27</f>
        <v>59400</v>
      </c>
      <c r="F191" s="8">
        <f t="shared" si="2"/>
        <v>59400</v>
      </c>
      <c r="G191" s="39"/>
    </row>
    <row r="192" spans="1:7" s="9" customFormat="1" ht="12.75">
      <c r="A192" s="5">
        <v>175</v>
      </c>
      <c r="B192" s="15" t="s">
        <v>167</v>
      </c>
      <c r="C192" s="15" t="s">
        <v>429</v>
      </c>
      <c r="D192" s="7">
        <v>1</v>
      </c>
      <c r="E192" s="8">
        <f>1100*27</f>
        <v>29700</v>
      </c>
      <c r="F192" s="8">
        <f t="shared" si="2"/>
        <v>29700</v>
      </c>
      <c r="G192" s="39"/>
    </row>
    <row r="193" spans="1:7" s="9" customFormat="1" ht="12.75">
      <c r="A193" s="5">
        <v>176</v>
      </c>
      <c r="B193" s="15" t="s">
        <v>206</v>
      </c>
      <c r="C193" s="15" t="s">
        <v>505</v>
      </c>
      <c r="D193" s="7">
        <v>1</v>
      </c>
      <c r="E193" s="8">
        <f>625*27</f>
        <v>16875</v>
      </c>
      <c r="F193" s="8">
        <f t="shared" si="2"/>
        <v>16875</v>
      </c>
      <c r="G193" s="39"/>
    </row>
    <row r="194" spans="1:7" s="9" customFormat="1" ht="12.75">
      <c r="A194" s="5">
        <v>177</v>
      </c>
      <c r="B194" s="15" t="s">
        <v>168</v>
      </c>
      <c r="C194" s="15" t="s">
        <v>506</v>
      </c>
      <c r="D194" s="7">
        <v>1</v>
      </c>
      <c r="E194" s="8">
        <f>235*27</f>
        <v>6345</v>
      </c>
      <c r="F194" s="8">
        <f t="shared" si="2"/>
        <v>6345</v>
      </c>
      <c r="G194" s="39"/>
    </row>
    <row r="195" spans="1:7" s="9" customFormat="1" ht="12.75">
      <c r="A195" s="5">
        <v>178</v>
      </c>
      <c r="B195" s="15" t="s">
        <v>227</v>
      </c>
      <c r="C195" s="15" t="s">
        <v>507</v>
      </c>
      <c r="D195" s="7">
        <v>1</v>
      </c>
      <c r="E195" s="8">
        <f>175*27</f>
        <v>4725</v>
      </c>
      <c r="F195" s="8">
        <f t="shared" si="2"/>
        <v>4725</v>
      </c>
      <c r="G195" s="39"/>
    </row>
    <row r="196" spans="1:7" s="9" customFormat="1" ht="12.75">
      <c r="A196" s="5">
        <v>179</v>
      </c>
      <c r="B196" s="15" t="s">
        <v>228</v>
      </c>
      <c r="C196" s="15" t="s">
        <v>433</v>
      </c>
      <c r="D196" s="7">
        <v>1</v>
      </c>
      <c r="E196" s="8">
        <f>120*27</f>
        <v>3240</v>
      </c>
      <c r="F196" s="8">
        <f t="shared" si="2"/>
        <v>3240</v>
      </c>
      <c r="G196" s="39"/>
    </row>
    <row r="197" spans="1:7" s="9" customFormat="1" ht="12.75">
      <c r="A197" s="5">
        <v>180</v>
      </c>
      <c r="B197" s="15" t="s">
        <v>169</v>
      </c>
      <c r="C197" s="15" t="s">
        <v>434</v>
      </c>
      <c r="D197" s="7">
        <v>1</v>
      </c>
      <c r="E197" s="8">
        <v>8460</v>
      </c>
      <c r="F197" s="8">
        <f t="shared" si="2"/>
        <v>8460</v>
      </c>
      <c r="G197" s="39"/>
    </row>
    <row r="198" spans="1:7" s="9" customFormat="1" ht="12.75">
      <c r="A198" s="5">
        <v>181</v>
      </c>
      <c r="B198" s="15" t="s">
        <v>211</v>
      </c>
      <c r="C198" s="15" t="s">
        <v>435</v>
      </c>
      <c r="D198" s="7">
        <v>1</v>
      </c>
      <c r="E198" s="8">
        <f>330*27</f>
        <v>8910</v>
      </c>
      <c r="F198" s="8">
        <f t="shared" si="2"/>
        <v>8910</v>
      </c>
      <c r="G198" s="39"/>
    </row>
    <row r="199" spans="1:7" s="9" customFormat="1" ht="12.75">
      <c r="A199" s="5">
        <v>182</v>
      </c>
      <c r="B199" s="15" t="s">
        <v>212</v>
      </c>
      <c r="C199" s="15" t="s">
        <v>436</v>
      </c>
      <c r="D199" s="7">
        <v>1</v>
      </c>
      <c r="E199" s="8">
        <f>970*27</f>
        <v>26190</v>
      </c>
      <c r="F199" s="8">
        <f aca="true" t="shared" si="3" ref="F199:F232">E199*D199</f>
        <v>26190</v>
      </c>
      <c r="G199" s="39"/>
    </row>
    <row r="200" spans="1:7" s="9" customFormat="1" ht="12.75">
      <c r="A200" s="5">
        <v>183</v>
      </c>
      <c r="B200" s="15" t="s">
        <v>170</v>
      </c>
      <c r="C200" s="15" t="s">
        <v>437</v>
      </c>
      <c r="D200" s="7">
        <v>1</v>
      </c>
      <c r="E200" s="8">
        <v>11460</v>
      </c>
      <c r="F200" s="8">
        <f t="shared" si="3"/>
        <v>11460</v>
      </c>
      <c r="G200" s="39"/>
    </row>
    <row r="201" spans="1:7" s="9" customFormat="1" ht="12.75">
      <c r="A201" s="5">
        <v>184</v>
      </c>
      <c r="B201" s="15" t="s">
        <v>171</v>
      </c>
      <c r="C201" s="15" t="s">
        <v>277</v>
      </c>
      <c r="D201" s="7">
        <v>1</v>
      </c>
      <c r="E201" s="8">
        <v>462</v>
      </c>
      <c r="F201" s="8">
        <f t="shared" si="3"/>
        <v>462</v>
      </c>
      <c r="G201" s="39"/>
    </row>
    <row r="202" spans="1:7" s="9" customFormat="1" ht="12.75">
      <c r="A202" s="5">
        <v>185</v>
      </c>
      <c r="B202" s="15" t="s">
        <v>172</v>
      </c>
      <c r="C202" s="15" t="s">
        <v>467</v>
      </c>
      <c r="D202" s="7">
        <v>1</v>
      </c>
      <c r="E202" s="8">
        <f>169*27</f>
        <v>4563</v>
      </c>
      <c r="F202" s="8">
        <f t="shared" si="3"/>
        <v>4563</v>
      </c>
      <c r="G202" s="39">
        <v>64444</v>
      </c>
    </row>
    <row r="203" spans="1:7" s="9" customFormat="1" ht="12.75">
      <c r="A203" s="5">
        <v>186</v>
      </c>
      <c r="B203" s="15" t="s">
        <v>173</v>
      </c>
      <c r="C203" s="15" t="s">
        <v>438</v>
      </c>
      <c r="D203" s="7">
        <v>1</v>
      </c>
      <c r="E203" s="8">
        <v>0</v>
      </c>
      <c r="F203" s="8">
        <f t="shared" si="3"/>
        <v>0</v>
      </c>
      <c r="G203" s="39"/>
    </row>
    <row r="204" spans="1:7" s="9" customFormat="1" ht="12.75">
      <c r="A204" s="5">
        <v>187</v>
      </c>
      <c r="B204" s="15" t="s">
        <v>174</v>
      </c>
      <c r="C204" s="15" t="s">
        <v>439</v>
      </c>
      <c r="D204" s="7">
        <v>1</v>
      </c>
      <c r="E204" s="8">
        <v>1360</v>
      </c>
      <c r="F204" s="8">
        <f t="shared" si="3"/>
        <v>1360</v>
      </c>
      <c r="G204" s="39">
        <v>64461</v>
      </c>
    </row>
    <row r="205" spans="1:7" s="9" customFormat="1" ht="12.75">
      <c r="A205" s="5">
        <v>188</v>
      </c>
      <c r="B205" s="15" t="s">
        <v>175</v>
      </c>
      <c r="C205" s="15" t="s">
        <v>440</v>
      </c>
      <c r="D205" s="7">
        <v>1</v>
      </c>
      <c r="E205" s="8">
        <v>1360</v>
      </c>
      <c r="F205" s="8">
        <f t="shared" si="3"/>
        <v>1360</v>
      </c>
      <c r="G205" s="39">
        <v>64435</v>
      </c>
    </row>
    <row r="206" spans="1:7" s="9" customFormat="1" ht="12.75">
      <c r="A206" s="5">
        <v>189</v>
      </c>
      <c r="B206" s="15" t="s">
        <v>176</v>
      </c>
      <c r="C206" s="15" t="s">
        <v>469</v>
      </c>
      <c r="D206" s="7">
        <v>1</v>
      </c>
      <c r="E206" s="8">
        <v>1460</v>
      </c>
      <c r="F206" s="8">
        <v>0</v>
      </c>
      <c r="G206" s="39"/>
    </row>
    <row r="207" spans="1:7" s="9" customFormat="1" ht="12.75">
      <c r="A207" s="5">
        <v>190</v>
      </c>
      <c r="B207" s="15" t="s">
        <v>177</v>
      </c>
      <c r="C207" s="15" t="s">
        <v>470</v>
      </c>
      <c r="D207" s="7">
        <v>1</v>
      </c>
      <c r="E207" s="8">
        <v>1460</v>
      </c>
      <c r="F207" s="8">
        <v>0</v>
      </c>
      <c r="G207" s="39"/>
    </row>
    <row r="208" spans="1:7" s="9" customFormat="1" ht="12.75">
      <c r="A208" s="5">
        <v>191</v>
      </c>
      <c r="B208" s="15" t="s">
        <v>178</v>
      </c>
      <c r="C208" s="15" t="s">
        <v>468</v>
      </c>
      <c r="D208" s="7">
        <v>1</v>
      </c>
      <c r="E208" s="8">
        <v>2430</v>
      </c>
      <c r="F208" s="8">
        <v>0</v>
      </c>
      <c r="G208" s="39"/>
    </row>
    <row r="209" spans="1:7" s="9" customFormat="1" ht="12.75">
      <c r="A209" s="5">
        <v>192</v>
      </c>
      <c r="B209" s="15" t="s">
        <v>178</v>
      </c>
      <c r="C209" s="15" t="s">
        <v>468</v>
      </c>
      <c r="D209" s="7">
        <v>1</v>
      </c>
      <c r="E209" s="8">
        <v>2300</v>
      </c>
      <c r="F209" s="8">
        <v>0</v>
      </c>
      <c r="G209" s="39"/>
    </row>
    <row r="210" spans="1:7" s="9" customFormat="1" ht="12.75">
      <c r="A210" s="5">
        <v>193</v>
      </c>
      <c r="B210" s="15" t="s">
        <v>267</v>
      </c>
      <c r="C210" s="15" t="s">
        <v>441</v>
      </c>
      <c r="D210" s="14">
        <v>4</v>
      </c>
      <c r="E210" s="8">
        <v>27680</v>
      </c>
      <c r="F210" s="8">
        <f t="shared" si="3"/>
        <v>110720</v>
      </c>
      <c r="G210" s="39" t="s">
        <v>269</v>
      </c>
    </row>
    <row r="211" spans="1:7" s="9" customFormat="1" ht="12.75">
      <c r="A211" s="21"/>
      <c r="B211" s="22" t="s">
        <v>179</v>
      </c>
      <c r="C211" s="22" t="s">
        <v>442</v>
      </c>
      <c r="D211" s="23"/>
      <c r="E211" s="24"/>
      <c r="F211" s="24">
        <f t="shared" si="3"/>
        <v>0</v>
      </c>
      <c r="G211" s="39"/>
    </row>
    <row r="212" spans="1:7" s="9" customFormat="1" ht="12.75">
      <c r="A212" s="5">
        <v>194</v>
      </c>
      <c r="B212" s="15" t="s">
        <v>180</v>
      </c>
      <c r="C212" s="15" t="s">
        <v>443</v>
      </c>
      <c r="D212" s="7">
        <v>1</v>
      </c>
      <c r="E212" s="8">
        <v>0</v>
      </c>
      <c r="F212" s="8">
        <v>0</v>
      </c>
      <c r="G212" s="39"/>
    </row>
    <row r="213" spans="1:7" s="9" customFormat="1" ht="12.75">
      <c r="A213" s="5">
        <v>195</v>
      </c>
      <c r="B213" s="15" t="s">
        <v>181</v>
      </c>
      <c r="C213" s="15" t="s">
        <v>508</v>
      </c>
      <c r="D213" s="7">
        <v>1</v>
      </c>
      <c r="E213" s="8">
        <v>1830</v>
      </c>
      <c r="F213" s="8">
        <f t="shared" si="3"/>
        <v>1830</v>
      </c>
      <c r="G213" s="39"/>
    </row>
    <row r="214" spans="1:7" s="9" customFormat="1" ht="12.75">
      <c r="A214" s="5">
        <v>196</v>
      </c>
      <c r="B214" s="15" t="s">
        <v>182</v>
      </c>
      <c r="C214" s="15" t="s">
        <v>445</v>
      </c>
      <c r="D214" s="7">
        <v>1</v>
      </c>
      <c r="E214" s="8">
        <v>2300</v>
      </c>
      <c r="F214" s="8">
        <v>2300</v>
      </c>
      <c r="G214" s="39"/>
    </row>
    <row r="215" spans="1:7" s="9" customFormat="1" ht="12.75">
      <c r="A215" s="5">
        <v>197</v>
      </c>
      <c r="B215" s="15" t="s">
        <v>183</v>
      </c>
      <c r="C215" s="15" t="s">
        <v>446</v>
      </c>
      <c r="D215" s="7">
        <v>2</v>
      </c>
      <c r="E215" s="8">
        <f>54*27</f>
        <v>1458</v>
      </c>
      <c r="F215" s="8">
        <f t="shared" si="3"/>
        <v>2916</v>
      </c>
      <c r="G215" s="39"/>
    </row>
    <row r="216" spans="1:7" s="9" customFormat="1" ht="12.75">
      <c r="A216" s="5">
        <v>198</v>
      </c>
      <c r="B216" s="15" t="s">
        <v>229</v>
      </c>
      <c r="C216" s="15" t="s">
        <v>471</v>
      </c>
      <c r="D216" s="7">
        <v>1</v>
      </c>
      <c r="E216" s="8">
        <v>1230</v>
      </c>
      <c r="F216" s="8">
        <v>1230</v>
      </c>
      <c r="G216" s="39"/>
    </row>
    <row r="217" spans="1:7" s="9" customFormat="1" ht="12.75">
      <c r="A217" s="5">
        <v>199</v>
      </c>
      <c r="B217" s="15" t="s">
        <v>184</v>
      </c>
      <c r="C217" s="15" t="s">
        <v>509</v>
      </c>
      <c r="D217" s="7">
        <v>1</v>
      </c>
      <c r="E217" s="8">
        <f>89*27</f>
        <v>2403</v>
      </c>
      <c r="F217" s="8">
        <f t="shared" si="3"/>
        <v>2403</v>
      </c>
      <c r="G217" s="39"/>
    </row>
    <row r="218" spans="1:7" s="9" customFormat="1" ht="12.75">
      <c r="A218" s="21"/>
      <c r="B218" s="22" t="s">
        <v>185</v>
      </c>
      <c r="C218" s="22" t="s">
        <v>448</v>
      </c>
      <c r="D218" s="23"/>
      <c r="E218" s="24"/>
      <c r="F218" s="24">
        <f t="shared" si="3"/>
        <v>0</v>
      </c>
      <c r="G218" s="39"/>
    </row>
    <row r="219" spans="1:7" s="9" customFormat="1" ht="12.75">
      <c r="A219" s="5">
        <v>200</v>
      </c>
      <c r="B219" s="15" t="s">
        <v>186</v>
      </c>
      <c r="C219" s="15" t="s">
        <v>497</v>
      </c>
      <c r="D219" s="7">
        <v>2</v>
      </c>
      <c r="E219" s="8">
        <v>236</v>
      </c>
      <c r="F219" s="8">
        <f t="shared" si="3"/>
        <v>472</v>
      </c>
      <c r="G219" s="39"/>
    </row>
    <row r="220" spans="1:7" s="9" customFormat="1" ht="12.75">
      <c r="A220" s="5">
        <v>201</v>
      </c>
      <c r="B220" s="15" t="s">
        <v>187</v>
      </c>
      <c r="C220" s="15" t="s">
        <v>472</v>
      </c>
      <c r="D220" s="7">
        <v>1</v>
      </c>
      <c r="E220" s="8">
        <f>16*27</f>
        <v>432</v>
      </c>
      <c r="F220" s="8">
        <f t="shared" si="3"/>
        <v>432</v>
      </c>
      <c r="G220" s="39"/>
    </row>
    <row r="221" spans="1:7" s="9" customFormat="1" ht="12.75">
      <c r="A221" s="5">
        <v>202</v>
      </c>
      <c r="B221" s="15" t="s">
        <v>188</v>
      </c>
      <c r="C221" s="15" t="s">
        <v>450</v>
      </c>
      <c r="D221" s="7">
        <v>3</v>
      </c>
      <c r="E221" s="8">
        <v>298</v>
      </c>
      <c r="F221" s="8">
        <f t="shared" si="3"/>
        <v>894</v>
      </c>
      <c r="G221" s="39"/>
    </row>
    <row r="222" spans="1:7" s="9" customFormat="1" ht="12.75">
      <c r="A222" s="5">
        <v>203</v>
      </c>
      <c r="B222" s="15" t="s">
        <v>189</v>
      </c>
      <c r="C222" s="15" t="s">
        <v>451</v>
      </c>
      <c r="D222" s="7">
        <v>2</v>
      </c>
      <c r="E222" s="8">
        <f>14*27</f>
        <v>378</v>
      </c>
      <c r="F222" s="8">
        <f t="shared" si="3"/>
        <v>756</v>
      </c>
      <c r="G222" s="39"/>
    </row>
    <row r="223" spans="1:7" s="9" customFormat="1" ht="12.75">
      <c r="A223" s="5">
        <v>204</v>
      </c>
      <c r="B223" s="15" t="s">
        <v>207</v>
      </c>
      <c r="C223" s="15" t="s">
        <v>350</v>
      </c>
      <c r="D223" s="7">
        <v>1</v>
      </c>
      <c r="E223" s="8">
        <f>190*27</f>
        <v>5130</v>
      </c>
      <c r="F223" s="8">
        <f t="shared" si="3"/>
        <v>5130</v>
      </c>
      <c r="G223" s="39"/>
    </row>
    <row r="224" spans="1:7" s="9" customFormat="1" ht="12.75">
      <c r="A224" s="5">
        <v>205</v>
      </c>
      <c r="B224" s="15" t="s">
        <v>190</v>
      </c>
      <c r="C224" s="15" t="s">
        <v>510</v>
      </c>
      <c r="D224" s="7">
        <v>1</v>
      </c>
      <c r="E224" s="8">
        <f>20*27</f>
        <v>540</v>
      </c>
      <c r="F224" s="8">
        <f t="shared" si="3"/>
        <v>540</v>
      </c>
      <c r="G224" s="39"/>
    </row>
    <row r="225" spans="1:7" s="9" customFormat="1" ht="12.75">
      <c r="A225" s="5">
        <v>206</v>
      </c>
      <c r="B225" s="15" t="s">
        <v>191</v>
      </c>
      <c r="C225" s="15" t="s">
        <v>452</v>
      </c>
      <c r="D225" s="7">
        <v>1</v>
      </c>
      <c r="E225" s="8">
        <v>315</v>
      </c>
      <c r="F225" s="8">
        <f t="shared" si="3"/>
        <v>315</v>
      </c>
      <c r="G225" s="39"/>
    </row>
    <row r="226" spans="1:7" s="9" customFormat="1" ht="12.75">
      <c r="A226" s="5">
        <v>207</v>
      </c>
      <c r="B226" s="15" t="s">
        <v>192</v>
      </c>
      <c r="C226" s="15" t="s">
        <v>453</v>
      </c>
      <c r="D226" s="7">
        <v>1</v>
      </c>
      <c r="E226" s="8">
        <v>348</v>
      </c>
      <c r="F226" s="8">
        <f t="shared" si="3"/>
        <v>348</v>
      </c>
      <c r="G226" s="39"/>
    </row>
    <row r="227" spans="1:7" s="9" customFormat="1" ht="12.75">
      <c r="A227" s="5">
        <v>208</v>
      </c>
      <c r="B227" s="15" t="s">
        <v>193</v>
      </c>
      <c r="C227" s="15" t="s">
        <v>473</v>
      </c>
      <c r="D227" s="7">
        <v>1</v>
      </c>
      <c r="E227" s="8">
        <v>430</v>
      </c>
      <c r="F227" s="8">
        <f t="shared" si="3"/>
        <v>430</v>
      </c>
      <c r="G227" s="39"/>
    </row>
    <row r="228" spans="1:7" s="9" customFormat="1" ht="12.75">
      <c r="A228" s="5">
        <v>209</v>
      </c>
      <c r="B228" s="15" t="s">
        <v>194</v>
      </c>
      <c r="C228" s="15" t="s">
        <v>454</v>
      </c>
      <c r="D228" s="7">
        <v>1</v>
      </c>
      <c r="E228" s="8">
        <v>982</v>
      </c>
      <c r="F228" s="8">
        <f t="shared" si="3"/>
        <v>982</v>
      </c>
      <c r="G228" s="39"/>
    </row>
    <row r="229" spans="1:7" s="9" customFormat="1" ht="12.75">
      <c r="A229" s="5">
        <v>210</v>
      </c>
      <c r="B229" s="15" t="s">
        <v>195</v>
      </c>
      <c r="C229" s="15" t="s">
        <v>455</v>
      </c>
      <c r="D229" s="7">
        <v>1</v>
      </c>
      <c r="E229" s="8">
        <f>140*27</f>
        <v>3780</v>
      </c>
      <c r="F229" s="8">
        <f t="shared" si="3"/>
        <v>3780</v>
      </c>
      <c r="G229" s="39"/>
    </row>
    <row r="230" spans="1:7" s="9" customFormat="1" ht="12.75">
      <c r="A230" s="5">
        <v>211</v>
      </c>
      <c r="B230" s="15" t="s">
        <v>209</v>
      </c>
      <c r="C230" s="15" t="s">
        <v>456</v>
      </c>
      <c r="D230" s="7">
        <v>1</v>
      </c>
      <c r="E230" s="8">
        <f>1100*27</f>
        <v>29700</v>
      </c>
      <c r="F230" s="8">
        <f t="shared" si="3"/>
        <v>29700</v>
      </c>
      <c r="G230" s="39"/>
    </row>
    <row r="231" spans="1:7" s="9" customFormat="1" ht="12.75">
      <c r="A231" s="5">
        <v>212</v>
      </c>
      <c r="B231" s="15" t="s">
        <v>196</v>
      </c>
      <c r="C231" s="15" t="s">
        <v>457</v>
      </c>
      <c r="D231" s="7">
        <v>1</v>
      </c>
      <c r="E231" s="8">
        <v>12060</v>
      </c>
      <c r="F231" s="8">
        <f t="shared" si="3"/>
        <v>12060</v>
      </c>
      <c r="G231" s="39"/>
    </row>
    <row r="232" spans="1:7" s="9" customFormat="1" ht="12.75">
      <c r="A232" s="5">
        <v>213</v>
      </c>
      <c r="B232" s="15" t="s">
        <v>197</v>
      </c>
      <c r="C232" s="15" t="s">
        <v>458</v>
      </c>
      <c r="D232" s="7">
        <v>1</v>
      </c>
      <c r="E232" s="8">
        <v>2940</v>
      </c>
      <c r="F232" s="8">
        <f t="shared" si="3"/>
        <v>2940</v>
      </c>
      <c r="G232" s="39"/>
    </row>
    <row r="233" spans="1:7" s="9" customFormat="1" ht="12.75">
      <c r="A233" s="5">
        <v>214</v>
      </c>
      <c r="B233" s="15" t="s">
        <v>198</v>
      </c>
      <c r="C233" s="15" t="s">
        <v>459</v>
      </c>
      <c r="D233" s="7">
        <v>1</v>
      </c>
      <c r="E233" s="8">
        <v>130</v>
      </c>
      <c r="F233" s="8">
        <f>E233*D233</f>
        <v>130</v>
      </c>
      <c r="G233" s="39"/>
    </row>
    <row r="234" spans="1:7" s="9" customFormat="1" ht="12.75">
      <c r="A234" s="5">
        <v>215</v>
      </c>
      <c r="B234" s="15" t="s">
        <v>199</v>
      </c>
      <c r="C234" s="15" t="s">
        <v>460</v>
      </c>
      <c r="D234" s="7">
        <v>1</v>
      </c>
      <c r="E234" s="8">
        <v>260</v>
      </c>
      <c r="F234" s="8">
        <f>E234*D234</f>
        <v>260</v>
      </c>
      <c r="G234" s="39"/>
    </row>
    <row r="237" ht="12.75">
      <c r="B237" t="s">
        <v>213</v>
      </c>
    </row>
    <row r="238" ht="12.75">
      <c r="B238" t="s">
        <v>214</v>
      </c>
    </row>
    <row r="239" ht="12.75">
      <c r="B239" t="s">
        <v>215</v>
      </c>
    </row>
    <row r="247" spans="1:6" ht="17.25">
      <c r="A247" s="10"/>
      <c r="B247" s="11" t="s">
        <v>231</v>
      </c>
      <c r="C247" s="11"/>
      <c r="D247" s="12"/>
      <c r="E247" s="12"/>
      <c r="F247" s="12"/>
    </row>
    <row r="248" spans="1:6" ht="12.75">
      <c r="A248" s="10"/>
      <c r="B248" s="9"/>
      <c r="C248" s="9"/>
      <c r="D248" s="12"/>
      <c r="E248" s="12"/>
      <c r="F248" s="12"/>
    </row>
    <row r="249" spans="1:6" ht="12.75">
      <c r="A249" s="10"/>
      <c r="B249" s="9" t="s">
        <v>0</v>
      </c>
      <c r="C249" s="9"/>
      <c r="D249" s="12" t="s">
        <v>1</v>
      </c>
      <c r="E249" s="12"/>
      <c r="F249" s="12"/>
    </row>
    <row r="250" spans="1:6" ht="12.75">
      <c r="A250" s="10"/>
      <c r="B250" s="9"/>
      <c r="C250" s="9"/>
      <c r="D250" s="12"/>
      <c r="E250" s="12"/>
      <c r="F250" s="12"/>
    </row>
    <row r="251" spans="1:6" ht="12.75">
      <c r="A251" s="21"/>
      <c r="B251" s="22"/>
      <c r="C251" s="22"/>
      <c r="D251" s="23"/>
      <c r="E251" s="42"/>
      <c r="F251" s="42"/>
    </row>
    <row r="252" spans="1:6" ht="12.75">
      <c r="A252" s="5">
        <v>1</v>
      </c>
      <c r="B252" s="15" t="s">
        <v>233</v>
      </c>
      <c r="C252" s="15"/>
      <c r="D252" s="7">
        <v>1</v>
      </c>
      <c r="E252" s="43"/>
      <c r="F252" s="43"/>
    </row>
    <row r="253" spans="1:6" ht="12.75">
      <c r="A253" s="5">
        <v>2</v>
      </c>
      <c r="B253" s="6" t="s">
        <v>234</v>
      </c>
      <c r="C253" s="6"/>
      <c r="D253" s="7">
        <v>1</v>
      </c>
      <c r="E253" s="43"/>
      <c r="F253" s="43"/>
    </row>
    <row r="254" spans="1:6" ht="12.75">
      <c r="A254" s="5">
        <v>3</v>
      </c>
      <c r="B254" s="6" t="s">
        <v>235</v>
      </c>
      <c r="C254" s="6"/>
      <c r="D254" s="7">
        <v>1</v>
      </c>
      <c r="E254" s="43"/>
      <c r="F254" s="43"/>
    </row>
    <row r="255" spans="1:6" ht="12.75">
      <c r="A255" s="5">
        <v>4</v>
      </c>
      <c r="B255" s="15" t="s">
        <v>232</v>
      </c>
      <c r="C255" s="15"/>
      <c r="D255" s="7">
        <v>1</v>
      </c>
      <c r="E255" s="43"/>
      <c r="F255" s="43"/>
    </row>
    <row r="256" spans="1:6" ht="12.75">
      <c r="A256" s="5">
        <v>5</v>
      </c>
      <c r="B256" s="15" t="s">
        <v>236</v>
      </c>
      <c r="C256" s="15"/>
      <c r="D256" s="7">
        <v>1</v>
      </c>
      <c r="E256" s="43"/>
      <c r="F256" s="43"/>
    </row>
    <row r="257" spans="1:6" ht="12.75">
      <c r="A257" s="5">
        <v>6</v>
      </c>
      <c r="B257" s="15" t="s">
        <v>237</v>
      </c>
      <c r="C257" s="15"/>
      <c r="D257" s="7">
        <v>1</v>
      </c>
      <c r="E257" s="43"/>
      <c r="F257" s="43"/>
    </row>
    <row r="258" spans="1:6" ht="12.75">
      <c r="A258" s="5">
        <v>7</v>
      </c>
      <c r="B258" s="15" t="s">
        <v>238</v>
      </c>
      <c r="C258" s="15"/>
      <c r="D258" s="7">
        <v>1</v>
      </c>
      <c r="E258" s="43"/>
      <c r="F258" s="43"/>
    </row>
    <row r="259" spans="1:6" ht="12.75">
      <c r="A259" s="5">
        <v>8</v>
      </c>
      <c r="B259" s="15" t="s">
        <v>239</v>
      </c>
      <c r="C259" s="15"/>
      <c r="D259" s="7">
        <v>1</v>
      </c>
      <c r="E259" s="43"/>
      <c r="F259" s="43"/>
    </row>
    <row r="260" spans="1:6" ht="12.75">
      <c r="A260" s="5">
        <v>9</v>
      </c>
      <c r="B260" s="15" t="s">
        <v>240</v>
      </c>
      <c r="C260" s="15"/>
      <c r="D260" s="7">
        <v>1</v>
      </c>
      <c r="E260" s="43"/>
      <c r="F260" s="43"/>
    </row>
    <row r="261" spans="1:6" ht="12.75">
      <c r="A261" s="5">
        <v>10</v>
      </c>
      <c r="B261" s="18" t="s">
        <v>249</v>
      </c>
      <c r="C261" s="18"/>
      <c r="D261" s="7">
        <v>1</v>
      </c>
      <c r="E261" s="43"/>
      <c r="F261" s="43"/>
    </row>
    <row r="262" spans="1:6" ht="12.75">
      <c r="A262" s="5">
        <v>11</v>
      </c>
      <c r="B262" s="15" t="s">
        <v>248</v>
      </c>
      <c r="C262" s="15"/>
      <c r="D262" s="7">
        <v>1</v>
      </c>
      <c r="E262" s="43"/>
      <c r="F262" s="43"/>
    </row>
    <row r="263" spans="1:6" ht="12.75">
      <c r="A263" s="5">
        <v>12</v>
      </c>
      <c r="B263" s="15" t="s">
        <v>247</v>
      </c>
      <c r="C263" s="15"/>
      <c r="D263" s="7">
        <v>1</v>
      </c>
      <c r="E263" s="43"/>
      <c r="F263" s="43"/>
    </row>
    <row r="264" spans="1:6" ht="12.75">
      <c r="A264" s="5">
        <v>13</v>
      </c>
      <c r="B264" s="15" t="s">
        <v>246</v>
      </c>
      <c r="C264" s="15"/>
      <c r="D264" s="7">
        <v>1</v>
      </c>
      <c r="E264" s="43"/>
      <c r="F264" s="43"/>
    </row>
    <row r="265" spans="1:6" ht="12.75">
      <c r="A265" s="5">
        <v>14</v>
      </c>
      <c r="B265" s="15" t="s">
        <v>245</v>
      </c>
      <c r="C265" s="15"/>
      <c r="D265" s="7">
        <v>1</v>
      </c>
      <c r="E265" s="43"/>
      <c r="F265" s="43"/>
    </row>
    <row r="266" spans="1:6" ht="12.75">
      <c r="A266" s="5">
        <v>15</v>
      </c>
      <c r="B266" s="15" t="s">
        <v>244</v>
      </c>
      <c r="C266" s="15"/>
      <c r="D266" s="7">
        <v>1</v>
      </c>
      <c r="E266" s="43"/>
      <c r="F266" s="43"/>
    </row>
    <row r="267" spans="1:6" ht="12.75">
      <c r="A267" s="5">
        <v>16</v>
      </c>
      <c r="B267" s="27" t="s">
        <v>243</v>
      </c>
      <c r="C267" s="27"/>
      <c r="D267" s="7">
        <v>1</v>
      </c>
      <c r="E267" s="43"/>
      <c r="F267" s="43"/>
    </row>
    <row r="268" spans="1:6" ht="12.75">
      <c r="A268" s="5">
        <v>17</v>
      </c>
      <c r="B268" s="27" t="s">
        <v>242</v>
      </c>
      <c r="C268" s="27"/>
      <c r="D268" s="7">
        <v>1</v>
      </c>
      <c r="E268" s="43"/>
      <c r="F268" s="43"/>
    </row>
    <row r="269" spans="1:6" ht="12.75">
      <c r="A269" s="5">
        <v>18</v>
      </c>
      <c r="B269" s="27" t="s">
        <v>241</v>
      </c>
      <c r="C269" s="27"/>
      <c r="D269" s="7">
        <v>1</v>
      </c>
      <c r="E269" s="43"/>
      <c r="F269" s="43"/>
    </row>
  </sheetData>
  <sheetProtection selectLockedCells="1" selectUnlockedCells="1"/>
  <autoFilter ref="A5:D5">
    <sortState ref="A6:D269">
      <sortCondition sortBy="value" ref="A6:A269"/>
    </sortState>
  </autoFilter>
  <printOptions/>
  <pageMargins left="0.19166666666666668" right="0.3458333333333333" top="0.47152777777777777" bottom="0.5340277777777778" header="0.23402777777777778" footer="0.2965277777777778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0"/>
  <sheetViews>
    <sheetView zoomScale="121" zoomScaleNormal="121" zoomScalePageLayoutView="0" workbookViewId="0" topLeftCell="A15">
      <selection activeCell="C27" sqref="C27"/>
    </sheetView>
  </sheetViews>
  <sheetFormatPr defaultColWidth="11.57421875" defaultRowHeight="12.75"/>
  <cols>
    <col min="1" max="1" width="6.28125" style="1" customWidth="1"/>
    <col min="2" max="2" width="44.28125" style="0" customWidth="1"/>
    <col min="3" max="3" width="3.7109375" style="0" customWidth="1"/>
    <col min="4" max="4" width="7.00390625" style="3" customWidth="1"/>
    <col min="5" max="5" width="17.7109375" style="4" customWidth="1"/>
    <col min="6" max="6" width="18.57421875" style="4" customWidth="1"/>
    <col min="7" max="7" width="14.57421875" style="30" customWidth="1"/>
    <col min="8" max="8" width="17.28125" style="30" customWidth="1"/>
  </cols>
  <sheetData>
    <row r="1" spans="1:8" s="9" customFormat="1" ht="17.25">
      <c r="A1" s="10"/>
      <c r="B1" s="11" t="s">
        <v>216</v>
      </c>
      <c r="C1" s="11"/>
      <c r="D1" s="12"/>
      <c r="E1" s="13"/>
      <c r="F1" s="13"/>
      <c r="G1" s="29"/>
      <c r="H1" s="29"/>
    </row>
    <row r="2" spans="1:8" s="9" customFormat="1" ht="12.75">
      <c r="A2" s="10"/>
      <c r="D2" s="12"/>
      <c r="E2" s="13"/>
      <c r="F2" s="13"/>
      <c r="G2" s="29"/>
      <c r="H2" s="29"/>
    </row>
    <row r="3" spans="1:8" s="9" customFormat="1" ht="12.75">
      <c r="A3" s="10"/>
      <c r="B3" s="9" t="s">
        <v>0</v>
      </c>
      <c r="D3" s="12" t="s">
        <v>1</v>
      </c>
      <c r="E3" s="12" t="s">
        <v>2</v>
      </c>
      <c r="F3" s="12" t="s">
        <v>3</v>
      </c>
      <c r="G3" s="29" t="s">
        <v>250</v>
      </c>
      <c r="H3" s="29" t="s">
        <v>251</v>
      </c>
    </row>
    <row r="4" spans="1:8" s="9" customFormat="1" ht="12.75">
      <c r="A4" s="10"/>
      <c r="D4" s="12"/>
      <c r="E4" s="13"/>
      <c r="F4" s="13"/>
      <c r="G4" s="29"/>
      <c r="H4" s="29"/>
    </row>
    <row r="5" spans="1:8" s="9" customFormat="1" ht="12.75">
      <c r="A5" s="21"/>
      <c r="B5" s="22" t="s">
        <v>4</v>
      </c>
      <c r="C5" s="22"/>
      <c r="D5" s="23"/>
      <c r="E5" s="25"/>
      <c r="F5" s="25"/>
      <c r="G5" s="29"/>
      <c r="H5" s="29"/>
    </row>
    <row r="6" spans="1:8" s="9" customFormat="1" ht="12.75">
      <c r="A6" s="5">
        <v>1</v>
      </c>
      <c r="B6" s="15" t="s">
        <v>271</v>
      </c>
      <c r="C6" s="15" t="s">
        <v>270</v>
      </c>
      <c r="D6" s="7">
        <v>1</v>
      </c>
      <c r="E6" s="8">
        <v>14950</v>
      </c>
      <c r="F6" s="8">
        <f>E6*D6</f>
        <v>14950</v>
      </c>
      <c r="G6" s="29">
        <v>13702</v>
      </c>
      <c r="H6" s="29">
        <f>G6*D6</f>
        <v>13702</v>
      </c>
    </row>
    <row r="7" spans="1:8" s="9" customFormat="1" ht="12.75">
      <c r="A7" s="5">
        <v>2</v>
      </c>
      <c r="B7" s="6" t="s">
        <v>253</v>
      </c>
      <c r="C7" s="6" t="s">
        <v>272</v>
      </c>
      <c r="D7" s="7">
        <v>1</v>
      </c>
      <c r="E7" s="8">
        <v>59800</v>
      </c>
      <c r="F7" s="8">
        <f aca="true" t="shared" si="0" ref="F7:F70">E7*D7</f>
        <v>59800</v>
      </c>
      <c r="G7" s="29">
        <f>46725+11270</f>
        <v>57995</v>
      </c>
      <c r="H7" s="29">
        <f aca="true" t="shared" si="1" ref="H7:H70">G7*D7</f>
        <v>57995</v>
      </c>
    </row>
    <row r="8" spans="1:8" s="2" customFormat="1" ht="12.75">
      <c r="A8" s="5">
        <v>3</v>
      </c>
      <c r="B8" s="6" t="s">
        <v>265</v>
      </c>
      <c r="C8" s="6" t="s">
        <v>273</v>
      </c>
      <c r="D8" s="16">
        <v>5</v>
      </c>
      <c r="E8" s="17">
        <v>6540</v>
      </c>
      <c r="F8" s="17">
        <f t="shared" si="0"/>
        <v>32700</v>
      </c>
      <c r="G8" s="29">
        <v>8810</v>
      </c>
      <c r="H8" s="29">
        <f t="shared" si="1"/>
        <v>44050</v>
      </c>
    </row>
    <row r="9" spans="1:8" s="9" customFormat="1" ht="12.75">
      <c r="A9" s="5">
        <v>4</v>
      </c>
      <c r="B9" s="15" t="s">
        <v>6</v>
      </c>
      <c r="C9" s="15" t="s">
        <v>274</v>
      </c>
      <c r="D9" s="7">
        <v>6</v>
      </c>
      <c r="E9" s="8">
        <v>37200</v>
      </c>
      <c r="F9" s="8">
        <f t="shared" si="0"/>
        <v>223200</v>
      </c>
      <c r="G9" s="29">
        <v>41440</v>
      </c>
      <c r="H9" s="29">
        <f t="shared" si="1"/>
        <v>248640</v>
      </c>
    </row>
    <row r="10" spans="1:9" s="9" customFormat="1" ht="12.75">
      <c r="A10" s="5">
        <v>5</v>
      </c>
      <c r="B10" s="15" t="s">
        <v>7</v>
      </c>
      <c r="C10" s="15" t="s">
        <v>275</v>
      </c>
      <c r="D10" s="7">
        <v>2</v>
      </c>
      <c r="E10" s="8">
        <f>136*27</f>
        <v>3672</v>
      </c>
      <c r="F10" s="8">
        <f t="shared" si="0"/>
        <v>7344</v>
      </c>
      <c r="G10" s="29">
        <v>3617</v>
      </c>
      <c r="H10" s="29">
        <f t="shared" si="1"/>
        <v>7234</v>
      </c>
      <c r="I10" s="9">
        <v>58445</v>
      </c>
    </row>
    <row r="11" spans="1:8" s="9" customFormat="1" ht="12.75">
      <c r="A11" s="5">
        <v>6</v>
      </c>
      <c r="B11" s="15" t="s">
        <v>8</v>
      </c>
      <c r="C11" s="15" t="s">
        <v>276</v>
      </c>
      <c r="D11" s="7">
        <v>3</v>
      </c>
      <c r="E11" s="8">
        <v>11460</v>
      </c>
      <c r="F11" s="8">
        <f t="shared" si="0"/>
        <v>34380</v>
      </c>
      <c r="G11" s="29">
        <v>11942</v>
      </c>
      <c r="H11" s="29">
        <f t="shared" si="1"/>
        <v>35826</v>
      </c>
    </row>
    <row r="12" spans="1:9" s="9" customFormat="1" ht="12.75">
      <c r="A12" s="5">
        <v>7</v>
      </c>
      <c r="B12" s="15" t="s">
        <v>9</v>
      </c>
      <c r="C12" s="15" t="s">
        <v>277</v>
      </c>
      <c r="D12" s="7">
        <v>3</v>
      </c>
      <c r="E12" s="8">
        <v>760</v>
      </c>
      <c r="F12" s="8">
        <f t="shared" si="0"/>
        <v>2280</v>
      </c>
      <c r="G12" s="29">
        <v>889</v>
      </c>
      <c r="H12" s="29">
        <f t="shared" si="1"/>
        <v>2667</v>
      </c>
      <c r="I12" s="9" t="s">
        <v>255</v>
      </c>
    </row>
    <row r="13" spans="1:9" s="9" customFormat="1" ht="12.75">
      <c r="A13" s="5">
        <v>8</v>
      </c>
      <c r="B13" s="15" t="s">
        <v>10</v>
      </c>
      <c r="C13" s="15" t="s">
        <v>278</v>
      </c>
      <c r="D13" s="7">
        <v>4</v>
      </c>
      <c r="E13" s="8">
        <v>140</v>
      </c>
      <c r="F13" s="8">
        <f t="shared" si="0"/>
        <v>560</v>
      </c>
      <c r="G13" s="29">
        <v>170</v>
      </c>
      <c r="H13" s="29">
        <f t="shared" si="1"/>
        <v>680</v>
      </c>
      <c r="I13" s="9" t="s">
        <v>261</v>
      </c>
    </row>
    <row r="14" spans="1:9" s="9" customFormat="1" ht="12.75">
      <c r="A14" s="5">
        <v>9</v>
      </c>
      <c r="B14" s="15" t="s">
        <v>11</v>
      </c>
      <c r="C14" s="15" t="s">
        <v>279</v>
      </c>
      <c r="D14" s="7">
        <v>1</v>
      </c>
      <c r="E14" s="8">
        <v>63</v>
      </c>
      <c r="F14" s="8">
        <f t="shared" si="0"/>
        <v>63</v>
      </c>
      <c r="G14" s="29">
        <v>141</v>
      </c>
      <c r="H14" s="29">
        <f t="shared" si="1"/>
        <v>141</v>
      </c>
      <c r="I14" s="9">
        <v>55117</v>
      </c>
    </row>
    <row r="15" spans="1:8" s="9" customFormat="1" ht="126">
      <c r="A15" s="5">
        <v>10</v>
      </c>
      <c r="B15" s="18" t="s">
        <v>257</v>
      </c>
      <c r="C15" s="18" t="s">
        <v>280</v>
      </c>
      <c r="D15" s="7">
        <v>1</v>
      </c>
      <c r="E15" s="8">
        <v>14280</v>
      </c>
      <c r="F15" s="8">
        <f t="shared" si="0"/>
        <v>14280</v>
      </c>
      <c r="G15" s="29">
        <v>11906</v>
      </c>
      <c r="H15" s="29">
        <f t="shared" si="1"/>
        <v>11906</v>
      </c>
    </row>
    <row r="16" spans="1:9" s="9" customFormat="1" ht="12.75">
      <c r="A16" s="5">
        <v>11</v>
      </c>
      <c r="B16" s="15" t="s">
        <v>263</v>
      </c>
      <c r="C16" s="15" t="s">
        <v>281</v>
      </c>
      <c r="D16" s="7">
        <v>1</v>
      </c>
      <c r="E16" s="8">
        <v>852</v>
      </c>
      <c r="F16" s="8">
        <f t="shared" si="0"/>
        <v>852</v>
      </c>
      <c r="G16" s="29">
        <v>826</v>
      </c>
      <c r="H16" s="29">
        <f t="shared" si="1"/>
        <v>826</v>
      </c>
      <c r="I16" s="9" t="s">
        <v>264</v>
      </c>
    </row>
    <row r="17" spans="1:8" s="9" customFormat="1" ht="12.75">
      <c r="A17" s="5">
        <v>12</v>
      </c>
      <c r="B17" s="15" t="s">
        <v>12</v>
      </c>
      <c r="C17" s="15" t="s">
        <v>282</v>
      </c>
      <c r="D17" s="7">
        <v>20</v>
      </c>
      <c r="E17" s="8">
        <v>9</v>
      </c>
      <c r="F17" s="8">
        <f t="shared" si="0"/>
        <v>180</v>
      </c>
      <c r="G17" s="29">
        <v>12</v>
      </c>
      <c r="H17" s="29">
        <f t="shared" si="1"/>
        <v>240</v>
      </c>
    </row>
    <row r="18" spans="1:8" s="9" customFormat="1" ht="12.75">
      <c r="A18" s="5">
        <v>13</v>
      </c>
      <c r="B18" s="15" t="s">
        <v>13</v>
      </c>
      <c r="C18" s="15"/>
      <c r="D18" s="7">
        <v>1</v>
      </c>
      <c r="E18" s="8">
        <v>100</v>
      </c>
      <c r="F18" s="8">
        <f t="shared" si="0"/>
        <v>100</v>
      </c>
      <c r="G18" s="29">
        <v>100</v>
      </c>
      <c r="H18" s="29">
        <f t="shared" si="1"/>
        <v>100</v>
      </c>
    </row>
    <row r="19" spans="1:9" s="9" customFormat="1" ht="12.75">
      <c r="A19" s="5">
        <v>14</v>
      </c>
      <c r="B19" s="15" t="s">
        <v>514</v>
      </c>
      <c r="C19" s="15" t="s">
        <v>283</v>
      </c>
      <c r="D19" s="7">
        <v>6</v>
      </c>
      <c r="E19" s="8">
        <v>6959</v>
      </c>
      <c r="F19" s="8">
        <f t="shared" si="0"/>
        <v>41754</v>
      </c>
      <c r="G19" s="29">
        <v>5820</v>
      </c>
      <c r="H19" s="29">
        <f t="shared" si="1"/>
        <v>34920</v>
      </c>
      <c r="I19" s="9" t="s">
        <v>515</v>
      </c>
    </row>
    <row r="20" spans="1:9" s="9" customFormat="1" ht="12.75">
      <c r="A20" s="5">
        <v>15</v>
      </c>
      <c r="B20" s="15" t="s">
        <v>15</v>
      </c>
      <c r="C20" s="15" t="s">
        <v>284</v>
      </c>
      <c r="D20" s="7">
        <v>1</v>
      </c>
      <c r="E20" s="8">
        <f>21*27</f>
        <v>567</v>
      </c>
      <c r="F20" s="8">
        <f t="shared" si="0"/>
        <v>567</v>
      </c>
      <c r="G20" s="29">
        <v>470</v>
      </c>
      <c r="H20" s="29">
        <f t="shared" si="1"/>
        <v>470</v>
      </c>
      <c r="I20" s="9">
        <v>53737</v>
      </c>
    </row>
    <row r="21" spans="1:9" s="9" customFormat="1" ht="12.75">
      <c r="A21" s="5">
        <v>16</v>
      </c>
      <c r="B21" s="15" t="s">
        <v>16</v>
      </c>
      <c r="C21" s="15" t="s">
        <v>285</v>
      </c>
      <c r="D21" s="7">
        <v>1</v>
      </c>
      <c r="E21" s="8">
        <v>143</v>
      </c>
      <c r="F21" s="8">
        <f t="shared" si="0"/>
        <v>143</v>
      </c>
      <c r="G21" s="29">
        <v>141</v>
      </c>
      <c r="H21" s="29">
        <f t="shared" si="1"/>
        <v>141</v>
      </c>
      <c r="I21" s="9">
        <v>55117</v>
      </c>
    </row>
    <row r="22" spans="1:9" s="9" customFormat="1" ht="12.75">
      <c r="A22" s="5">
        <v>17</v>
      </c>
      <c r="B22" s="15" t="s">
        <v>202</v>
      </c>
      <c r="C22" s="15"/>
      <c r="D22" s="7">
        <v>2</v>
      </c>
      <c r="E22" s="8">
        <v>1280</v>
      </c>
      <c r="F22" s="8">
        <f t="shared" si="0"/>
        <v>2560</v>
      </c>
      <c r="G22" s="29">
        <v>1234</v>
      </c>
      <c r="H22" s="29">
        <f t="shared" si="1"/>
        <v>2468</v>
      </c>
      <c r="I22" s="9" t="s">
        <v>261</v>
      </c>
    </row>
    <row r="23" spans="1:8" s="9" customFormat="1" ht="12.75">
      <c r="A23" s="5">
        <v>18</v>
      </c>
      <c r="B23" s="15" t="s">
        <v>17</v>
      </c>
      <c r="C23" s="15" t="s">
        <v>286</v>
      </c>
      <c r="D23" s="7"/>
      <c r="E23" s="8" t="s">
        <v>208</v>
      </c>
      <c r="F23" s="8">
        <v>0</v>
      </c>
      <c r="G23" s="29"/>
      <c r="H23" s="29">
        <f t="shared" si="1"/>
        <v>0</v>
      </c>
    </row>
    <row r="24" spans="1:9" s="9" customFormat="1" ht="12.75">
      <c r="A24" s="5">
        <v>19</v>
      </c>
      <c r="B24" s="15" t="s">
        <v>203</v>
      </c>
      <c r="C24" s="15" t="s">
        <v>287</v>
      </c>
      <c r="D24" s="7">
        <v>1</v>
      </c>
      <c r="E24" s="8">
        <f>31*27</f>
        <v>837</v>
      </c>
      <c r="F24" s="8">
        <f t="shared" si="0"/>
        <v>837</v>
      </c>
      <c r="G24" s="29">
        <f>26.2*27.1</f>
        <v>710.02</v>
      </c>
      <c r="H24" s="29">
        <f t="shared" si="1"/>
        <v>710.02</v>
      </c>
      <c r="I24" s="9">
        <v>19358</v>
      </c>
    </row>
    <row r="25" spans="1:8" s="9" customFormat="1" ht="12.75">
      <c r="A25" s="5">
        <v>20</v>
      </c>
      <c r="B25" s="15" t="s">
        <v>18</v>
      </c>
      <c r="C25" s="15" t="s">
        <v>288</v>
      </c>
      <c r="D25" s="7">
        <v>1</v>
      </c>
      <c r="E25" s="8">
        <v>436</v>
      </c>
      <c r="F25" s="8">
        <f t="shared" si="0"/>
        <v>436</v>
      </c>
      <c r="G25" s="29"/>
      <c r="H25" s="29">
        <f t="shared" si="1"/>
        <v>0</v>
      </c>
    </row>
    <row r="26" spans="1:8" s="9" customFormat="1" ht="12.75">
      <c r="A26" s="5">
        <v>21</v>
      </c>
      <c r="B26" s="15" t="s">
        <v>220</v>
      </c>
      <c r="C26" s="15" t="s">
        <v>289</v>
      </c>
      <c r="D26" s="7">
        <v>1</v>
      </c>
      <c r="E26" s="8">
        <v>924</v>
      </c>
      <c r="F26" s="8">
        <f t="shared" si="0"/>
        <v>924</v>
      </c>
      <c r="G26" s="29"/>
      <c r="H26" s="29">
        <f t="shared" si="1"/>
        <v>0</v>
      </c>
    </row>
    <row r="27" spans="1:8" s="9" customFormat="1" ht="12.75">
      <c r="A27" s="5">
        <v>22</v>
      </c>
      <c r="B27" s="15" t="s">
        <v>221</v>
      </c>
      <c r="C27" s="15" t="s">
        <v>290</v>
      </c>
      <c r="D27" s="7">
        <v>1</v>
      </c>
      <c r="E27" s="8">
        <v>130</v>
      </c>
      <c r="F27" s="8">
        <f t="shared" si="0"/>
        <v>130</v>
      </c>
      <c r="G27" s="29"/>
      <c r="H27" s="29">
        <f t="shared" si="1"/>
        <v>0</v>
      </c>
    </row>
    <row r="28" spans="1:9" s="9" customFormat="1" ht="12.75">
      <c r="A28" s="5">
        <v>23</v>
      </c>
      <c r="B28" s="15" t="s">
        <v>252</v>
      </c>
      <c r="C28" s="15" t="s">
        <v>291</v>
      </c>
      <c r="D28" s="7">
        <v>1</v>
      </c>
      <c r="E28" s="8">
        <v>176000</v>
      </c>
      <c r="F28" s="8">
        <f t="shared" si="0"/>
        <v>176000</v>
      </c>
      <c r="G28" s="29">
        <f>201010-7363</f>
        <v>193647</v>
      </c>
      <c r="H28" s="29">
        <f t="shared" si="1"/>
        <v>193647</v>
      </c>
      <c r="I28" s="9" t="s">
        <v>255</v>
      </c>
    </row>
    <row r="29" spans="1:9" s="9" customFormat="1" ht="12.75">
      <c r="A29" s="5">
        <v>24</v>
      </c>
      <c r="B29" s="15" t="s">
        <v>19</v>
      </c>
      <c r="C29" s="15" t="s">
        <v>292</v>
      </c>
      <c r="D29" s="7">
        <v>5</v>
      </c>
      <c r="E29" s="8">
        <v>232</v>
      </c>
      <c r="F29" s="8">
        <f t="shared" si="0"/>
        <v>1160</v>
      </c>
      <c r="G29" s="29">
        <v>272</v>
      </c>
      <c r="H29" s="29">
        <f t="shared" si="1"/>
        <v>1360</v>
      </c>
      <c r="I29" s="9" t="s">
        <v>254</v>
      </c>
    </row>
    <row r="30" spans="1:9" s="9" customFormat="1" ht="12.75">
      <c r="A30" s="5">
        <v>25</v>
      </c>
      <c r="B30" s="15" t="s">
        <v>20</v>
      </c>
      <c r="C30" s="15" t="s">
        <v>293</v>
      </c>
      <c r="D30" s="7">
        <v>1</v>
      </c>
      <c r="E30" s="8">
        <v>248</v>
      </c>
      <c r="F30" s="8">
        <f t="shared" si="0"/>
        <v>248</v>
      </c>
      <c r="G30" s="29">
        <v>413</v>
      </c>
      <c r="H30" s="29">
        <f t="shared" si="1"/>
        <v>413</v>
      </c>
      <c r="I30" s="9" t="s">
        <v>254</v>
      </c>
    </row>
    <row r="31" spans="1:8" s="9" customFormat="1" ht="12.75">
      <c r="A31" s="5">
        <v>26</v>
      </c>
      <c r="B31" s="15" t="s">
        <v>21</v>
      </c>
      <c r="C31" s="15"/>
      <c r="D31" s="7">
        <v>1</v>
      </c>
      <c r="E31" s="8">
        <v>928</v>
      </c>
      <c r="F31" s="8">
        <f t="shared" si="0"/>
        <v>928</v>
      </c>
      <c r="G31" s="29"/>
      <c r="H31" s="29">
        <f t="shared" si="1"/>
        <v>0</v>
      </c>
    </row>
    <row r="32" spans="1:8" s="9" customFormat="1" ht="12.75">
      <c r="A32" s="5">
        <v>27</v>
      </c>
      <c r="B32" s="15" t="s">
        <v>22</v>
      </c>
      <c r="C32" s="15" t="s">
        <v>294</v>
      </c>
      <c r="D32" s="7">
        <v>1</v>
      </c>
      <c r="E32" s="8">
        <v>546</v>
      </c>
      <c r="F32" s="8">
        <f t="shared" si="0"/>
        <v>546</v>
      </c>
      <c r="G32" s="29"/>
      <c r="H32" s="29">
        <f t="shared" si="1"/>
        <v>0</v>
      </c>
    </row>
    <row r="33" spans="1:8" s="9" customFormat="1" ht="12.75">
      <c r="A33" s="5">
        <v>28</v>
      </c>
      <c r="B33" s="15" t="s">
        <v>23</v>
      </c>
      <c r="C33" s="15" t="s">
        <v>295</v>
      </c>
      <c r="D33" s="7">
        <v>1</v>
      </c>
      <c r="E33" s="8">
        <v>713</v>
      </c>
      <c r="F33" s="8">
        <f t="shared" si="0"/>
        <v>713</v>
      </c>
      <c r="G33" s="29"/>
      <c r="H33" s="29">
        <f t="shared" si="1"/>
        <v>0</v>
      </c>
    </row>
    <row r="34" spans="1:8" s="9" customFormat="1" ht="12.75">
      <c r="A34" s="5">
        <v>29</v>
      </c>
      <c r="B34" s="15" t="s">
        <v>24</v>
      </c>
      <c r="C34" s="15" t="s">
        <v>296</v>
      </c>
      <c r="D34" s="7">
        <v>1</v>
      </c>
      <c r="E34" s="8">
        <v>982</v>
      </c>
      <c r="F34" s="8">
        <f t="shared" si="0"/>
        <v>982</v>
      </c>
      <c r="G34" s="29"/>
      <c r="H34" s="29">
        <f t="shared" si="1"/>
        <v>0</v>
      </c>
    </row>
    <row r="35" spans="1:8" s="9" customFormat="1" ht="12.75">
      <c r="A35" s="5">
        <v>30</v>
      </c>
      <c r="B35" s="15" t="s">
        <v>25</v>
      </c>
      <c r="C35" s="15" t="s">
        <v>297</v>
      </c>
      <c r="D35" s="7">
        <v>1</v>
      </c>
      <c r="E35" s="8">
        <v>182</v>
      </c>
      <c r="F35" s="8">
        <f t="shared" si="0"/>
        <v>182</v>
      </c>
      <c r="G35" s="29"/>
      <c r="H35" s="29">
        <f t="shared" si="1"/>
        <v>0</v>
      </c>
    </row>
    <row r="36" spans="1:8" s="9" customFormat="1" ht="12.75">
      <c r="A36" s="5">
        <v>31</v>
      </c>
      <c r="B36" s="15" t="s">
        <v>26</v>
      </c>
      <c r="C36" s="15" t="s">
        <v>298</v>
      </c>
      <c r="D36" s="7">
        <v>1</v>
      </c>
      <c r="E36" s="8">
        <v>380</v>
      </c>
      <c r="F36" s="8">
        <f t="shared" si="0"/>
        <v>380</v>
      </c>
      <c r="G36" s="29"/>
      <c r="H36" s="29">
        <f t="shared" si="1"/>
        <v>0</v>
      </c>
    </row>
    <row r="37" spans="1:8" s="9" customFormat="1" ht="12.75">
      <c r="A37" s="5">
        <v>32</v>
      </c>
      <c r="B37" s="15" t="s">
        <v>27</v>
      </c>
      <c r="C37" s="15"/>
      <c r="D37" s="7">
        <v>2</v>
      </c>
      <c r="E37" s="8">
        <v>240</v>
      </c>
      <c r="F37" s="8">
        <f t="shared" si="0"/>
        <v>480</v>
      </c>
      <c r="G37" s="29"/>
      <c r="H37" s="29">
        <f t="shared" si="1"/>
        <v>0</v>
      </c>
    </row>
    <row r="38" spans="1:8" s="9" customFormat="1" ht="12.75">
      <c r="A38" s="5">
        <v>33</v>
      </c>
      <c r="B38" s="15" t="s">
        <v>28</v>
      </c>
      <c r="C38" s="15" t="s">
        <v>299</v>
      </c>
      <c r="D38" s="7">
        <v>6</v>
      </c>
      <c r="E38" s="8" t="s">
        <v>204</v>
      </c>
      <c r="F38" s="8">
        <v>0</v>
      </c>
      <c r="G38" s="29"/>
      <c r="H38" s="29">
        <f t="shared" si="1"/>
        <v>0</v>
      </c>
    </row>
    <row r="39" spans="1:8" s="9" customFormat="1" ht="12.75">
      <c r="A39" s="5">
        <v>34</v>
      </c>
      <c r="B39" s="15" t="s">
        <v>29</v>
      </c>
      <c r="C39" s="15" t="s">
        <v>300</v>
      </c>
      <c r="D39" s="7">
        <v>2</v>
      </c>
      <c r="E39" s="8">
        <v>212</v>
      </c>
      <c r="F39" s="8">
        <f t="shared" si="0"/>
        <v>424</v>
      </c>
      <c r="G39" s="29"/>
      <c r="H39" s="29">
        <f t="shared" si="1"/>
        <v>0</v>
      </c>
    </row>
    <row r="40" spans="1:8" s="9" customFormat="1" ht="12.75">
      <c r="A40" s="5">
        <v>35</v>
      </c>
      <c r="B40" s="15" t="s">
        <v>226</v>
      </c>
      <c r="C40" s="15" t="s">
        <v>301</v>
      </c>
      <c r="D40" s="7">
        <v>1</v>
      </c>
      <c r="E40" s="8">
        <v>4370</v>
      </c>
      <c r="F40" s="8">
        <f t="shared" si="0"/>
        <v>4370</v>
      </c>
      <c r="G40" s="29"/>
      <c r="H40" s="29">
        <f t="shared" si="1"/>
        <v>0</v>
      </c>
    </row>
    <row r="41" spans="1:8" s="9" customFormat="1" ht="12.75">
      <c r="A41" s="5">
        <v>36</v>
      </c>
      <c r="B41" s="15" t="s">
        <v>30</v>
      </c>
      <c r="C41" s="15" t="s">
        <v>302</v>
      </c>
      <c r="D41" s="7">
        <v>1</v>
      </c>
      <c r="E41" s="8">
        <v>1970</v>
      </c>
      <c r="F41" s="8">
        <f t="shared" si="0"/>
        <v>1970</v>
      </c>
      <c r="G41" s="29"/>
      <c r="H41" s="29">
        <f t="shared" si="1"/>
        <v>0</v>
      </c>
    </row>
    <row r="42" spans="1:8" s="9" customFormat="1" ht="12.75">
      <c r="A42" s="5">
        <v>37</v>
      </c>
      <c r="B42" s="6" t="s">
        <v>31</v>
      </c>
      <c r="C42" s="6" t="s">
        <v>303</v>
      </c>
      <c r="D42" s="7">
        <v>4</v>
      </c>
      <c r="E42" s="8">
        <v>460</v>
      </c>
      <c r="F42" s="8">
        <f t="shared" si="0"/>
        <v>1840</v>
      </c>
      <c r="G42" s="29"/>
      <c r="H42" s="29">
        <f t="shared" si="1"/>
        <v>0</v>
      </c>
    </row>
    <row r="43" spans="1:9" s="9" customFormat="1" ht="12.75">
      <c r="A43" s="5">
        <v>38</v>
      </c>
      <c r="B43" s="6" t="s">
        <v>259</v>
      </c>
      <c r="C43" s="6" t="s">
        <v>304</v>
      </c>
      <c r="D43" s="7">
        <v>1</v>
      </c>
      <c r="E43" s="8">
        <v>7540</v>
      </c>
      <c r="F43" s="8">
        <f t="shared" si="0"/>
        <v>7540</v>
      </c>
      <c r="G43" s="29">
        <v>7600</v>
      </c>
      <c r="H43" s="29">
        <f t="shared" si="1"/>
        <v>7600</v>
      </c>
      <c r="I43" s="9" t="s">
        <v>260</v>
      </c>
    </row>
    <row r="44" spans="1:9" s="9" customFormat="1" ht="12.75">
      <c r="A44" s="32">
        <v>39</v>
      </c>
      <c r="B44" s="37" t="s">
        <v>32</v>
      </c>
      <c r="C44" s="37" t="s">
        <v>305</v>
      </c>
      <c r="D44" s="34">
        <v>1</v>
      </c>
      <c r="E44" s="35">
        <v>16600</v>
      </c>
      <c r="F44" s="35">
        <f t="shared" si="0"/>
        <v>16600</v>
      </c>
      <c r="G44" s="36">
        <v>13800</v>
      </c>
      <c r="H44" s="36">
        <f t="shared" si="1"/>
        <v>13800</v>
      </c>
      <c r="I44" s="9" t="s">
        <v>258</v>
      </c>
    </row>
    <row r="45" spans="1:8" s="9" customFormat="1" ht="12.75">
      <c r="A45" s="5">
        <v>40</v>
      </c>
      <c r="B45" s="15" t="s">
        <v>217</v>
      </c>
      <c r="C45" s="15" t="s">
        <v>306</v>
      </c>
      <c r="D45" s="7">
        <v>1</v>
      </c>
      <c r="E45" s="8">
        <v>560</v>
      </c>
      <c r="F45" s="8">
        <f t="shared" si="0"/>
        <v>560</v>
      </c>
      <c r="G45" s="29"/>
      <c r="H45" s="29">
        <f t="shared" si="1"/>
        <v>0</v>
      </c>
    </row>
    <row r="46" spans="1:8" s="9" customFormat="1" ht="12.75">
      <c r="A46" s="21"/>
      <c r="B46" s="22" t="s">
        <v>33</v>
      </c>
      <c r="C46" s="22" t="s">
        <v>307</v>
      </c>
      <c r="D46" s="23"/>
      <c r="E46" s="24"/>
      <c r="F46" s="24">
        <f t="shared" si="0"/>
        <v>0</v>
      </c>
      <c r="G46" s="29"/>
      <c r="H46" s="29">
        <f t="shared" si="1"/>
        <v>0</v>
      </c>
    </row>
    <row r="47" spans="1:9" s="9" customFormat="1" ht="12.75">
      <c r="A47" s="5">
        <v>41</v>
      </c>
      <c r="B47" s="19" t="s">
        <v>266</v>
      </c>
      <c r="C47" s="19" t="s">
        <v>308</v>
      </c>
      <c r="D47" s="7">
        <v>1</v>
      </c>
      <c r="E47" s="8">
        <v>129600</v>
      </c>
      <c r="F47" s="8">
        <f t="shared" si="0"/>
        <v>129600</v>
      </c>
      <c r="G47" s="29">
        <v>86123</v>
      </c>
      <c r="H47" s="29">
        <f t="shared" si="1"/>
        <v>86123</v>
      </c>
      <c r="I47" s="9">
        <v>58309</v>
      </c>
    </row>
    <row r="48" spans="1:8" s="9" customFormat="1" ht="12.75">
      <c r="A48" s="5">
        <v>42</v>
      </c>
      <c r="B48" s="15" t="s">
        <v>34</v>
      </c>
      <c r="C48" s="15" t="s">
        <v>309</v>
      </c>
      <c r="D48" s="7">
        <v>1</v>
      </c>
      <c r="E48" s="8">
        <v>780</v>
      </c>
      <c r="F48" s="8">
        <f t="shared" si="0"/>
        <v>780</v>
      </c>
      <c r="G48" s="29"/>
      <c r="H48" s="29">
        <f t="shared" si="1"/>
        <v>0</v>
      </c>
    </row>
    <row r="49" spans="1:8" s="9" customFormat="1" ht="12.75">
      <c r="A49" s="5">
        <v>43</v>
      </c>
      <c r="B49" s="15" t="s">
        <v>230</v>
      </c>
      <c r="C49" s="15" t="s">
        <v>310</v>
      </c>
      <c r="D49" s="7">
        <v>1</v>
      </c>
      <c r="E49" s="8">
        <v>1050</v>
      </c>
      <c r="F49" s="8">
        <f t="shared" si="0"/>
        <v>1050</v>
      </c>
      <c r="G49" s="29"/>
      <c r="H49" s="29">
        <f t="shared" si="1"/>
        <v>0</v>
      </c>
    </row>
    <row r="50" spans="1:8" s="9" customFormat="1" ht="12.75">
      <c r="A50" s="5">
        <v>44</v>
      </c>
      <c r="B50" s="15" t="s">
        <v>35</v>
      </c>
      <c r="C50" s="15" t="s">
        <v>311</v>
      </c>
      <c r="D50" s="7">
        <v>1</v>
      </c>
      <c r="E50" s="8">
        <v>930</v>
      </c>
      <c r="F50" s="8">
        <f t="shared" si="0"/>
        <v>930</v>
      </c>
      <c r="G50" s="29"/>
      <c r="H50" s="29">
        <f t="shared" si="1"/>
        <v>0</v>
      </c>
    </row>
    <row r="51" spans="1:8" s="9" customFormat="1" ht="12.75">
      <c r="A51" s="5">
        <v>45</v>
      </c>
      <c r="B51" s="15" t="s">
        <v>36</v>
      </c>
      <c r="C51" s="15" t="s">
        <v>312</v>
      </c>
      <c r="D51" s="7">
        <v>1</v>
      </c>
      <c r="E51" s="8">
        <v>418</v>
      </c>
      <c r="F51" s="8">
        <f t="shared" si="0"/>
        <v>418</v>
      </c>
      <c r="G51" s="29"/>
      <c r="H51" s="29">
        <f t="shared" si="1"/>
        <v>0</v>
      </c>
    </row>
    <row r="52" spans="1:8" s="9" customFormat="1" ht="12.75">
      <c r="A52" s="5">
        <v>46</v>
      </c>
      <c r="B52" s="15" t="s">
        <v>37</v>
      </c>
      <c r="C52" s="15" t="s">
        <v>313</v>
      </c>
      <c r="D52" s="7">
        <v>1</v>
      </c>
      <c r="E52" s="8">
        <f>139*27</f>
        <v>3753</v>
      </c>
      <c r="F52" s="8">
        <f t="shared" si="0"/>
        <v>3753</v>
      </c>
      <c r="G52" s="29"/>
      <c r="H52" s="29">
        <f t="shared" si="1"/>
        <v>0</v>
      </c>
    </row>
    <row r="53" spans="1:8" s="9" customFormat="1" ht="12.75">
      <c r="A53" s="5">
        <v>47</v>
      </c>
      <c r="B53" s="15" t="s">
        <v>38</v>
      </c>
      <c r="C53" s="15" t="s">
        <v>314</v>
      </c>
      <c r="D53" s="7">
        <v>1</v>
      </c>
      <c r="E53" s="8">
        <f>77*27</f>
        <v>2079</v>
      </c>
      <c r="F53" s="8">
        <f t="shared" si="0"/>
        <v>2079</v>
      </c>
      <c r="G53" s="29"/>
      <c r="H53" s="29">
        <f t="shared" si="1"/>
        <v>0</v>
      </c>
    </row>
    <row r="54" spans="1:8" s="9" customFormat="1" ht="12.75">
      <c r="A54" s="5">
        <v>48</v>
      </c>
      <c r="B54" s="15" t="s">
        <v>39</v>
      </c>
      <c r="C54" s="15" t="s">
        <v>315</v>
      </c>
      <c r="D54" s="7">
        <v>2</v>
      </c>
      <c r="E54" s="8">
        <f>135*27</f>
        <v>3645</v>
      </c>
      <c r="F54" s="8">
        <f t="shared" si="0"/>
        <v>7290</v>
      </c>
      <c r="G54" s="29"/>
      <c r="H54" s="29">
        <f t="shared" si="1"/>
        <v>0</v>
      </c>
    </row>
    <row r="55" spans="1:8" s="9" customFormat="1" ht="12.75">
      <c r="A55" s="5">
        <v>49</v>
      </c>
      <c r="B55" s="15" t="s">
        <v>40</v>
      </c>
      <c r="C55" s="15" t="s">
        <v>316</v>
      </c>
      <c r="D55" s="7">
        <v>1</v>
      </c>
      <c r="E55" s="8">
        <f>280*27</f>
        <v>7560</v>
      </c>
      <c r="F55" s="8">
        <f t="shared" si="0"/>
        <v>7560</v>
      </c>
      <c r="G55" s="29"/>
      <c r="H55" s="29">
        <f t="shared" si="1"/>
        <v>0</v>
      </c>
    </row>
    <row r="56" spans="1:10" s="9" customFormat="1" ht="12.75">
      <c r="A56" s="5">
        <v>50</v>
      </c>
      <c r="B56" s="15" t="s">
        <v>41</v>
      </c>
      <c r="C56" s="15" t="s">
        <v>317</v>
      </c>
      <c r="D56" s="7">
        <v>1</v>
      </c>
      <c r="E56" s="8">
        <f>97*27</f>
        <v>2619</v>
      </c>
      <c r="F56" s="8">
        <f t="shared" si="0"/>
        <v>2619</v>
      </c>
      <c r="G56" s="29"/>
      <c r="H56" s="29">
        <f t="shared" si="1"/>
        <v>0</v>
      </c>
      <c r="J56" s="31"/>
    </row>
    <row r="57" spans="1:8" s="9" customFormat="1" ht="12.75">
      <c r="A57" s="5">
        <v>51</v>
      </c>
      <c r="B57" s="15" t="s">
        <v>42</v>
      </c>
      <c r="C57" s="15" t="s">
        <v>318</v>
      </c>
      <c r="D57" s="7">
        <v>1</v>
      </c>
      <c r="E57" s="8">
        <f>22*27</f>
        <v>594</v>
      </c>
      <c r="F57" s="8">
        <f t="shared" si="0"/>
        <v>594</v>
      </c>
      <c r="G57" s="29"/>
      <c r="H57" s="29">
        <f t="shared" si="1"/>
        <v>0</v>
      </c>
    </row>
    <row r="58" spans="1:9" s="9" customFormat="1" ht="12.75">
      <c r="A58" s="5">
        <v>52</v>
      </c>
      <c r="B58" s="15" t="s">
        <v>205</v>
      </c>
      <c r="C58" s="15" t="s">
        <v>319</v>
      </c>
      <c r="D58" s="7">
        <v>1</v>
      </c>
      <c r="E58" s="8">
        <v>37000</v>
      </c>
      <c r="F58" s="8">
        <f t="shared" si="0"/>
        <v>37000</v>
      </c>
      <c r="G58" s="29">
        <v>28000</v>
      </c>
      <c r="H58" s="29">
        <f t="shared" si="1"/>
        <v>28000</v>
      </c>
      <c r="I58" s="9" t="s">
        <v>256</v>
      </c>
    </row>
    <row r="59" spans="1:8" s="9" customFormat="1" ht="12.75">
      <c r="A59" s="5">
        <v>53</v>
      </c>
      <c r="B59" s="15" t="s">
        <v>43</v>
      </c>
      <c r="C59" s="15"/>
      <c r="D59" s="7">
        <v>2</v>
      </c>
      <c r="E59" s="8">
        <v>2715</v>
      </c>
      <c r="F59" s="8">
        <f t="shared" si="0"/>
        <v>5430</v>
      </c>
      <c r="G59" s="29"/>
      <c r="H59" s="29">
        <f t="shared" si="1"/>
        <v>0</v>
      </c>
    </row>
    <row r="60" spans="1:8" s="9" customFormat="1" ht="12.75">
      <c r="A60" s="21"/>
      <c r="B60" s="22" t="s">
        <v>44</v>
      </c>
      <c r="C60" s="22" t="s">
        <v>320</v>
      </c>
      <c r="D60" s="23"/>
      <c r="E60" s="24"/>
      <c r="F60" s="24">
        <f t="shared" si="0"/>
        <v>0</v>
      </c>
      <c r="G60" s="29"/>
      <c r="H60" s="29">
        <f t="shared" si="1"/>
        <v>0</v>
      </c>
    </row>
    <row r="61" spans="1:8" s="9" customFormat="1" ht="12.75">
      <c r="A61" s="5">
        <v>54</v>
      </c>
      <c r="B61" s="15" t="s">
        <v>45</v>
      </c>
      <c r="C61" s="15" t="s">
        <v>321</v>
      </c>
      <c r="D61" s="7"/>
      <c r="E61" s="8">
        <v>0</v>
      </c>
      <c r="F61" s="8">
        <f t="shared" si="0"/>
        <v>0</v>
      </c>
      <c r="G61" s="29"/>
      <c r="H61" s="29">
        <f t="shared" si="1"/>
        <v>0</v>
      </c>
    </row>
    <row r="62" spans="1:8" s="9" customFormat="1" ht="12.75">
      <c r="A62" s="21"/>
      <c r="B62" s="22" t="s">
        <v>46</v>
      </c>
      <c r="C62" s="22" t="s">
        <v>322</v>
      </c>
      <c r="D62" s="23"/>
      <c r="E62" s="24"/>
      <c r="F62" s="24">
        <f t="shared" si="0"/>
        <v>0</v>
      </c>
      <c r="G62" s="29"/>
      <c r="H62" s="29">
        <f t="shared" si="1"/>
        <v>0</v>
      </c>
    </row>
    <row r="63" spans="1:9" s="9" customFormat="1" ht="12.75">
      <c r="A63" s="5">
        <v>55</v>
      </c>
      <c r="B63" s="15" t="s">
        <v>47</v>
      </c>
      <c r="C63" s="15" t="s">
        <v>323</v>
      </c>
      <c r="D63" s="7">
        <v>5</v>
      </c>
      <c r="E63" s="8">
        <f>68*27</f>
        <v>1836</v>
      </c>
      <c r="F63" s="8">
        <f t="shared" si="0"/>
        <v>9180</v>
      </c>
      <c r="G63" s="29"/>
      <c r="H63" s="29">
        <f t="shared" si="1"/>
        <v>0</v>
      </c>
      <c r="I63" s="9">
        <v>30206</v>
      </c>
    </row>
    <row r="64" spans="1:9" s="9" customFormat="1" ht="12.75">
      <c r="A64" s="5">
        <v>56</v>
      </c>
      <c r="B64" s="15" t="s">
        <v>48</v>
      </c>
      <c r="C64" s="15" t="s">
        <v>324</v>
      </c>
      <c r="D64" s="7">
        <v>2</v>
      </c>
      <c r="E64" s="8">
        <f>48*27</f>
        <v>1296</v>
      </c>
      <c r="F64" s="8">
        <f t="shared" si="0"/>
        <v>2592</v>
      </c>
      <c r="G64" s="29"/>
      <c r="H64" s="29">
        <f t="shared" si="1"/>
        <v>0</v>
      </c>
      <c r="I64" s="9">
        <v>30216</v>
      </c>
    </row>
    <row r="65" spans="1:9" s="9" customFormat="1" ht="12.75">
      <c r="A65" s="5">
        <v>57</v>
      </c>
      <c r="B65" s="15" t="s">
        <v>49</v>
      </c>
      <c r="C65" s="15" t="s">
        <v>325</v>
      </c>
      <c r="D65" s="7">
        <v>2</v>
      </c>
      <c r="E65" s="8">
        <f>62*27</f>
        <v>1674</v>
      </c>
      <c r="F65" s="8">
        <f t="shared" si="0"/>
        <v>3348</v>
      </c>
      <c r="G65" s="29"/>
      <c r="H65" s="29">
        <f t="shared" si="1"/>
        <v>0</v>
      </c>
      <c r="I65" s="9">
        <v>30223</v>
      </c>
    </row>
    <row r="66" spans="1:8" s="9" customFormat="1" ht="12.75">
      <c r="A66" s="5">
        <v>58</v>
      </c>
      <c r="B66" s="15" t="s">
        <v>50</v>
      </c>
      <c r="C66" s="15" t="s">
        <v>326</v>
      </c>
      <c r="D66" s="7">
        <v>2</v>
      </c>
      <c r="E66" s="8">
        <v>2670</v>
      </c>
      <c r="F66" s="8">
        <f t="shared" si="0"/>
        <v>5340</v>
      </c>
      <c r="G66" s="29"/>
      <c r="H66" s="29">
        <f t="shared" si="1"/>
        <v>0</v>
      </c>
    </row>
    <row r="67" spans="1:8" s="9" customFormat="1" ht="12.75">
      <c r="A67" s="5">
        <v>59</v>
      </c>
      <c r="B67" s="15" t="s">
        <v>51</v>
      </c>
      <c r="C67" s="15" t="s">
        <v>327</v>
      </c>
      <c r="D67" s="7">
        <v>2</v>
      </c>
      <c r="E67" s="8">
        <v>3892</v>
      </c>
      <c r="F67" s="8">
        <f t="shared" si="0"/>
        <v>7784</v>
      </c>
      <c r="G67" s="29"/>
      <c r="H67" s="29">
        <f t="shared" si="1"/>
        <v>0</v>
      </c>
    </row>
    <row r="68" spans="1:8" s="9" customFormat="1" ht="12.75">
      <c r="A68" s="5">
        <v>60</v>
      </c>
      <c r="B68" s="15" t="s">
        <v>52</v>
      </c>
      <c r="C68" s="15" t="s">
        <v>331</v>
      </c>
      <c r="D68" s="7">
        <v>1</v>
      </c>
      <c r="E68" s="8">
        <v>11050</v>
      </c>
      <c r="F68" s="8">
        <f t="shared" si="0"/>
        <v>11050</v>
      </c>
      <c r="G68" s="29"/>
      <c r="H68" s="29">
        <f t="shared" si="1"/>
        <v>0</v>
      </c>
    </row>
    <row r="69" spans="1:8" s="9" customFormat="1" ht="12.75">
      <c r="A69" s="5">
        <v>61</v>
      </c>
      <c r="B69" s="15" t="s">
        <v>53</v>
      </c>
      <c r="C69" s="15" t="s">
        <v>328</v>
      </c>
      <c r="D69" s="7">
        <v>1</v>
      </c>
      <c r="E69" s="8">
        <f>60*27</f>
        <v>1620</v>
      </c>
      <c r="F69" s="8">
        <f t="shared" si="0"/>
        <v>1620</v>
      </c>
      <c r="G69" s="29"/>
      <c r="H69" s="29">
        <f t="shared" si="1"/>
        <v>0</v>
      </c>
    </row>
    <row r="70" spans="1:8" s="9" customFormat="1" ht="12.75">
      <c r="A70" s="5">
        <v>62</v>
      </c>
      <c r="B70" s="15" t="s">
        <v>54</v>
      </c>
      <c r="C70" s="15" t="s">
        <v>329</v>
      </c>
      <c r="D70" s="7">
        <v>1</v>
      </c>
      <c r="E70" s="8">
        <f>80*27</f>
        <v>2160</v>
      </c>
      <c r="F70" s="8">
        <f t="shared" si="0"/>
        <v>2160</v>
      </c>
      <c r="G70" s="29"/>
      <c r="H70" s="29">
        <f t="shared" si="1"/>
        <v>0</v>
      </c>
    </row>
    <row r="71" spans="1:8" s="9" customFormat="1" ht="12.75">
      <c r="A71" s="5">
        <v>63</v>
      </c>
      <c r="B71" s="15" t="s">
        <v>55</v>
      </c>
      <c r="C71" s="15" t="s">
        <v>330</v>
      </c>
      <c r="D71" s="7">
        <v>1</v>
      </c>
      <c r="E71" s="8">
        <v>4740</v>
      </c>
      <c r="F71" s="8">
        <f aca="true" t="shared" si="2" ref="F71:F134">E71*D71</f>
        <v>4740</v>
      </c>
      <c r="G71" s="29"/>
      <c r="H71" s="29">
        <f aca="true" t="shared" si="3" ref="H71:H134">G71*D71</f>
        <v>0</v>
      </c>
    </row>
    <row r="72" spans="1:8" s="9" customFormat="1" ht="12.75">
      <c r="A72" s="5">
        <v>64</v>
      </c>
      <c r="B72" s="15" t="s">
        <v>56</v>
      </c>
      <c r="C72" s="15" t="s">
        <v>332</v>
      </c>
      <c r="D72" s="7">
        <v>1</v>
      </c>
      <c r="E72" s="8">
        <v>5780</v>
      </c>
      <c r="F72" s="8">
        <f t="shared" si="2"/>
        <v>5780</v>
      </c>
      <c r="G72" s="29"/>
      <c r="H72" s="29">
        <f t="shared" si="3"/>
        <v>0</v>
      </c>
    </row>
    <row r="73" spans="1:8" s="9" customFormat="1" ht="12.75">
      <c r="A73" s="5">
        <v>65</v>
      </c>
      <c r="B73" s="15" t="s">
        <v>57</v>
      </c>
      <c r="C73" s="15" t="s">
        <v>333</v>
      </c>
      <c r="D73" s="7">
        <v>2</v>
      </c>
      <c r="E73" s="8">
        <v>208</v>
      </c>
      <c r="F73" s="8">
        <f t="shared" si="2"/>
        <v>416</v>
      </c>
      <c r="G73" s="29"/>
      <c r="H73" s="29">
        <f t="shared" si="3"/>
        <v>0</v>
      </c>
    </row>
    <row r="74" spans="1:8" s="9" customFormat="1" ht="12.75">
      <c r="A74" s="5">
        <v>66</v>
      </c>
      <c r="B74" s="15" t="s">
        <v>58</v>
      </c>
      <c r="C74" s="15" t="s">
        <v>334</v>
      </c>
      <c r="D74" s="7">
        <v>1</v>
      </c>
      <c r="E74" s="8">
        <f>7.75*27</f>
        <v>209.25</v>
      </c>
      <c r="F74" s="8">
        <f t="shared" si="2"/>
        <v>209.25</v>
      </c>
      <c r="G74" s="29"/>
      <c r="H74" s="29">
        <f t="shared" si="3"/>
        <v>0</v>
      </c>
    </row>
    <row r="75" spans="1:8" s="9" customFormat="1" ht="12.75">
      <c r="A75" s="5">
        <v>67</v>
      </c>
      <c r="B75" s="15" t="s">
        <v>59</v>
      </c>
      <c r="C75" s="15" t="s">
        <v>335</v>
      </c>
      <c r="D75" s="7">
        <v>1</v>
      </c>
      <c r="E75" s="8">
        <v>11820</v>
      </c>
      <c r="F75" s="8">
        <f t="shared" si="2"/>
        <v>11820</v>
      </c>
      <c r="G75" s="29"/>
      <c r="H75" s="29">
        <f t="shared" si="3"/>
        <v>0</v>
      </c>
    </row>
    <row r="76" spans="1:8" s="9" customFormat="1" ht="12.75">
      <c r="A76" s="5">
        <v>68</v>
      </c>
      <c r="B76" s="15" t="s">
        <v>60</v>
      </c>
      <c r="C76" s="15" t="s">
        <v>336</v>
      </c>
      <c r="D76" s="7">
        <v>1</v>
      </c>
      <c r="E76" s="8">
        <v>1920</v>
      </c>
      <c r="F76" s="8">
        <f t="shared" si="2"/>
        <v>1920</v>
      </c>
      <c r="G76" s="29"/>
      <c r="H76" s="29">
        <f t="shared" si="3"/>
        <v>0</v>
      </c>
    </row>
    <row r="77" spans="1:8" s="9" customFormat="1" ht="12.75">
      <c r="A77" s="5">
        <v>69</v>
      </c>
      <c r="B77" s="15" t="s">
        <v>61</v>
      </c>
      <c r="C77" s="15" t="s">
        <v>337</v>
      </c>
      <c r="D77" s="7">
        <v>1</v>
      </c>
      <c r="E77" s="8">
        <f>48*27</f>
        <v>1296</v>
      </c>
      <c r="F77" s="8">
        <f t="shared" si="2"/>
        <v>1296</v>
      </c>
      <c r="G77" s="29"/>
      <c r="H77" s="29">
        <f t="shared" si="3"/>
        <v>0</v>
      </c>
    </row>
    <row r="78" spans="1:8" s="9" customFormat="1" ht="12.75">
      <c r="A78" s="21"/>
      <c r="B78" s="22" t="s">
        <v>62</v>
      </c>
      <c r="C78" s="22" t="s">
        <v>338</v>
      </c>
      <c r="D78" s="23"/>
      <c r="E78" s="24"/>
      <c r="F78" s="24">
        <f t="shared" si="2"/>
        <v>0</v>
      </c>
      <c r="G78" s="29"/>
      <c r="H78" s="29">
        <f t="shared" si="3"/>
        <v>0</v>
      </c>
    </row>
    <row r="79" spans="1:8" s="9" customFormat="1" ht="12.75">
      <c r="A79" s="5">
        <v>70</v>
      </c>
      <c r="B79" s="15" t="s">
        <v>63</v>
      </c>
      <c r="C79" s="15" t="s">
        <v>339</v>
      </c>
      <c r="D79" s="7">
        <v>1</v>
      </c>
      <c r="E79" s="8">
        <f>19*27</f>
        <v>513</v>
      </c>
      <c r="F79" s="8">
        <f t="shared" si="2"/>
        <v>513</v>
      </c>
      <c r="G79" s="29"/>
      <c r="H79" s="29">
        <f t="shared" si="3"/>
        <v>0</v>
      </c>
    </row>
    <row r="80" spans="1:8" s="9" customFormat="1" ht="12.75">
      <c r="A80" s="5">
        <v>71</v>
      </c>
      <c r="B80" s="15" t="s">
        <v>64</v>
      </c>
      <c r="C80" s="15" t="s">
        <v>340</v>
      </c>
      <c r="D80" s="7">
        <v>1</v>
      </c>
      <c r="E80" s="8">
        <v>4520</v>
      </c>
      <c r="F80" s="8">
        <f t="shared" si="2"/>
        <v>4520</v>
      </c>
      <c r="G80" s="29"/>
      <c r="H80" s="29">
        <f t="shared" si="3"/>
        <v>0</v>
      </c>
    </row>
    <row r="81" spans="1:8" s="9" customFormat="1" ht="12.75">
      <c r="A81" s="5">
        <v>72</v>
      </c>
      <c r="B81" s="15" t="s">
        <v>65</v>
      </c>
      <c r="C81" s="15" t="s">
        <v>341</v>
      </c>
      <c r="D81" s="7">
        <v>1</v>
      </c>
      <c r="E81" s="8">
        <f>14*27</f>
        <v>378</v>
      </c>
      <c r="F81" s="8">
        <f t="shared" si="2"/>
        <v>378</v>
      </c>
      <c r="G81" s="29"/>
      <c r="H81" s="29">
        <f t="shared" si="3"/>
        <v>0</v>
      </c>
    </row>
    <row r="82" spans="1:8" s="9" customFormat="1" ht="12.75">
      <c r="A82" s="5">
        <v>73</v>
      </c>
      <c r="B82" s="15" t="s">
        <v>66</v>
      </c>
      <c r="C82" s="15" t="s">
        <v>342</v>
      </c>
      <c r="D82" s="7">
        <v>1</v>
      </c>
      <c r="E82" s="8">
        <f>63*27</f>
        <v>1701</v>
      </c>
      <c r="F82" s="8">
        <f t="shared" si="2"/>
        <v>1701</v>
      </c>
      <c r="G82" s="29"/>
      <c r="H82" s="29">
        <f t="shared" si="3"/>
        <v>0</v>
      </c>
    </row>
    <row r="83" spans="1:8" s="9" customFormat="1" ht="12.75">
      <c r="A83" s="5">
        <v>74</v>
      </c>
      <c r="B83" s="15" t="s">
        <v>67</v>
      </c>
      <c r="C83" s="15" t="s">
        <v>343</v>
      </c>
      <c r="D83" s="7">
        <v>1</v>
      </c>
      <c r="E83" s="8">
        <v>2130</v>
      </c>
      <c r="F83" s="8">
        <f t="shared" si="2"/>
        <v>2130</v>
      </c>
      <c r="G83" s="29"/>
      <c r="H83" s="29">
        <f t="shared" si="3"/>
        <v>0</v>
      </c>
    </row>
    <row r="84" spans="1:8" s="9" customFormat="1" ht="12.75">
      <c r="A84" s="32">
        <v>75</v>
      </c>
      <c r="B84" s="33" t="s">
        <v>68</v>
      </c>
      <c r="C84" s="33" t="s">
        <v>344</v>
      </c>
      <c r="D84" s="34">
        <v>2</v>
      </c>
      <c r="E84" s="35">
        <v>1810</v>
      </c>
      <c r="F84" s="35">
        <f t="shared" si="2"/>
        <v>3620</v>
      </c>
      <c r="G84" s="36"/>
      <c r="H84" s="36">
        <f t="shared" si="3"/>
        <v>0</v>
      </c>
    </row>
    <row r="85" spans="1:8" s="9" customFormat="1" ht="12.75">
      <c r="A85" s="32">
        <v>76</v>
      </c>
      <c r="B85" s="33" t="s">
        <v>69</v>
      </c>
      <c r="C85" s="33" t="s">
        <v>345</v>
      </c>
      <c r="D85" s="34">
        <v>2</v>
      </c>
      <c r="E85" s="35">
        <v>820</v>
      </c>
      <c r="F85" s="35">
        <f t="shared" si="2"/>
        <v>1640</v>
      </c>
      <c r="G85" s="36"/>
      <c r="H85" s="36">
        <f t="shared" si="3"/>
        <v>0</v>
      </c>
    </row>
    <row r="86" spans="1:8" s="9" customFormat="1" ht="12.75">
      <c r="A86" s="32">
        <v>77</v>
      </c>
      <c r="B86" s="33" t="s">
        <v>70</v>
      </c>
      <c r="C86" s="33" t="s">
        <v>346</v>
      </c>
      <c r="D86" s="34">
        <v>1</v>
      </c>
      <c r="E86" s="35">
        <v>8360</v>
      </c>
      <c r="F86" s="35">
        <f t="shared" si="2"/>
        <v>8360</v>
      </c>
      <c r="G86" s="36"/>
      <c r="H86" s="36">
        <f t="shared" si="3"/>
        <v>0</v>
      </c>
    </row>
    <row r="87" spans="1:8" s="9" customFormat="1" ht="12.75">
      <c r="A87" s="5">
        <v>78</v>
      </c>
      <c r="B87" s="15" t="s">
        <v>48</v>
      </c>
      <c r="C87" s="15" t="s">
        <v>324</v>
      </c>
      <c r="D87" s="7">
        <v>1</v>
      </c>
      <c r="E87" s="8">
        <f>49*27</f>
        <v>1323</v>
      </c>
      <c r="F87" s="8">
        <f t="shared" si="2"/>
        <v>1323</v>
      </c>
      <c r="G87" s="29"/>
      <c r="H87" s="29">
        <f t="shared" si="3"/>
        <v>0</v>
      </c>
    </row>
    <row r="88" spans="1:8" s="9" customFormat="1" ht="12.75">
      <c r="A88" s="5">
        <v>79</v>
      </c>
      <c r="B88" s="15" t="s">
        <v>57</v>
      </c>
      <c r="C88" s="15" t="s">
        <v>333</v>
      </c>
      <c r="D88" s="7">
        <v>1</v>
      </c>
      <c r="E88" s="8">
        <v>208</v>
      </c>
      <c r="F88" s="8">
        <f t="shared" si="2"/>
        <v>208</v>
      </c>
      <c r="G88" s="29"/>
      <c r="H88" s="29">
        <f t="shared" si="3"/>
        <v>0</v>
      </c>
    </row>
    <row r="89" spans="1:8" s="9" customFormat="1" ht="12.75">
      <c r="A89" s="5">
        <v>80</v>
      </c>
      <c r="B89" s="15" t="s">
        <v>71</v>
      </c>
      <c r="C89" s="15" t="s">
        <v>347</v>
      </c>
      <c r="D89" s="7">
        <v>1</v>
      </c>
      <c r="E89" s="8">
        <f>380*27</f>
        <v>10260</v>
      </c>
      <c r="F89" s="8">
        <f t="shared" si="2"/>
        <v>10260</v>
      </c>
      <c r="G89" s="29"/>
      <c r="H89" s="29">
        <f t="shared" si="3"/>
        <v>0</v>
      </c>
    </row>
    <row r="90" spans="1:8" s="9" customFormat="1" ht="12.75">
      <c r="A90" s="5">
        <v>81</v>
      </c>
      <c r="B90" s="15" t="s">
        <v>72</v>
      </c>
      <c r="C90" s="15" t="s">
        <v>348</v>
      </c>
      <c r="D90" s="7">
        <v>1</v>
      </c>
      <c r="E90" s="8">
        <f>380*27</f>
        <v>10260</v>
      </c>
      <c r="F90" s="8">
        <f t="shared" si="2"/>
        <v>10260</v>
      </c>
      <c r="G90" s="29"/>
      <c r="H90" s="29">
        <f t="shared" si="3"/>
        <v>0</v>
      </c>
    </row>
    <row r="91" spans="1:8" s="9" customFormat="1" ht="12.75">
      <c r="A91" s="5">
        <v>82</v>
      </c>
      <c r="B91" s="15" t="s">
        <v>73</v>
      </c>
      <c r="C91" s="15" t="s">
        <v>349</v>
      </c>
      <c r="D91" s="7">
        <v>1</v>
      </c>
      <c r="E91" s="8">
        <v>490</v>
      </c>
      <c r="F91" s="8">
        <f t="shared" si="2"/>
        <v>490</v>
      </c>
      <c r="G91" s="29"/>
      <c r="H91" s="29">
        <f t="shared" si="3"/>
        <v>0</v>
      </c>
    </row>
    <row r="92" spans="1:8" s="9" customFormat="1" ht="12.75">
      <c r="A92" s="32">
        <v>83</v>
      </c>
      <c r="B92" s="33" t="s">
        <v>74</v>
      </c>
      <c r="C92" s="33" t="s">
        <v>350</v>
      </c>
      <c r="D92" s="34">
        <v>1</v>
      </c>
      <c r="E92" s="35">
        <v>4120</v>
      </c>
      <c r="F92" s="35">
        <f t="shared" si="2"/>
        <v>4120</v>
      </c>
      <c r="G92" s="36"/>
      <c r="H92" s="36">
        <f t="shared" si="3"/>
        <v>0</v>
      </c>
    </row>
    <row r="93" spans="1:8" s="9" customFormat="1" ht="12.75">
      <c r="A93" s="21"/>
      <c r="B93" s="22" t="s">
        <v>75</v>
      </c>
      <c r="C93" s="22" t="s">
        <v>351</v>
      </c>
      <c r="D93" s="23"/>
      <c r="E93" s="24"/>
      <c r="F93" s="24">
        <f t="shared" si="2"/>
        <v>0</v>
      </c>
      <c r="G93" s="29"/>
      <c r="H93" s="29">
        <f t="shared" si="3"/>
        <v>0</v>
      </c>
    </row>
    <row r="94" spans="1:8" s="9" customFormat="1" ht="12.75">
      <c r="A94" s="5">
        <v>84</v>
      </c>
      <c r="B94" s="15" t="s">
        <v>76</v>
      </c>
      <c r="C94" s="15" t="s">
        <v>352</v>
      </c>
      <c r="D94" s="7">
        <v>2</v>
      </c>
      <c r="E94" s="8">
        <v>1460</v>
      </c>
      <c r="F94" s="8">
        <f t="shared" si="2"/>
        <v>2920</v>
      </c>
      <c r="G94" s="29"/>
      <c r="H94" s="29">
        <f t="shared" si="3"/>
        <v>0</v>
      </c>
    </row>
    <row r="95" spans="1:8" s="9" customFormat="1" ht="12.75">
      <c r="A95" s="5">
        <v>85</v>
      </c>
      <c r="B95" s="15" t="s">
        <v>77</v>
      </c>
      <c r="C95" s="15" t="s">
        <v>353</v>
      </c>
      <c r="D95" s="7">
        <v>1</v>
      </c>
      <c r="E95" s="8">
        <v>4510</v>
      </c>
      <c r="F95" s="8">
        <f t="shared" si="2"/>
        <v>4510</v>
      </c>
      <c r="G95" s="29"/>
      <c r="H95" s="29">
        <f t="shared" si="3"/>
        <v>0</v>
      </c>
    </row>
    <row r="96" spans="1:8" s="9" customFormat="1" ht="12.75">
      <c r="A96" s="5">
        <v>86</v>
      </c>
      <c r="B96" s="15" t="s">
        <v>78</v>
      </c>
      <c r="C96" s="15" t="s">
        <v>354</v>
      </c>
      <c r="D96" s="7">
        <v>1</v>
      </c>
      <c r="E96" s="8">
        <v>1260</v>
      </c>
      <c r="F96" s="8">
        <f t="shared" si="2"/>
        <v>1260</v>
      </c>
      <c r="G96" s="29"/>
      <c r="H96" s="29">
        <f t="shared" si="3"/>
        <v>0</v>
      </c>
    </row>
    <row r="97" spans="1:8" s="9" customFormat="1" ht="12.75">
      <c r="A97" s="5">
        <v>87</v>
      </c>
      <c r="B97" s="15" t="s">
        <v>79</v>
      </c>
      <c r="C97" s="15" t="s">
        <v>355</v>
      </c>
      <c r="D97" s="7">
        <v>2</v>
      </c>
      <c r="E97" s="8">
        <f>15.97*27</f>
        <v>431.19</v>
      </c>
      <c r="F97" s="8">
        <f t="shared" si="2"/>
        <v>862.38</v>
      </c>
      <c r="G97" s="29"/>
      <c r="H97" s="29">
        <f t="shared" si="3"/>
        <v>0</v>
      </c>
    </row>
    <row r="98" spans="1:8" s="9" customFormat="1" ht="12.75">
      <c r="A98" s="5">
        <v>88</v>
      </c>
      <c r="B98" s="15" t="s">
        <v>80</v>
      </c>
      <c r="C98" s="15" t="s">
        <v>356</v>
      </c>
      <c r="D98" s="7">
        <v>1</v>
      </c>
      <c r="E98" s="8">
        <v>280</v>
      </c>
      <c r="F98" s="8">
        <f t="shared" si="2"/>
        <v>280</v>
      </c>
      <c r="G98" s="29"/>
      <c r="H98" s="29">
        <f t="shared" si="3"/>
        <v>0</v>
      </c>
    </row>
    <row r="99" spans="1:8" s="9" customFormat="1" ht="12.75">
      <c r="A99" s="5">
        <v>89</v>
      </c>
      <c r="B99" s="15" t="s">
        <v>81</v>
      </c>
      <c r="C99" s="15" t="s">
        <v>357</v>
      </c>
      <c r="D99" s="7">
        <v>1</v>
      </c>
      <c r="E99" s="8">
        <v>326</v>
      </c>
      <c r="F99" s="8">
        <f t="shared" si="2"/>
        <v>326</v>
      </c>
      <c r="G99" s="29"/>
      <c r="H99" s="29">
        <f t="shared" si="3"/>
        <v>0</v>
      </c>
    </row>
    <row r="100" spans="1:8" s="9" customFormat="1" ht="12.75">
      <c r="A100" s="5">
        <v>90</v>
      </c>
      <c r="B100" s="15" t="s">
        <v>82</v>
      </c>
      <c r="C100" s="15" t="s">
        <v>358</v>
      </c>
      <c r="D100" s="7">
        <v>5</v>
      </c>
      <c r="E100" s="8">
        <v>275</v>
      </c>
      <c r="F100" s="8">
        <f t="shared" si="2"/>
        <v>1375</v>
      </c>
      <c r="G100" s="29"/>
      <c r="H100" s="29">
        <f t="shared" si="3"/>
        <v>0</v>
      </c>
    </row>
    <row r="101" spans="1:8" s="9" customFormat="1" ht="12.75">
      <c r="A101" s="5">
        <v>91</v>
      </c>
      <c r="B101" s="15" t="s">
        <v>83</v>
      </c>
      <c r="C101" s="15" t="s">
        <v>359</v>
      </c>
      <c r="D101" s="7">
        <v>4</v>
      </c>
      <c r="E101" s="8">
        <v>275</v>
      </c>
      <c r="F101" s="8">
        <f t="shared" si="2"/>
        <v>1100</v>
      </c>
      <c r="G101" s="29"/>
      <c r="H101" s="29">
        <f t="shared" si="3"/>
        <v>0</v>
      </c>
    </row>
    <row r="102" spans="1:8" s="9" customFormat="1" ht="12.75">
      <c r="A102" s="5">
        <v>92</v>
      </c>
      <c r="B102" s="15" t="s">
        <v>84</v>
      </c>
      <c r="C102" s="15" t="s">
        <v>360</v>
      </c>
      <c r="D102" s="7">
        <v>2</v>
      </c>
      <c r="E102" s="8">
        <v>275</v>
      </c>
      <c r="F102" s="8">
        <f t="shared" si="2"/>
        <v>550</v>
      </c>
      <c r="G102" s="29"/>
      <c r="H102" s="29">
        <f t="shared" si="3"/>
        <v>0</v>
      </c>
    </row>
    <row r="103" spans="1:8" s="9" customFormat="1" ht="12.75">
      <c r="A103" s="5">
        <v>93</v>
      </c>
      <c r="B103" s="15" t="s">
        <v>85</v>
      </c>
      <c r="C103" s="15" t="s">
        <v>361</v>
      </c>
      <c r="D103" s="7">
        <v>5</v>
      </c>
      <c r="E103" s="8">
        <v>17</v>
      </c>
      <c r="F103" s="8">
        <f t="shared" si="2"/>
        <v>85</v>
      </c>
      <c r="G103" s="29"/>
      <c r="H103" s="29">
        <f t="shared" si="3"/>
        <v>0</v>
      </c>
    </row>
    <row r="104" spans="1:8" s="9" customFormat="1" ht="12.75">
      <c r="A104" s="5">
        <v>94</v>
      </c>
      <c r="B104" s="15" t="s">
        <v>86</v>
      </c>
      <c r="C104" s="15" t="s">
        <v>362</v>
      </c>
      <c r="D104" s="7">
        <v>5</v>
      </c>
      <c r="E104" s="8">
        <v>19</v>
      </c>
      <c r="F104" s="8">
        <f t="shared" si="2"/>
        <v>95</v>
      </c>
      <c r="G104" s="29"/>
      <c r="H104" s="29">
        <f t="shared" si="3"/>
        <v>0</v>
      </c>
    </row>
    <row r="105" spans="1:8" s="9" customFormat="1" ht="12.75">
      <c r="A105" s="21"/>
      <c r="B105" s="22" t="s">
        <v>87</v>
      </c>
      <c r="C105" s="22" t="s">
        <v>351</v>
      </c>
      <c r="D105" s="23"/>
      <c r="E105" s="24"/>
      <c r="F105" s="24">
        <f t="shared" si="2"/>
        <v>0</v>
      </c>
      <c r="G105" s="29"/>
      <c r="H105" s="29">
        <f t="shared" si="3"/>
        <v>0</v>
      </c>
    </row>
    <row r="106" spans="1:8" s="9" customFormat="1" ht="12.75">
      <c r="A106" s="5">
        <v>95</v>
      </c>
      <c r="B106" s="15" t="s">
        <v>88</v>
      </c>
      <c r="C106" s="15"/>
      <c r="D106" s="7">
        <v>1</v>
      </c>
      <c r="E106" s="8">
        <v>40</v>
      </c>
      <c r="F106" s="8">
        <f t="shared" si="2"/>
        <v>40</v>
      </c>
      <c r="G106" s="29"/>
      <c r="H106" s="29">
        <f t="shared" si="3"/>
        <v>0</v>
      </c>
    </row>
    <row r="107" spans="1:8" s="9" customFormat="1" ht="12.75">
      <c r="A107" s="5">
        <v>96</v>
      </c>
      <c r="B107" s="15" t="s">
        <v>89</v>
      </c>
      <c r="C107" s="15" t="s">
        <v>363</v>
      </c>
      <c r="D107" s="7">
        <v>1</v>
      </c>
      <c r="E107" s="8">
        <v>35</v>
      </c>
      <c r="F107" s="8">
        <f t="shared" si="2"/>
        <v>35</v>
      </c>
      <c r="G107" s="29"/>
      <c r="H107" s="29">
        <f t="shared" si="3"/>
        <v>0</v>
      </c>
    </row>
    <row r="108" spans="1:8" s="9" customFormat="1" ht="12.75">
      <c r="A108" s="5">
        <v>97</v>
      </c>
      <c r="B108" s="15" t="s">
        <v>90</v>
      </c>
      <c r="C108" s="15" t="s">
        <v>364</v>
      </c>
      <c r="D108" s="7">
        <v>10</v>
      </c>
      <c r="E108" s="8">
        <v>10</v>
      </c>
      <c r="F108" s="8">
        <f t="shared" si="2"/>
        <v>100</v>
      </c>
      <c r="G108" s="29"/>
      <c r="H108" s="29">
        <f t="shared" si="3"/>
        <v>0</v>
      </c>
    </row>
    <row r="109" spans="1:8" s="9" customFormat="1" ht="12.75">
      <c r="A109" s="5">
        <v>98</v>
      </c>
      <c r="B109" s="15" t="s">
        <v>91</v>
      </c>
      <c r="C109" s="15" t="s">
        <v>365</v>
      </c>
      <c r="D109" s="7">
        <v>2</v>
      </c>
      <c r="E109" s="8">
        <v>86</v>
      </c>
      <c r="F109" s="8">
        <f t="shared" si="2"/>
        <v>172</v>
      </c>
      <c r="G109" s="29"/>
      <c r="H109" s="29">
        <f t="shared" si="3"/>
        <v>0</v>
      </c>
    </row>
    <row r="110" spans="1:8" s="9" customFormat="1" ht="12.75">
      <c r="A110" s="5">
        <v>99</v>
      </c>
      <c r="B110" s="15" t="s">
        <v>92</v>
      </c>
      <c r="C110" s="15" t="s">
        <v>366</v>
      </c>
      <c r="D110" s="7">
        <v>2</v>
      </c>
      <c r="E110" s="8">
        <v>324</v>
      </c>
      <c r="F110" s="8">
        <f t="shared" si="2"/>
        <v>648</v>
      </c>
      <c r="G110" s="29"/>
      <c r="H110" s="29">
        <f t="shared" si="3"/>
        <v>0</v>
      </c>
    </row>
    <row r="111" spans="1:8" s="9" customFormat="1" ht="12.75">
      <c r="A111" s="21"/>
      <c r="B111" s="22" t="s">
        <v>93</v>
      </c>
      <c r="C111" s="22" t="s">
        <v>351</v>
      </c>
      <c r="D111" s="23"/>
      <c r="E111" s="24"/>
      <c r="F111" s="24">
        <f t="shared" si="2"/>
        <v>0</v>
      </c>
      <c r="G111" s="29"/>
      <c r="H111" s="29">
        <f t="shared" si="3"/>
        <v>0</v>
      </c>
    </row>
    <row r="112" spans="1:8" s="9" customFormat="1" ht="12.75">
      <c r="A112" s="5">
        <v>100</v>
      </c>
      <c r="B112" s="15" t="s">
        <v>94</v>
      </c>
      <c r="C112" s="15"/>
      <c r="D112" s="7">
        <v>1</v>
      </c>
      <c r="E112" s="8">
        <v>295</v>
      </c>
      <c r="F112" s="8">
        <f t="shared" si="2"/>
        <v>295</v>
      </c>
      <c r="G112" s="29"/>
      <c r="H112" s="29">
        <f t="shared" si="3"/>
        <v>0</v>
      </c>
    </row>
    <row r="113" spans="1:8" s="9" customFormat="1" ht="12.75">
      <c r="A113" s="5">
        <v>101</v>
      </c>
      <c r="B113" s="15" t="s">
        <v>95</v>
      </c>
      <c r="C113" s="15" t="s">
        <v>367</v>
      </c>
      <c r="D113" s="7">
        <v>1</v>
      </c>
      <c r="E113" s="8">
        <v>260</v>
      </c>
      <c r="F113" s="8">
        <f t="shared" si="2"/>
        <v>260</v>
      </c>
      <c r="G113" s="29"/>
      <c r="H113" s="29">
        <f t="shared" si="3"/>
        <v>0</v>
      </c>
    </row>
    <row r="114" spans="1:8" s="9" customFormat="1" ht="12.75">
      <c r="A114" s="5">
        <v>102</v>
      </c>
      <c r="B114" s="15" t="s">
        <v>96</v>
      </c>
      <c r="C114" s="15" t="s">
        <v>368</v>
      </c>
      <c r="D114" s="7">
        <v>1</v>
      </c>
      <c r="E114" s="8">
        <f>60*27</f>
        <v>1620</v>
      </c>
      <c r="F114" s="8">
        <f t="shared" si="2"/>
        <v>1620</v>
      </c>
      <c r="G114" s="29"/>
      <c r="H114" s="29">
        <f t="shared" si="3"/>
        <v>0</v>
      </c>
    </row>
    <row r="115" spans="1:8" s="9" customFormat="1" ht="12.75">
      <c r="A115" s="5">
        <v>103</v>
      </c>
      <c r="B115" s="15" t="s">
        <v>97</v>
      </c>
      <c r="C115" s="15" t="s">
        <v>369</v>
      </c>
      <c r="D115" s="7">
        <v>1</v>
      </c>
      <c r="E115" s="8">
        <v>1188</v>
      </c>
      <c r="F115" s="8">
        <f t="shared" si="2"/>
        <v>1188</v>
      </c>
      <c r="G115" s="29"/>
      <c r="H115" s="29">
        <f t="shared" si="3"/>
        <v>0</v>
      </c>
    </row>
    <row r="116" spans="1:8" s="9" customFormat="1" ht="12.75">
      <c r="A116" s="5">
        <v>104</v>
      </c>
      <c r="B116" s="15" t="s">
        <v>98</v>
      </c>
      <c r="C116" s="15" t="s">
        <v>370</v>
      </c>
      <c r="D116" s="7">
        <v>1</v>
      </c>
      <c r="E116" s="8">
        <v>1460</v>
      </c>
      <c r="F116" s="8">
        <f t="shared" si="2"/>
        <v>1460</v>
      </c>
      <c r="G116" s="29"/>
      <c r="H116" s="29">
        <f t="shared" si="3"/>
        <v>0</v>
      </c>
    </row>
    <row r="117" spans="1:8" s="9" customFormat="1" ht="12.75">
      <c r="A117" s="5">
        <v>105</v>
      </c>
      <c r="B117" s="15" t="s">
        <v>99</v>
      </c>
      <c r="C117" s="15" t="s">
        <v>371</v>
      </c>
      <c r="D117" s="7">
        <v>1</v>
      </c>
      <c r="E117" s="8">
        <f>44*27</f>
        <v>1188</v>
      </c>
      <c r="F117" s="8">
        <f t="shared" si="2"/>
        <v>1188</v>
      </c>
      <c r="G117" s="29"/>
      <c r="H117" s="29">
        <f t="shared" si="3"/>
        <v>0</v>
      </c>
    </row>
    <row r="118" spans="1:8" s="9" customFormat="1" ht="12.75">
      <c r="A118" s="5">
        <v>106</v>
      </c>
      <c r="B118" s="15" t="s">
        <v>100</v>
      </c>
      <c r="C118" s="15" t="s">
        <v>372</v>
      </c>
      <c r="D118" s="7">
        <v>1</v>
      </c>
      <c r="E118" s="8">
        <f>8.7*27</f>
        <v>234.89999999999998</v>
      </c>
      <c r="F118" s="8">
        <f t="shared" si="2"/>
        <v>234.89999999999998</v>
      </c>
      <c r="G118" s="29"/>
      <c r="H118" s="29">
        <f t="shared" si="3"/>
        <v>0</v>
      </c>
    </row>
    <row r="119" spans="1:8" s="9" customFormat="1" ht="12.75">
      <c r="A119" s="5">
        <v>107</v>
      </c>
      <c r="B119" s="15" t="s">
        <v>101</v>
      </c>
      <c r="C119" s="15" t="s">
        <v>373</v>
      </c>
      <c r="D119" s="7">
        <v>1</v>
      </c>
      <c r="E119" s="8">
        <v>180</v>
      </c>
      <c r="F119" s="8">
        <f t="shared" si="2"/>
        <v>180</v>
      </c>
      <c r="G119" s="29"/>
      <c r="H119" s="29">
        <f t="shared" si="3"/>
        <v>0</v>
      </c>
    </row>
    <row r="120" spans="1:8" s="9" customFormat="1" ht="12.75">
      <c r="A120" s="5">
        <v>108</v>
      </c>
      <c r="B120" s="15" t="s">
        <v>102</v>
      </c>
      <c r="C120" s="15" t="s">
        <v>374</v>
      </c>
      <c r="D120" s="7">
        <v>1</v>
      </c>
      <c r="E120" s="8">
        <v>840</v>
      </c>
      <c r="F120" s="8">
        <f t="shared" si="2"/>
        <v>840</v>
      </c>
      <c r="G120" s="29"/>
      <c r="H120" s="29">
        <f t="shared" si="3"/>
        <v>0</v>
      </c>
    </row>
    <row r="121" spans="1:8" s="9" customFormat="1" ht="12.75">
      <c r="A121" s="5">
        <v>109</v>
      </c>
      <c r="B121" s="15" t="s">
        <v>103</v>
      </c>
      <c r="C121" s="15" t="s">
        <v>375</v>
      </c>
      <c r="D121" s="7">
        <v>5</v>
      </c>
      <c r="E121" s="8">
        <v>160</v>
      </c>
      <c r="F121" s="8">
        <f t="shared" si="2"/>
        <v>800</v>
      </c>
      <c r="G121" s="29"/>
      <c r="H121" s="29">
        <f t="shared" si="3"/>
        <v>0</v>
      </c>
    </row>
    <row r="122" spans="1:8" s="9" customFormat="1" ht="12.75">
      <c r="A122" s="5">
        <v>110</v>
      </c>
      <c r="B122" s="15" t="s">
        <v>104</v>
      </c>
      <c r="C122" s="15"/>
      <c r="D122" s="7">
        <v>20</v>
      </c>
      <c r="E122" s="8">
        <v>85</v>
      </c>
      <c r="F122" s="8">
        <f t="shared" si="2"/>
        <v>1700</v>
      </c>
      <c r="G122" s="29"/>
      <c r="H122" s="29">
        <f t="shared" si="3"/>
        <v>0</v>
      </c>
    </row>
    <row r="123" spans="1:8" s="9" customFormat="1" ht="12.75">
      <c r="A123" s="5">
        <v>111</v>
      </c>
      <c r="B123" s="15" t="s">
        <v>105</v>
      </c>
      <c r="C123" s="15"/>
      <c r="D123" s="7">
        <v>20</v>
      </c>
      <c r="E123" s="8">
        <v>85</v>
      </c>
      <c r="F123" s="8">
        <f t="shared" si="2"/>
        <v>1700</v>
      </c>
      <c r="G123" s="29"/>
      <c r="H123" s="29">
        <f t="shared" si="3"/>
        <v>0</v>
      </c>
    </row>
    <row r="124" spans="1:8" s="9" customFormat="1" ht="12.75">
      <c r="A124" s="21"/>
      <c r="B124" s="22" t="s">
        <v>106</v>
      </c>
      <c r="C124" s="22" t="s">
        <v>351</v>
      </c>
      <c r="D124" s="23"/>
      <c r="E124" s="24"/>
      <c r="F124" s="24">
        <f t="shared" si="2"/>
        <v>0</v>
      </c>
      <c r="G124" s="29"/>
      <c r="H124" s="29">
        <f t="shared" si="3"/>
        <v>0</v>
      </c>
    </row>
    <row r="125" spans="1:8" s="9" customFormat="1" ht="12.75">
      <c r="A125" s="5">
        <v>112</v>
      </c>
      <c r="B125" s="15" t="s">
        <v>107</v>
      </c>
      <c r="C125" s="15" t="s">
        <v>376</v>
      </c>
      <c r="D125" s="7">
        <v>1</v>
      </c>
      <c r="E125" s="8" t="s">
        <v>208</v>
      </c>
      <c r="F125" s="8">
        <v>0</v>
      </c>
      <c r="G125" s="29"/>
      <c r="H125" s="29">
        <f t="shared" si="3"/>
        <v>0</v>
      </c>
    </row>
    <row r="126" spans="1:8" s="9" customFormat="1" ht="12.75">
      <c r="A126" s="5">
        <v>113</v>
      </c>
      <c r="B126" s="15" t="s">
        <v>108</v>
      </c>
      <c r="C126" s="15" t="s">
        <v>378</v>
      </c>
      <c r="D126" s="7">
        <v>1</v>
      </c>
      <c r="E126" s="8" t="s">
        <v>208</v>
      </c>
      <c r="F126" s="8">
        <v>0</v>
      </c>
      <c r="G126" s="29"/>
      <c r="H126" s="29">
        <f t="shared" si="3"/>
        <v>0</v>
      </c>
    </row>
    <row r="127" spans="1:8" s="9" customFormat="1" ht="12.75">
      <c r="A127" s="5">
        <v>114</v>
      </c>
      <c r="B127" s="15" t="s">
        <v>109</v>
      </c>
      <c r="C127" s="15" t="s">
        <v>377</v>
      </c>
      <c r="D127" s="7">
        <v>1</v>
      </c>
      <c r="E127" s="8" t="s">
        <v>208</v>
      </c>
      <c r="F127" s="8">
        <v>0</v>
      </c>
      <c r="G127" s="29"/>
      <c r="H127" s="29">
        <f t="shared" si="3"/>
        <v>0</v>
      </c>
    </row>
    <row r="128" spans="1:8" s="9" customFormat="1" ht="12.75">
      <c r="A128" s="5">
        <v>115</v>
      </c>
      <c r="B128" s="15" t="s">
        <v>110</v>
      </c>
      <c r="C128" s="15"/>
      <c r="D128" s="7">
        <v>2</v>
      </c>
      <c r="E128" s="20" t="s">
        <v>208</v>
      </c>
      <c r="F128" s="8">
        <v>0</v>
      </c>
      <c r="G128" s="29"/>
      <c r="H128" s="29">
        <f t="shared" si="3"/>
        <v>0</v>
      </c>
    </row>
    <row r="129" spans="1:8" s="9" customFormat="1" ht="12.75">
      <c r="A129" s="5">
        <v>116</v>
      </c>
      <c r="B129" s="15" t="s">
        <v>111</v>
      </c>
      <c r="C129" s="15" t="s">
        <v>379</v>
      </c>
      <c r="D129" s="7">
        <v>1</v>
      </c>
      <c r="E129" s="8">
        <f>40*27</f>
        <v>1080</v>
      </c>
      <c r="F129" s="8">
        <f t="shared" si="2"/>
        <v>1080</v>
      </c>
      <c r="G129" s="29"/>
      <c r="H129" s="29">
        <f t="shared" si="3"/>
        <v>0</v>
      </c>
    </row>
    <row r="130" spans="1:8" s="9" customFormat="1" ht="12.75">
      <c r="A130" s="5">
        <v>117</v>
      </c>
      <c r="B130" s="15" t="s">
        <v>112</v>
      </c>
      <c r="C130" s="15" t="s">
        <v>380</v>
      </c>
      <c r="D130" s="7">
        <v>2</v>
      </c>
      <c r="E130" s="8">
        <f>135*27</f>
        <v>3645</v>
      </c>
      <c r="F130" s="8">
        <f t="shared" si="2"/>
        <v>7290</v>
      </c>
      <c r="G130" s="29"/>
      <c r="H130" s="29">
        <f t="shared" si="3"/>
        <v>0</v>
      </c>
    </row>
    <row r="131" spans="1:8" s="9" customFormat="1" ht="12.75">
      <c r="A131" s="5">
        <v>118</v>
      </c>
      <c r="B131" s="15" t="s">
        <v>113</v>
      </c>
      <c r="C131" s="15" t="s">
        <v>381</v>
      </c>
      <c r="D131" s="7">
        <v>2</v>
      </c>
      <c r="E131" s="8">
        <v>300</v>
      </c>
      <c r="F131" s="8">
        <f t="shared" si="2"/>
        <v>600</v>
      </c>
      <c r="G131" s="29"/>
      <c r="H131" s="29">
        <f t="shared" si="3"/>
        <v>0</v>
      </c>
    </row>
    <row r="132" spans="1:8" s="9" customFormat="1" ht="12.75">
      <c r="A132" s="5">
        <v>119</v>
      </c>
      <c r="B132" s="15" t="s">
        <v>114</v>
      </c>
      <c r="C132" s="15" t="s">
        <v>381</v>
      </c>
      <c r="D132" s="7">
        <v>2</v>
      </c>
      <c r="E132" s="8">
        <v>300</v>
      </c>
      <c r="F132" s="8">
        <f t="shared" si="2"/>
        <v>600</v>
      </c>
      <c r="G132" s="29"/>
      <c r="H132" s="29">
        <f t="shared" si="3"/>
        <v>0</v>
      </c>
    </row>
    <row r="133" spans="1:8" s="9" customFormat="1" ht="12.75">
      <c r="A133" s="5">
        <v>120</v>
      </c>
      <c r="B133" s="15" t="s">
        <v>115</v>
      </c>
      <c r="C133" s="15" t="s">
        <v>382</v>
      </c>
      <c r="D133" s="7">
        <v>1</v>
      </c>
      <c r="E133" s="8">
        <f>33*27</f>
        <v>891</v>
      </c>
      <c r="F133" s="8">
        <f t="shared" si="2"/>
        <v>891</v>
      </c>
      <c r="G133" s="29"/>
      <c r="H133" s="29">
        <f t="shared" si="3"/>
        <v>0</v>
      </c>
    </row>
    <row r="134" spans="1:8" s="9" customFormat="1" ht="12.75">
      <c r="A134" s="5">
        <v>121</v>
      </c>
      <c r="B134" s="15" t="s">
        <v>116</v>
      </c>
      <c r="C134" s="15" t="s">
        <v>383</v>
      </c>
      <c r="D134" s="7">
        <v>1</v>
      </c>
      <c r="E134" s="8">
        <v>282</v>
      </c>
      <c r="F134" s="8">
        <f t="shared" si="2"/>
        <v>282</v>
      </c>
      <c r="G134" s="29"/>
      <c r="H134" s="29">
        <f t="shared" si="3"/>
        <v>0</v>
      </c>
    </row>
    <row r="135" spans="1:8" s="9" customFormat="1" ht="12.75">
      <c r="A135" s="21"/>
      <c r="B135" s="22" t="s">
        <v>117</v>
      </c>
      <c r="C135" s="22" t="s">
        <v>384</v>
      </c>
      <c r="D135" s="23"/>
      <c r="E135" s="24"/>
      <c r="F135" s="24">
        <f aca="true" t="shared" si="4" ref="F135:F198">E135*D135</f>
        <v>0</v>
      </c>
      <c r="G135" s="29"/>
      <c r="H135" s="29">
        <f aca="true" t="shared" si="5" ref="H135:H198">G135*D135</f>
        <v>0</v>
      </c>
    </row>
    <row r="136" spans="1:8" s="9" customFormat="1" ht="12.75">
      <c r="A136" s="5">
        <v>122</v>
      </c>
      <c r="B136" s="15" t="s">
        <v>118</v>
      </c>
      <c r="C136" s="15" t="s">
        <v>333</v>
      </c>
      <c r="D136" s="7">
        <v>4</v>
      </c>
      <c r="E136" s="8">
        <v>208</v>
      </c>
      <c r="F136" s="8">
        <f t="shared" si="4"/>
        <v>832</v>
      </c>
      <c r="G136" s="29"/>
      <c r="H136" s="29">
        <f t="shared" si="5"/>
        <v>0</v>
      </c>
    </row>
    <row r="137" spans="1:8" s="9" customFormat="1" ht="12.75">
      <c r="A137" s="5">
        <v>123</v>
      </c>
      <c r="B137" s="15" t="s">
        <v>119</v>
      </c>
      <c r="C137" s="15" t="s">
        <v>385</v>
      </c>
      <c r="D137" s="7">
        <v>1</v>
      </c>
      <c r="E137" s="8">
        <v>208</v>
      </c>
      <c r="F137" s="8">
        <f t="shared" si="4"/>
        <v>208</v>
      </c>
      <c r="G137" s="29"/>
      <c r="H137" s="29">
        <f t="shared" si="5"/>
        <v>0</v>
      </c>
    </row>
    <row r="138" spans="1:9" s="9" customFormat="1" ht="12.75">
      <c r="A138" s="5">
        <v>124</v>
      </c>
      <c r="B138" s="15" t="s">
        <v>120</v>
      </c>
      <c r="C138" s="15" t="s">
        <v>386</v>
      </c>
      <c r="D138" s="7">
        <v>2</v>
      </c>
      <c r="E138" s="8">
        <f>30*27</f>
        <v>810</v>
      </c>
      <c r="F138" s="8">
        <f t="shared" si="4"/>
        <v>1620</v>
      </c>
      <c r="G138" s="29"/>
      <c r="H138" s="29">
        <f t="shared" si="5"/>
        <v>0</v>
      </c>
      <c r="I138" s="9">
        <v>30221</v>
      </c>
    </row>
    <row r="139" spans="1:8" s="9" customFormat="1" ht="12.75">
      <c r="A139" s="5">
        <v>125</v>
      </c>
      <c r="B139" s="15" t="s">
        <v>121</v>
      </c>
      <c r="C139" s="15" t="s">
        <v>387</v>
      </c>
      <c r="D139" s="7">
        <v>1</v>
      </c>
      <c r="E139" s="8">
        <f>23*27</f>
        <v>621</v>
      </c>
      <c r="F139" s="8">
        <f t="shared" si="4"/>
        <v>621</v>
      </c>
      <c r="G139" s="29"/>
      <c r="H139" s="29">
        <f t="shared" si="5"/>
        <v>0</v>
      </c>
    </row>
    <row r="140" spans="1:8" s="9" customFormat="1" ht="12.75">
      <c r="A140" s="5">
        <v>126</v>
      </c>
      <c r="B140" s="15" t="s">
        <v>122</v>
      </c>
      <c r="C140" s="15" t="s">
        <v>389</v>
      </c>
      <c r="D140" s="7">
        <v>1</v>
      </c>
      <c r="E140" s="8">
        <v>760</v>
      </c>
      <c r="F140" s="8">
        <v>0</v>
      </c>
      <c r="G140" s="29"/>
      <c r="H140" s="29">
        <f t="shared" si="5"/>
        <v>0</v>
      </c>
    </row>
    <row r="141" spans="1:8" s="9" customFormat="1" ht="12.75">
      <c r="A141" s="5">
        <v>127</v>
      </c>
      <c r="B141" s="15" t="s">
        <v>123</v>
      </c>
      <c r="C141" s="15" t="s">
        <v>388</v>
      </c>
      <c r="D141" s="7">
        <v>2</v>
      </c>
      <c r="E141" s="8">
        <v>285</v>
      </c>
      <c r="F141" s="8">
        <f t="shared" si="4"/>
        <v>570</v>
      </c>
      <c r="G141" s="29"/>
      <c r="H141" s="29">
        <f t="shared" si="5"/>
        <v>0</v>
      </c>
    </row>
    <row r="142" spans="1:8" s="9" customFormat="1" ht="12.75">
      <c r="A142" s="21"/>
      <c r="B142" s="22" t="s">
        <v>125</v>
      </c>
      <c r="C142" s="22" t="s">
        <v>390</v>
      </c>
      <c r="D142" s="23"/>
      <c r="E142" s="24"/>
      <c r="F142" s="24">
        <f t="shared" si="4"/>
        <v>0</v>
      </c>
      <c r="G142" s="29"/>
      <c r="H142" s="29">
        <f t="shared" si="5"/>
        <v>0</v>
      </c>
    </row>
    <row r="143" spans="1:8" s="9" customFormat="1" ht="12.75">
      <c r="A143" s="32">
        <v>128</v>
      </c>
      <c r="B143" s="33" t="s">
        <v>124</v>
      </c>
      <c r="C143" s="33" t="s">
        <v>391</v>
      </c>
      <c r="D143" s="34">
        <v>1</v>
      </c>
      <c r="E143" s="35">
        <v>32600</v>
      </c>
      <c r="F143" s="35">
        <f>E143*D143</f>
        <v>32600</v>
      </c>
      <c r="G143" s="36"/>
      <c r="H143" s="36">
        <f t="shared" si="5"/>
        <v>0</v>
      </c>
    </row>
    <row r="144" spans="1:8" s="9" customFormat="1" ht="12.75">
      <c r="A144" s="5">
        <v>129</v>
      </c>
      <c r="B144" s="15" t="s">
        <v>58</v>
      </c>
      <c r="C144" s="15" t="s">
        <v>334</v>
      </c>
      <c r="D144" s="7">
        <v>1</v>
      </c>
      <c r="E144" s="8">
        <v>209.25</v>
      </c>
      <c r="F144" s="8">
        <f t="shared" si="4"/>
        <v>209.25</v>
      </c>
      <c r="G144" s="29"/>
      <c r="H144" s="29">
        <f t="shared" si="5"/>
        <v>0</v>
      </c>
    </row>
    <row r="145" spans="1:8" s="9" customFormat="1" ht="12.75">
      <c r="A145" s="5">
        <v>130</v>
      </c>
      <c r="B145" s="15" t="s">
        <v>56</v>
      </c>
      <c r="C145" s="15" t="s">
        <v>392</v>
      </c>
      <c r="D145" s="7">
        <v>1</v>
      </c>
      <c r="E145" s="8">
        <v>5780</v>
      </c>
      <c r="F145" s="8">
        <f t="shared" si="4"/>
        <v>5780</v>
      </c>
      <c r="G145" s="29"/>
      <c r="H145" s="29">
        <f t="shared" si="5"/>
        <v>0</v>
      </c>
    </row>
    <row r="146" spans="1:8" s="9" customFormat="1" ht="12.75">
      <c r="A146" s="5">
        <v>131</v>
      </c>
      <c r="B146" s="15" t="s">
        <v>126</v>
      </c>
      <c r="C146" s="15" t="s">
        <v>393</v>
      </c>
      <c r="D146" s="7">
        <v>2</v>
      </c>
      <c r="E146" s="8">
        <v>248</v>
      </c>
      <c r="F146" s="8">
        <f t="shared" si="4"/>
        <v>496</v>
      </c>
      <c r="G146" s="29"/>
      <c r="H146" s="29">
        <f t="shared" si="5"/>
        <v>0</v>
      </c>
    </row>
    <row r="147" spans="1:8" s="9" customFormat="1" ht="12.75">
      <c r="A147" s="5">
        <v>132</v>
      </c>
      <c r="B147" s="15" t="s">
        <v>127</v>
      </c>
      <c r="C147" s="15" t="s">
        <v>394</v>
      </c>
      <c r="D147" s="7">
        <v>4</v>
      </c>
      <c r="E147" s="8">
        <v>2470</v>
      </c>
      <c r="F147" s="8">
        <f t="shared" si="4"/>
        <v>9880</v>
      </c>
      <c r="G147" s="29"/>
      <c r="H147" s="29">
        <f t="shared" si="5"/>
        <v>0</v>
      </c>
    </row>
    <row r="148" spans="1:8" s="9" customFormat="1" ht="12.75">
      <c r="A148" s="5">
        <v>133</v>
      </c>
      <c r="B148" s="15" t="s">
        <v>128</v>
      </c>
      <c r="C148" s="15" t="s">
        <v>395</v>
      </c>
      <c r="D148" s="7">
        <v>1</v>
      </c>
      <c r="E148" s="8">
        <v>1780</v>
      </c>
      <c r="F148" s="8">
        <f t="shared" si="4"/>
        <v>1780</v>
      </c>
      <c r="G148" s="29"/>
      <c r="H148" s="29">
        <f t="shared" si="5"/>
        <v>0</v>
      </c>
    </row>
    <row r="149" spans="1:8" s="9" customFormat="1" ht="12.75">
      <c r="A149" s="5">
        <v>134</v>
      </c>
      <c r="B149" s="15" t="s">
        <v>129</v>
      </c>
      <c r="C149" s="15" t="s">
        <v>396</v>
      </c>
      <c r="D149" s="7">
        <v>1</v>
      </c>
      <c r="E149" s="8">
        <f>400*27</f>
        <v>10800</v>
      </c>
      <c r="F149" s="8">
        <f t="shared" si="4"/>
        <v>10800</v>
      </c>
      <c r="G149" s="29"/>
      <c r="H149" s="29">
        <f t="shared" si="5"/>
        <v>0</v>
      </c>
    </row>
    <row r="150" spans="1:8" s="9" customFormat="1" ht="12.75">
      <c r="A150" s="5">
        <v>135</v>
      </c>
      <c r="B150" s="15" t="s">
        <v>130</v>
      </c>
      <c r="C150" s="15" t="s">
        <v>397</v>
      </c>
      <c r="D150" s="7">
        <v>1</v>
      </c>
      <c r="E150" s="8">
        <v>470</v>
      </c>
      <c r="F150" s="8">
        <f t="shared" si="4"/>
        <v>470</v>
      </c>
      <c r="G150" s="29"/>
      <c r="H150" s="29">
        <f t="shared" si="5"/>
        <v>0</v>
      </c>
    </row>
    <row r="151" spans="1:8" s="9" customFormat="1" ht="12.75">
      <c r="A151" s="5">
        <v>136</v>
      </c>
      <c r="B151" s="15" t="s">
        <v>131</v>
      </c>
      <c r="C151" s="15" t="s">
        <v>398</v>
      </c>
      <c r="D151" s="7">
        <v>1</v>
      </c>
      <c r="E151" s="8">
        <v>452</v>
      </c>
      <c r="F151" s="8">
        <f t="shared" si="4"/>
        <v>452</v>
      </c>
      <c r="G151" s="29"/>
      <c r="H151" s="29">
        <f t="shared" si="5"/>
        <v>0</v>
      </c>
    </row>
    <row r="152" spans="1:8" s="9" customFormat="1" ht="12.75">
      <c r="A152" s="5">
        <v>137</v>
      </c>
      <c r="B152" s="15" t="s">
        <v>132</v>
      </c>
      <c r="C152" s="15" t="s">
        <v>399</v>
      </c>
      <c r="D152" s="7">
        <v>1</v>
      </c>
      <c r="E152" s="8">
        <v>32</v>
      </c>
      <c r="F152" s="8">
        <f t="shared" si="4"/>
        <v>32</v>
      </c>
      <c r="G152" s="29"/>
      <c r="H152" s="29">
        <f t="shared" si="5"/>
        <v>0</v>
      </c>
    </row>
    <row r="153" spans="1:8" s="9" customFormat="1" ht="12.75">
      <c r="A153" s="5">
        <v>138</v>
      </c>
      <c r="B153" s="15" t="s">
        <v>133</v>
      </c>
      <c r="C153" s="15" t="s">
        <v>400</v>
      </c>
      <c r="D153" s="7">
        <v>1</v>
      </c>
      <c r="E153" s="8">
        <v>160</v>
      </c>
      <c r="F153" s="8">
        <f t="shared" si="4"/>
        <v>160</v>
      </c>
      <c r="G153" s="29"/>
      <c r="H153" s="29">
        <f t="shared" si="5"/>
        <v>0</v>
      </c>
    </row>
    <row r="154" spans="1:8" s="9" customFormat="1" ht="12.75">
      <c r="A154" s="5">
        <v>139</v>
      </c>
      <c r="B154" s="15" t="s">
        <v>134</v>
      </c>
      <c r="C154" s="15" t="s">
        <v>401</v>
      </c>
      <c r="D154" s="7">
        <v>1</v>
      </c>
      <c r="E154" s="8">
        <v>5620</v>
      </c>
      <c r="F154" s="8">
        <f t="shared" si="4"/>
        <v>5620</v>
      </c>
      <c r="G154" s="29"/>
      <c r="H154" s="29">
        <f t="shared" si="5"/>
        <v>0</v>
      </c>
    </row>
    <row r="155" spans="1:8" s="9" customFormat="1" ht="12.75">
      <c r="A155" s="5">
        <v>140</v>
      </c>
      <c r="B155" s="15" t="s">
        <v>222</v>
      </c>
      <c r="C155" s="15" t="s">
        <v>402</v>
      </c>
      <c r="D155" s="7">
        <v>8</v>
      </c>
      <c r="E155" s="8">
        <v>1323</v>
      </c>
      <c r="F155" s="8">
        <v>0</v>
      </c>
      <c r="G155" s="29"/>
      <c r="H155" s="29">
        <f t="shared" si="5"/>
        <v>0</v>
      </c>
    </row>
    <row r="156" spans="1:8" s="9" customFormat="1" ht="12.75">
      <c r="A156" s="21"/>
      <c r="B156" s="22" t="s">
        <v>135</v>
      </c>
      <c r="C156" s="22" t="s">
        <v>403</v>
      </c>
      <c r="D156" s="23" t="s">
        <v>14</v>
      </c>
      <c r="E156" s="24" t="s">
        <v>14</v>
      </c>
      <c r="F156" s="24">
        <v>0</v>
      </c>
      <c r="G156" s="29"/>
      <c r="H156" s="29">
        <v>0</v>
      </c>
    </row>
    <row r="157" spans="1:8" s="9" customFormat="1" ht="12.75">
      <c r="A157" s="32">
        <v>141</v>
      </c>
      <c r="B157" s="33" t="s">
        <v>136</v>
      </c>
      <c r="C157" s="33" t="s">
        <v>404</v>
      </c>
      <c r="D157" s="34">
        <v>1</v>
      </c>
      <c r="E157" s="35">
        <v>0</v>
      </c>
      <c r="F157" s="35">
        <v>0</v>
      </c>
      <c r="G157" s="36"/>
      <c r="H157" s="36">
        <f t="shared" si="5"/>
        <v>0</v>
      </c>
    </row>
    <row r="158" spans="1:8" s="9" customFormat="1" ht="12.75">
      <c r="A158" s="5">
        <v>142</v>
      </c>
      <c r="B158" s="15" t="s">
        <v>137</v>
      </c>
      <c r="C158" s="15"/>
      <c r="D158" s="7">
        <v>1</v>
      </c>
      <c r="E158" s="8">
        <v>902</v>
      </c>
      <c r="F158" s="8">
        <f t="shared" si="4"/>
        <v>902</v>
      </c>
      <c r="G158" s="29"/>
      <c r="H158" s="29">
        <f t="shared" si="5"/>
        <v>0</v>
      </c>
    </row>
    <row r="159" spans="1:8" s="9" customFormat="1" ht="12.75">
      <c r="A159" s="5">
        <v>143</v>
      </c>
      <c r="B159" s="15" t="s">
        <v>138</v>
      </c>
      <c r="C159" s="15" t="s">
        <v>405</v>
      </c>
      <c r="D159" s="7">
        <v>2</v>
      </c>
      <c r="E159" s="8">
        <f>8*27</f>
        <v>216</v>
      </c>
      <c r="F159" s="8">
        <f t="shared" si="4"/>
        <v>432</v>
      </c>
      <c r="G159" s="29"/>
      <c r="H159" s="29">
        <f t="shared" si="5"/>
        <v>0</v>
      </c>
    </row>
    <row r="160" spans="1:9" s="9" customFormat="1" ht="12.75">
      <c r="A160" s="5">
        <v>144</v>
      </c>
      <c r="B160" s="15" t="s">
        <v>139</v>
      </c>
      <c r="C160" s="15" t="s">
        <v>406</v>
      </c>
      <c r="D160" s="7">
        <v>1</v>
      </c>
      <c r="E160" s="8">
        <v>29890</v>
      </c>
      <c r="F160" s="8">
        <f t="shared" si="4"/>
        <v>29890</v>
      </c>
      <c r="G160" s="29">
        <v>29585</v>
      </c>
      <c r="H160" s="29">
        <f t="shared" si="5"/>
        <v>29585</v>
      </c>
      <c r="I160" s="9" t="s">
        <v>268</v>
      </c>
    </row>
    <row r="161" spans="1:8" s="9" customFormat="1" ht="12.75">
      <c r="A161" s="5">
        <v>145</v>
      </c>
      <c r="B161" s="15" t="s">
        <v>140</v>
      </c>
      <c r="C161" s="15" t="s">
        <v>407</v>
      </c>
      <c r="D161" s="7">
        <v>1</v>
      </c>
      <c r="E161" s="8">
        <f>90*27</f>
        <v>2430</v>
      </c>
      <c r="F161" s="8">
        <f t="shared" si="4"/>
        <v>2430</v>
      </c>
      <c r="G161" s="29"/>
      <c r="H161" s="29">
        <f t="shared" si="5"/>
        <v>0</v>
      </c>
    </row>
    <row r="162" spans="1:8" s="9" customFormat="1" ht="12.75">
      <c r="A162" s="5">
        <v>146</v>
      </c>
      <c r="B162" s="15" t="s">
        <v>141</v>
      </c>
      <c r="C162" s="15" t="s">
        <v>408</v>
      </c>
      <c r="D162" s="7">
        <v>2</v>
      </c>
      <c r="E162" s="8">
        <f>11*27</f>
        <v>297</v>
      </c>
      <c r="F162" s="8">
        <f t="shared" si="4"/>
        <v>594</v>
      </c>
      <c r="G162" s="29"/>
      <c r="H162" s="29">
        <f t="shared" si="5"/>
        <v>0</v>
      </c>
    </row>
    <row r="163" spans="1:8" s="9" customFormat="1" ht="12.75">
      <c r="A163" s="5">
        <v>147</v>
      </c>
      <c r="B163" s="15" t="s">
        <v>142</v>
      </c>
      <c r="C163" s="15" t="s">
        <v>409</v>
      </c>
      <c r="D163" s="7">
        <v>1</v>
      </c>
      <c r="E163" s="8">
        <f>74*27</f>
        <v>1998</v>
      </c>
      <c r="F163" s="8">
        <f t="shared" si="4"/>
        <v>1998</v>
      </c>
      <c r="G163" s="29"/>
      <c r="H163" s="29">
        <f t="shared" si="5"/>
        <v>0</v>
      </c>
    </row>
    <row r="164" spans="1:8" s="9" customFormat="1" ht="12.75">
      <c r="A164" s="5">
        <v>148</v>
      </c>
      <c r="B164" s="15" t="s">
        <v>143</v>
      </c>
      <c r="C164" s="15" t="s">
        <v>410</v>
      </c>
      <c r="D164" s="7">
        <v>1</v>
      </c>
      <c r="E164" s="8">
        <v>4618</v>
      </c>
      <c r="F164" s="8">
        <f t="shared" si="4"/>
        <v>4618</v>
      </c>
      <c r="G164" s="29"/>
      <c r="H164" s="29">
        <f t="shared" si="5"/>
        <v>0</v>
      </c>
    </row>
    <row r="165" spans="1:8" s="9" customFormat="1" ht="12.75">
      <c r="A165" s="5">
        <v>149</v>
      </c>
      <c r="B165" s="15" t="s">
        <v>144</v>
      </c>
      <c r="C165" s="15" t="s">
        <v>411</v>
      </c>
      <c r="D165" s="7">
        <v>2</v>
      </c>
      <c r="E165" s="8">
        <f>17*27</f>
        <v>459</v>
      </c>
      <c r="F165" s="8">
        <f t="shared" si="4"/>
        <v>918</v>
      </c>
      <c r="G165" s="29"/>
      <c r="H165" s="29">
        <f t="shared" si="5"/>
        <v>0</v>
      </c>
    </row>
    <row r="166" spans="1:8" s="9" customFormat="1" ht="12.75">
      <c r="A166" s="5">
        <v>150</v>
      </c>
      <c r="B166" s="15" t="s">
        <v>145</v>
      </c>
      <c r="C166" s="15" t="s">
        <v>412</v>
      </c>
      <c r="D166" s="7">
        <v>1</v>
      </c>
      <c r="E166" s="8">
        <v>360</v>
      </c>
      <c r="F166" s="8">
        <f t="shared" si="4"/>
        <v>360</v>
      </c>
      <c r="G166" s="29"/>
      <c r="H166" s="29">
        <f t="shared" si="5"/>
        <v>0</v>
      </c>
    </row>
    <row r="167" spans="1:8" s="9" customFormat="1" ht="12.75">
      <c r="A167" s="5">
        <v>151</v>
      </c>
      <c r="B167" s="15" t="s">
        <v>146</v>
      </c>
      <c r="C167" s="15" t="s">
        <v>413</v>
      </c>
      <c r="D167" s="7">
        <v>1</v>
      </c>
      <c r="E167" s="8">
        <v>1140</v>
      </c>
      <c r="F167" s="8">
        <f t="shared" si="4"/>
        <v>1140</v>
      </c>
      <c r="G167" s="29"/>
      <c r="H167" s="29">
        <f t="shared" si="5"/>
        <v>0</v>
      </c>
    </row>
    <row r="168" spans="1:9" s="9" customFormat="1" ht="12.75">
      <c r="A168" s="5">
        <v>152</v>
      </c>
      <c r="B168" s="15" t="s">
        <v>147</v>
      </c>
      <c r="C168" s="15" t="s">
        <v>414</v>
      </c>
      <c r="D168" s="7">
        <v>1</v>
      </c>
      <c r="E168" s="8">
        <f>1300*27</f>
        <v>35100</v>
      </c>
      <c r="F168" s="8">
        <f t="shared" si="4"/>
        <v>35100</v>
      </c>
      <c r="G168" s="29">
        <v>35250</v>
      </c>
      <c r="H168" s="29">
        <f t="shared" si="5"/>
        <v>35250</v>
      </c>
      <c r="I168" s="9" t="s">
        <v>516</v>
      </c>
    </row>
    <row r="169" spans="1:8" s="9" customFormat="1" ht="12.75">
      <c r="A169" s="5">
        <v>153</v>
      </c>
      <c r="B169" s="15" t="s">
        <v>148</v>
      </c>
      <c r="C169" s="15" t="s">
        <v>415</v>
      </c>
      <c r="D169" s="7">
        <v>1</v>
      </c>
      <c r="E169" s="8">
        <v>155</v>
      </c>
      <c r="F169" s="8">
        <f t="shared" si="4"/>
        <v>155</v>
      </c>
      <c r="G169" s="29"/>
      <c r="H169" s="29">
        <f t="shared" si="5"/>
        <v>0</v>
      </c>
    </row>
    <row r="170" spans="1:8" s="9" customFormat="1" ht="12.75">
      <c r="A170" s="5">
        <v>154</v>
      </c>
      <c r="B170" s="15" t="s">
        <v>149</v>
      </c>
      <c r="C170" s="15" t="s">
        <v>416</v>
      </c>
      <c r="D170" s="7">
        <v>1</v>
      </c>
      <c r="E170" s="8">
        <v>490</v>
      </c>
      <c r="F170" s="8">
        <f t="shared" si="4"/>
        <v>490</v>
      </c>
      <c r="G170" s="29"/>
      <c r="H170" s="29">
        <f t="shared" si="5"/>
        <v>0</v>
      </c>
    </row>
    <row r="171" spans="1:8" s="9" customFormat="1" ht="12.75">
      <c r="A171" s="5">
        <v>155</v>
      </c>
      <c r="B171" s="15" t="s">
        <v>150</v>
      </c>
      <c r="C171" s="15" t="s">
        <v>150</v>
      </c>
      <c r="D171" s="7">
        <v>1</v>
      </c>
      <c r="E171" s="8">
        <v>29</v>
      </c>
      <c r="F171" s="8">
        <f t="shared" si="4"/>
        <v>29</v>
      </c>
      <c r="G171" s="29"/>
      <c r="H171" s="29">
        <f t="shared" si="5"/>
        <v>0</v>
      </c>
    </row>
    <row r="172" spans="1:8" s="9" customFormat="1" ht="12.75">
      <c r="A172" s="5">
        <v>156</v>
      </c>
      <c r="B172" s="15" t="s">
        <v>151</v>
      </c>
      <c r="C172" s="15" t="s">
        <v>151</v>
      </c>
      <c r="D172" s="7">
        <v>1</v>
      </c>
      <c r="E172" s="8">
        <v>29</v>
      </c>
      <c r="F172" s="8">
        <f t="shared" si="4"/>
        <v>29</v>
      </c>
      <c r="G172" s="29"/>
      <c r="H172" s="29">
        <f t="shared" si="5"/>
        <v>0</v>
      </c>
    </row>
    <row r="173" spans="1:8" s="9" customFormat="1" ht="12.75">
      <c r="A173" s="5">
        <v>157</v>
      </c>
      <c r="B173" s="15" t="s">
        <v>152</v>
      </c>
      <c r="C173" s="15"/>
      <c r="D173" s="7">
        <v>1</v>
      </c>
      <c r="E173" s="8">
        <v>135</v>
      </c>
      <c r="F173" s="8">
        <v>0</v>
      </c>
      <c r="G173" s="29"/>
      <c r="H173" s="29">
        <f t="shared" si="5"/>
        <v>0</v>
      </c>
    </row>
    <row r="174" spans="1:8" s="9" customFormat="1" ht="12.75">
      <c r="A174" s="5">
        <v>158</v>
      </c>
      <c r="B174" s="15" t="s">
        <v>153</v>
      </c>
      <c r="C174" s="15"/>
      <c r="D174" s="7">
        <v>1</v>
      </c>
      <c r="E174" s="8">
        <v>135</v>
      </c>
      <c r="F174" s="8">
        <v>0</v>
      </c>
      <c r="G174" s="29"/>
      <c r="H174" s="29">
        <f t="shared" si="5"/>
        <v>0</v>
      </c>
    </row>
    <row r="175" spans="1:8" s="9" customFormat="1" ht="12.75">
      <c r="A175" s="5">
        <v>159</v>
      </c>
      <c r="B175" s="15" t="s">
        <v>154</v>
      </c>
      <c r="C175" s="15"/>
      <c r="D175" s="7">
        <v>1</v>
      </c>
      <c r="E175" s="8">
        <v>125</v>
      </c>
      <c r="F175" s="8">
        <f t="shared" si="4"/>
        <v>125</v>
      </c>
      <c r="G175" s="29"/>
      <c r="H175" s="29">
        <f t="shared" si="5"/>
        <v>0</v>
      </c>
    </row>
    <row r="176" spans="1:8" s="9" customFormat="1" ht="12.75">
      <c r="A176" s="5">
        <v>160</v>
      </c>
      <c r="B176" s="15" t="s">
        <v>155</v>
      </c>
      <c r="C176" s="15"/>
      <c r="D176" s="7">
        <v>1</v>
      </c>
      <c r="E176" s="8">
        <v>125</v>
      </c>
      <c r="F176" s="8">
        <f t="shared" si="4"/>
        <v>125</v>
      </c>
      <c r="G176" s="29"/>
      <c r="H176" s="29">
        <f t="shared" si="5"/>
        <v>0</v>
      </c>
    </row>
    <row r="177" spans="1:8" s="9" customFormat="1" ht="12.75">
      <c r="A177" s="5">
        <v>161</v>
      </c>
      <c r="B177" s="15" t="s">
        <v>156</v>
      </c>
      <c r="C177" s="15"/>
      <c r="D177" s="7">
        <v>1</v>
      </c>
      <c r="E177" s="8">
        <v>82</v>
      </c>
      <c r="F177" s="8">
        <f t="shared" si="4"/>
        <v>82</v>
      </c>
      <c r="G177" s="29"/>
      <c r="H177" s="29">
        <f t="shared" si="5"/>
        <v>0</v>
      </c>
    </row>
    <row r="178" spans="1:8" s="9" customFormat="1" ht="12.75">
      <c r="A178" s="5">
        <v>162</v>
      </c>
      <c r="B178" s="15" t="s">
        <v>157</v>
      </c>
      <c r="C178" s="15"/>
      <c r="D178" s="7">
        <v>1</v>
      </c>
      <c r="E178" s="8">
        <v>1140</v>
      </c>
      <c r="F178" s="8">
        <f t="shared" si="4"/>
        <v>1140</v>
      </c>
      <c r="G178" s="29"/>
      <c r="H178" s="29">
        <f t="shared" si="5"/>
        <v>0</v>
      </c>
    </row>
    <row r="179" spans="1:8" s="9" customFormat="1" ht="12.75">
      <c r="A179" s="5">
        <v>163</v>
      </c>
      <c r="B179" s="15" t="s">
        <v>158</v>
      </c>
      <c r="C179" s="15" t="s">
        <v>417</v>
      </c>
      <c r="D179" s="7">
        <v>2</v>
      </c>
      <c r="E179" s="8">
        <v>199</v>
      </c>
      <c r="F179" s="8">
        <f t="shared" si="4"/>
        <v>398</v>
      </c>
      <c r="G179" s="29"/>
      <c r="H179" s="29">
        <f t="shared" si="5"/>
        <v>0</v>
      </c>
    </row>
    <row r="180" spans="1:8" s="9" customFormat="1" ht="12.75">
      <c r="A180" s="5">
        <v>164</v>
      </c>
      <c r="B180" s="15" t="s">
        <v>223</v>
      </c>
      <c r="C180" s="15" t="s">
        <v>418</v>
      </c>
      <c r="D180" s="7">
        <v>1</v>
      </c>
      <c r="E180" s="8">
        <v>1485</v>
      </c>
      <c r="F180" s="8">
        <f t="shared" si="4"/>
        <v>1485</v>
      </c>
      <c r="G180" s="29"/>
      <c r="H180" s="29">
        <f t="shared" si="5"/>
        <v>0</v>
      </c>
    </row>
    <row r="181" spans="1:8" s="9" customFormat="1" ht="12.75">
      <c r="A181" s="5">
        <v>165</v>
      </c>
      <c r="B181" s="15" t="s">
        <v>224</v>
      </c>
      <c r="C181" s="15" t="s">
        <v>419</v>
      </c>
      <c r="D181" s="7">
        <v>2</v>
      </c>
      <c r="E181" s="8">
        <v>1679</v>
      </c>
      <c r="F181" s="8">
        <f t="shared" si="4"/>
        <v>3358</v>
      </c>
      <c r="G181" s="29"/>
      <c r="H181" s="29">
        <f t="shared" si="5"/>
        <v>0</v>
      </c>
    </row>
    <row r="182" spans="1:8" s="9" customFormat="1" ht="12.75">
      <c r="A182" s="21"/>
      <c r="B182" s="22" t="s">
        <v>159</v>
      </c>
      <c r="C182" s="22" t="s">
        <v>420</v>
      </c>
      <c r="D182" s="23"/>
      <c r="E182" s="24"/>
      <c r="F182" s="24">
        <f t="shared" si="4"/>
        <v>0</v>
      </c>
      <c r="G182" s="29"/>
      <c r="H182" s="29">
        <f t="shared" si="5"/>
        <v>0</v>
      </c>
    </row>
    <row r="183" spans="1:8" s="9" customFormat="1" ht="12.75">
      <c r="A183" s="5">
        <v>166</v>
      </c>
      <c r="B183" s="15" t="s">
        <v>210</v>
      </c>
      <c r="C183" s="15" t="s">
        <v>421</v>
      </c>
      <c r="D183" s="7">
        <v>1</v>
      </c>
      <c r="E183" s="8">
        <f>202*27</f>
        <v>5454</v>
      </c>
      <c r="F183" s="8">
        <f t="shared" si="4"/>
        <v>5454</v>
      </c>
      <c r="G183" s="29"/>
      <c r="H183" s="29">
        <f t="shared" si="5"/>
        <v>0</v>
      </c>
    </row>
    <row r="184" spans="1:8" s="9" customFormat="1" ht="12.75">
      <c r="A184" s="5">
        <v>167</v>
      </c>
      <c r="B184" s="15" t="s">
        <v>160</v>
      </c>
      <c r="C184" s="15" t="s">
        <v>422</v>
      </c>
      <c r="D184" s="7">
        <v>1</v>
      </c>
      <c r="E184" s="8">
        <v>190</v>
      </c>
      <c r="F184" s="8">
        <f t="shared" si="4"/>
        <v>190</v>
      </c>
      <c r="G184" s="29"/>
      <c r="H184" s="29">
        <f t="shared" si="5"/>
        <v>0</v>
      </c>
    </row>
    <row r="185" spans="1:8" s="9" customFormat="1" ht="12.75">
      <c r="A185" s="5">
        <v>168</v>
      </c>
      <c r="B185" s="15" t="s">
        <v>161</v>
      </c>
      <c r="C185" s="15" t="s">
        <v>423</v>
      </c>
      <c r="D185" s="7">
        <v>5</v>
      </c>
      <c r="E185" s="8">
        <f>22*27</f>
        <v>594</v>
      </c>
      <c r="F185" s="8">
        <f t="shared" si="4"/>
        <v>2970</v>
      </c>
      <c r="G185" s="29"/>
      <c r="H185" s="29">
        <f t="shared" si="5"/>
        <v>0</v>
      </c>
    </row>
    <row r="186" spans="1:8" s="9" customFormat="1" ht="12.75">
      <c r="A186" s="5">
        <v>169</v>
      </c>
      <c r="B186" s="15" t="s">
        <v>29</v>
      </c>
      <c r="C186" s="15" t="s">
        <v>300</v>
      </c>
      <c r="D186" s="7">
        <v>2</v>
      </c>
      <c r="E186" s="8">
        <v>212</v>
      </c>
      <c r="F186" s="8">
        <f t="shared" si="4"/>
        <v>424</v>
      </c>
      <c r="G186" s="29"/>
      <c r="H186" s="29">
        <f t="shared" si="5"/>
        <v>0</v>
      </c>
    </row>
    <row r="187" spans="1:9" s="9" customFormat="1" ht="12.75">
      <c r="A187" s="5">
        <v>170</v>
      </c>
      <c r="B187" s="15" t="s">
        <v>162</v>
      </c>
      <c r="C187" s="15" t="s">
        <v>424</v>
      </c>
      <c r="D187" s="7">
        <v>1</v>
      </c>
      <c r="E187" s="8">
        <f>3820*27</f>
        <v>103140</v>
      </c>
      <c r="F187" s="8">
        <f t="shared" si="4"/>
        <v>103140</v>
      </c>
      <c r="G187" s="29">
        <v>153990</v>
      </c>
      <c r="H187" s="29">
        <f t="shared" si="5"/>
        <v>153990</v>
      </c>
      <c r="I187" s="31"/>
    </row>
    <row r="188" spans="1:8" s="9" customFormat="1" ht="12.75">
      <c r="A188" s="5">
        <v>171</v>
      </c>
      <c r="B188" s="15" t="s">
        <v>163</v>
      </c>
      <c r="C188" s="15" t="s">
        <v>426</v>
      </c>
      <c r="D188" s="7">
        <v>1</v>
      </c>
      <c r="E188" s="8">
        <f>3600*27</f>
        <v>97200</v>
      </c>
      <c r="F188" s="8">
        <f t="shared" si="4"/>
        <v>97200</v>
      </c>
      <c r="G188" s="29">
        <v>70310</v>
      </c>
      <c r="H188" s="29">
        <f t="shared" si="5"/>
        <v>70310</v>
      </c>
    </row>
    <row r="189" spans="1:8" s="9" customFormat="1" ht="12.75">
      <c r="A189" s="5">
        <v>172</v>
      </c>
      <c r="B189" s="15" t="s">
        <v>164</v>
      </c>
      <c r="C189" s="15" t="s">
        <v>425</v>
      </c>
      <c r="D189" s="7">
        <v>1</v>
      </c>
      <c r="E189" s="8">
        <f>3700*27</f>
        <v>99900</v>
      </c>
      <c r="F189" s="8">
        <f t="shared" si="4"/>
        <v>99900</v>
      </c>
      <c r="G189" s="29">
        <v>80110</v>
      </c>
      <c r="H189" s="29">
        <f t="shared" si="5"/>
        <v>80110</v>
      </c>
    </row>
    <row r="190" spans="1:8" s="9" customFormat="1" ht="12.75">
      <c r="A190" s="5">
        <v>173</v>
      </c>
      <c r="B190" s="15" t="s">
        <v>165</v>
      </c>
      <c r="C190" s="15" t="s">
        <v>427</v>
      </c>
      <c r="D190" s="7">
        <v>2</v>
      </c>
      <c r="E190" s="8">
        <f>600*27</f>
        <v>16200</v>
      </c>
      <c r="F190" s="8">
        <f t="shared" si="4"/>
        <v>32400</v>
      </c>
      <c r="G190" s="29">
        <v>11980</v>
      </c>
      <c r="H190" s="29">
        <v>11980</v>
      </c>
    </row>
    <row r="191" spans="1:9" s="9" customFormat="1" ht="12.75">
      <c r="A191" s="5">
        <v>174</v>
      </c>
      <c r="B191" s="15" t="s">
        <v>166</v>
      </c>
      <c r="C191" s="15" t="s">
        <v>428</v>
      </c>
      <c r="D191" s="7">
        <v>1</v>
      </c>
      <c r="E191" s="8">
        <f>2200*27</f>
        <v>59400</v>
      </c>
      <c r="F191" s="8">
        <f t="shared" si="4"/>
        <v>59400</v>
      </c>
      <c r="G191" s="29">
        <v>76300</v>
      </c>
      <c r="H191" s="29">
        <f t="shared" si="5"/>
        <v>76300</v>
      </c>
      <c r="I191" s="13"/>
    </row>
    <row r="192" spans="1:8" s="9" customFormat="1" ht="12.75">
      <c r="A192" s="5">
        <v>175</v>
      </c>
      <c r="B192" s="15" t="s">
        <v>167</v>
      </c>
      <c r="C192" s="15" t="s">
        <v>429</v>
      </c>
      <c r="D192" s="7">
        <v>1</v>
      </c>
      <c r="E192" s="8">
        <f>1100*27</f>
        <v>29700</v>
      </c>
      <c r="F192" s="8">
        <f t="shared" si="4"/>
        <v>29700</v>
      </c>
      <c r="G192" s="29">
        <v>22680</v>
      </c>
      <c r="H192" s="29">
        <f t="shared" si="5"/>
        <v>22680</v>
      </c>
    </row>
    <row r="193" spans="1:8" s="9" customFormat="1" ht="12.75">
      <c r="A193" s="5">
        <v>176</v>
      </c>
      <c r="B193" s="15" t="s">
        <v>206</v>
      </c>
      <c r="C193" s="15" t="s">
        <v>430</v>
      </c>
      <c r="D193" s="7">
        <v>1</v>
      </c>
      <c r="E193" s="8">
        <f>625*27</f>
        <v>16875</v>
      </c>
      <c r="F193" s="8">
        <f t="shared" si="4"/>
        <v>16875</v>
      </c>
      <c r="G193" s="29">
        <v>13600</v>
      </c>
      <c r="H193" s="29">
        <f t="shared" si="5"/>
        <v>13600</v>
      </c>
    </row>
    <row r="194" spans="1:8" s="9" customFormat="1" ht="12.75">
      <c r="A194" s="5">
        <v>177</v>
      </c>
      <c r="B194" s="15" t="s">
        <v>168</v>
      </c>
      <c r="C194" s="15" t="s">
        <v>431</v>
      </c>
      <c r="D194" s="7">
        <v>1</v>
      </c>
      <c r="E194" s="8">
        <f>235*27</f>
        <v>6345</v>
      </c>
      <c r="F194" s="8">
        <f t="shared" si="4"/>
        <v>6345</v>
      </c>
      <c r="G194" s="29">
        <v>5950</v>
      </c>
      <c r="H194" s="29">
        <f t="shared" si="5"/>
        <v>5950</v>
      </c>
    </row>
    <row r="195" spans="1:8" s="9" customFormat="1" ht="12.75">
      <c r="A195" s="5">
        <v>178</v>
      </c>
      <c r="B195" s="15" t="s">
        <v>227</v>
      </c>
      <c r="C195" s="15" t="s">
        <v>432</v>
      </c>
      <c r="D195" s="7">
        <v>1</v>
      </c>
      <c r="E195" s="8">
        <f>175*27</f>
        <v>4725</v>
      </c>
      <c r="F195" s="8">
        <f t="shared" si="4"/>
        <v>4725</v>
      </c>
      <c r="G195" s="29">
        <v>1790</v>
      </c>
      <c r="H195" s="29">
        <f t="shared" si="5"/>
        <v>1790</v>
      </c>
    </row>
    <row r="196" spans="1:8" s="9" customFormat="1" ht="12.75">
      <c r="A196" s="5">
        <v>179</v>
      </c>
      <c r="B196" s="15" t="s">
        <v>228</v>
      </c>
      <c r="C196" s="15" t="s">
        <v>433</v>
      </c>
      <c r="D196" s="7">
        <v>1</v>
      </c>
      <c r="E196" s="8">
        <f>120*27</f>
        <v>3240</v>
      </c>
      <c r="F196" s="8">
        <f t="shared" si="4"/>
        <v>3240</v>
      </c>
      <c r="G196" s="29">
        <v>3550</v>
      </c>
      <c r="H196" s="29">
        <f t="shared" si="5"/>
        <v>3550</v>
      </c>
    </row>
    <row r="197" spans="1:8" s="9" customFormat="1" ht="12.75">
      <c r="A197" s="5">
        <v>180</v>
      </c>
      <c r="B197" s="15" t="s">
        <v>169</v>
      </c>
      <c r="C197" s="15" t="s">
        <v>434</v>
      </c>
      <c r="D197" s="7">
        <v>1</v>
      </c>
      <c r="E197" s="8">
        <v>8460</v>
      </c>
      <c r="F197" s="8">
        <f t="shared" si="4"/>
        <v>8460</v>
      </c>
      <c r="G197" s="29"/>
      <c r="H197" s="29">
        <f t="shared" si="5"/>
        <v>0</v>
      </c>
    </row>
    <row r="198" spans="1:8" s="9" customFormat="1" ht="12.75">
      <c r="A198" s="5">
        <v>181</v>
      </c>
      <c r="B198" s="15" t="s">
        <v>211</v>
      </c>
      <c r="C198" s="15" t="s">
        <v>435</v>
      </c>
      <c r="D198" s="7">
        <v>1</v>
      </c>
      <c r="E198" s="8">
        <f>330*27</f>
        <v>8910</v>
      </c>
      <c r="F198" s="8">
        <f t="shared" si="4"/>
        <v>8910</v>
      </c>
      <c r="G198" s="29"/>
      <c r="H198" s="29">
        <f t="shared" si="5"/>
        <v>0</v>
      </c>
    </row>
    <row r="199" spans="1:8" s="9" customFormat="1" ht="12.75">
      <c r="A199" s="5">
        <v>182</v>
      </c>
      <c r="B199" s="15" t="s">
        <v>212</v>
      </c>
      <c r="C199" s="15" t="s">
        <v>436</v>
      </c>
      <c r="D199" s="7">
        <v>1</v>
      </c>
      <c r="E199" s="8">
        <f>970*27</f>
        <v>26190</v>
      </c>
      <c r="F199" s="8">
        <f aca="true" t="shared" si="6" ref="F199:F232">E199*D199</f>
        <v>26190</v>
      </c>
      <c r="G199" s="29"/>
      <c r="H199" s="29">
        <f aca="true" t="shared" si="7" ref="H199:H234">G199*D199</f>
        <v>0</v>
      </c>
    </row>
    <row r="200" spans="1:8" s="9" customFormat="1" ht="12.75">
      <c r="A200" s="5">
        <v>183</v>
      </c>
      <c r="B200" s="15" t="s">
        <v>170</v>
      </c>
      <c r="C200" s="15" t="s">
        <v>437</v>
      </c>
      <c r="D200" s="7">
        <v>1</v>
      </c>
      <c r="E200" s="8">
        <v>11460</v>
      </c>
      <c r="F200" s="8">
        <f t="shared" si="6"/>
        <v>11460</v>
      </c>
      <c r="G200" s="29"/>
      <c r="H200" s="29">
        <f t="shared" si="7"/>
        <v>0</v>
      </c>
    </row>
    <row r="201" spans="1:8" s="9" customFormat="1" ht="12.75">
      <c r="A201" s="5">
        <v>184</v>
      </c>
      <c r="B201" s="15" t="s">
        <v>171</v>
      </c>
      <c r="C201" s="15" t="s">
        <v>277</v>
      </c>
      <c r="D201" s="7">
        <v>1</v>
      </c>
      <c r="E201" s="8">
        <v>462</v>
      </c>
      <c r="F201" s="8">
        <f t="shared" si="6"/>
        <v>462</v>
      </c>
      <c r="G201" s="29"/>
      <c r="H201" s="29">
        <f t="shared" si="7"/>
        <v>0</v>
      </c>
    </row>
    <row r="202" spans="1:8" s="9" customFormat="1" ht="12.75">
      <c r="A202" s="5">
        <v>185</v>
      </c>
      <c r="B202" s="15" t="s">
        <v>172</v>
      </c>
      <c r="C202" s="15"/>
      <c r="D202" s="7">
        <v>1</v>
      </c>
      <c r="E202" s="8">
        <f>169*27</f>
        <v>4563</v>
      </c>
      <c r="F202" s="8">
        <f t="shared" si="6"/>
        <v>4563</v>
      </c>
      <c r="G202" s="29"/>
      <c r="H202" s="29">
        <f t="shared" si="7"/>
        <v>0</v>
      </c>
    </row>
    <row r="203" spans="1:8" s="9" customFormat="1" ht="12.75">
      <c r="A203" s="5">
        <v>186</v>
      </c>
      <c r="B203" s="15" t="s">
        <v>173</v>
      </c>
      <c r="C203" s="15" t="s">
        <v>438</v>
      </c>
      <c r="D203" s="7">
        <v>1</v>
      </c>
      <c r="E203" s="8">
        <v>0</v>
      </c>
      <c r="F203" s="8">
        <f t="shared" si="6"/>
        <v>0</v>
      </c>
      <c r="G203" s="29"/>
      <c r="H203" s="29">
        <f t="shared" si="7"/>
        <v>0</v>
      </c>
    </row>
    <row r="204" spans="1:8" s="9" customFormat="1" ht="12.75">
      <c r="A204" s="5">
        <v>187</v>
      </c>
      <c r="B204" s="15" t="s">
        <v>174</v>
      </c>
      <c r="C204" s="15" t="s">
        <v>439</v>
      </c>
      <c r="D204" s="7">
        <v>1</v>
      </c>
      <c r="E204" s="8">
        <v>1360</v>
      </c>
      <c r="F204" s="8">
        <f t="shared" si="6"/>
        <v>1360</v>
      </c>
      <c r="G204" s="29"/>
      <c r="H204" s="29">
        <f t="shared" si="7"/>
        <v>0</v>
      </c>
    </row>
    <row r="205" spans="1:8" s="9" customFormat="1" ht="12.75">
      <c r="A205" s="5">
        <v>188</v>
      </c>
      <c r="B205" s="15" t="s">
        <v>175</v>
      </c>
      <c r="C205" s="15" t="s">
        <v>440</v>
      </c>
      <c r="D205" s="7">
        <v>1</v>
      </c>
      <c r="E205" s="8">
        <v>1360</v>
      </c>
      <c r="F205" s="8">
        <f t="shared" si="6"/>
        <v>1360</v>
      </c>
      <c r="G205" s="29"/>
      <c r="H205" s="29">
        <f t="shared" si="7"/>
        <v>0</v>
      </c>
    </row>
    <row r="206" spans="1:8" s="9" customFormat="1" ht="12.75">
      <c r="A206" s="5">
        <v>189</v>
      </c>
      <c r="B206" s="15" t="s">
        <v>176</v>
      </c>
      <c r="C206" s="15"/>
      <c r="D206" s="7">
        <v>1</v>
      </c>
      <c r="E206" s="8">
        <v>1460</v>
      </c>
      <c r="F206" s="8">
        <v>0</v>
      </c>
      <c r="G206" s="29"/>
      <c r="H206" s="29">
        <f t="shared" si="7"/>
        <v>0</v>
      </c>
    </row>
    <row r="207" spans="1:8" s="9" customFormat="1" ht="12.75">
      <c r="A207" s="5">
        <v>190</v>
      </c>
      <c r="B207" s="15" t="s">
        <v>177</v>
      </c>
      <c r="C207" s="15"/>
      <c r="D207" s="7">
        <v>1</v>
      </c>
      <c r="E207" s="8">
        <v>1460</v>
      </c>
      <c r="F207" s="8">
        <v>0</v>
      </c>
      <c r="G207" s="29"/>
      <c r="H207" s="29">
        <f t="shared" si="7"/>
        <v>0</v>
      </c>
    </row>
    <row r="208" spans="1:8" s="9" customFormat="1" ht="12.75">
      <c r="A208" s="5">
        <v>191</v>
      </c>
      <c r="B208" s="15" t="s">
        <v>178</v>
      </c>
      <c r="C208" s="15"/>
      <c r="D208" s="7">
        <v>1</v>
      </c>
      <c r="E208" s="8">
        <v>2430</v>
      </c>
      <c r="F208" s="8">
        <v>0</v>
      </c>
      <c r="G208" s="29"/>
      <c r="H208" s="29">
        <f t="shared" si="7"/>
        <v>0</v>
      </c>
    </row>
    <row r="209" spans="1:8" s="9" customFormat="1" ht="12.75">
      <c r="A209" s="5">
        <v>192</v>
      </c>
      <c r="B209" s="15" t="s">
        <v>178</v>
      </c>
      <c r="C209" s="15"/>
      <c r="D209" s="7">
        <v>1</v>
      </c>
      <c r="E209" s="8">
        <v>2300</v>
      </c>
      <c r="F209" s="8">
        <v>0</v>
      </c>
      <c r="G209" s="29"/>
      <c r="H209" s="29">
        <f t="shared" si="7"/>
        <v>0</v>
      </c>
    </row>
    <row r="210" spans="1:9" s="9" customFormat="1" ht="12.75">
      <c r="A210" s="5">
        <v>193</v>
      </c>
      <c r="B210" s="15" t="s">
        <v>267</v>
      </c>
      <c r="C210" s="15" t="s">
        <v>441</v>
      </c>
      <c r="D210" s="14">
        <v>4</v>
      </c>
      <c r="E210" s="8">
        <v>27680</v>
      </c>
      <c r="F210" s="8">
        <f t="shared" si="6"/>
        <v>110720</v>
      </c>
      <c r="G210" s="29">
        <v>8000</v>
      </c>
      <c r="H210" s="29">
        <f t="shared" si="7"/>
        <v>32000</v>
      </c>
      <c r="I210" s="9" t="s">
        <v>269</v>
      </c>
    </row>
    <row r="211" spans="1:8" s="9" customFormat="1" ht="12.75">
      <c r="A211" s="21"/>
      <c r="B211" s="22" t="s">
        <v>179</v>
      </c>
      <c r="C211" s="22" t="s">
        <v>442</v>
      </c>
      <c r="D211" s="23"/>
      <c r="E211" s="24"/>
      <c r="F211" s="24">
        <f t="shared" si="6"/>
        <v>0</v>
      </c>
      <c r="G211" s="29"/>
      <c r="H211" s="29">
        <f t="shared" si="7"/>
        <v>0</v>
      </c>
    </row>
    <row r="212" spans="1:8" s="9" customFormat="1" ht="12.75">
      <c r="A212" s="5">
        <v>194</v>
      </c>
      <c r="B212" s="15" t="s">
        <v>180</v>
      </c>
      <c r="C212" s="15" t="s">
        <v>443</v>
      </c>
      <c r="D212" s="7">
        <v>1</v>
      </c>
      <c r="E212" s="8">
        <v>0</v>
      </c>
      <c r="F212" s="8">
        <v>0</v>
      </c>
      <c r="G212" s="29"/>
      <c r="H212" s="29">
        <f t="shared" si="7"/>
        <v>0</v>
      </c>
    </row>
    <row r="213" spans="1:8" s="9" customFormat="1" ht="12.75">
      <c r="A213" s="5">
        <v>195</v>
      </c>
      <c r="B213" s="15" t="s">
        <v>181</v>
      </c>
      <c r="C213" s="15" t="s">
        <v>444</v>
      </c>
      <c r="D213" s="7">
        <v>1</v>
      </c>
      <c r="E213" s="8">
        <v>1830</v>
      </c>
      <c r="F213" s="8">
        <f t="shared" si="6"/>
        <v>1830</v>
      </c>
      <c r="G213" s="29"/>
      <c r="H213" s="29">
        <f t="shared" si="7"/>
        <v>0</v>
      </c>
    </row>
    <row r="214" spans="1:8" s="9" customFormat="1" ht="12.75">
      <c r="A214" s="5">
        <v>196</v>
      </c>
      <c r="B214" s="15" t="s">
        <v>182</v>
      </c>
      <c r="C214" s="15" t="s">
        <v>445</v>
      </c>
      <c r="D214" s="7">
        <v>1</v>
      </c>
      <c r="E214" s="8">
        <v>2300</v>
      </c>
      <c r="F214" s="8">
        <v>2300</v>
      </c>
      <c r="G214" s="29"/>
      <c r="H214" s="29">
        <f t="shared" si="7"/>
        <v>0</v>
      </c>
    </row>
    <row r="215" spans="1:8" s="9" customFormat="1" ht="12.75">
      <c r="A215" s="5">
        <v>197</v>
      </c>
      <c r="B215" s="15" t="s">
        <v>183</v>
      </c>
      <c r="C215" s="15" t="s">
        <v>446</v>
      </c>
      <c r="D215" s="7">
        <v>2</v>
      </c>
      <c r="E215" s="8">
        <f>54*27</f>
        <v>1458</v>
      </c>
      <c r="F215" s="8">
        <f t="shared" si="6"/>
        <v>2916</v>
      </c>
      <c r="G215" s="29"/>
      <c r="H215" s="29">
        <f t="shared" si="7"/>
        <v>0</v>
      </c>
    </row>
    <row r="216" spans="1:8" s="9" customFormat="1" ht="12.75">
      <c r="A216" s="5">
        <v>198</v>
      </c>
      <c r="B216" s="15" t="s">
        <v>229</v>
      </c>
      <c r="C216" s="15"/>
      <c r="D216" s="7">
        <v>1</v>
      </c>
      <c r="E216" s="8">
        <v>1230</v>
      </c>
      <c r="F216" s="8">
        <v>1230</v>
      </c>
      <c r="G216" s="29"/>
      <c r="H216" s="29">
        <f t="shared" si="7"/>
        <v>0</v>
      </c>
    </row>
    <row r="217" spans="1:8" s="9" customFormat="1" ht="12.75">
      <c r="A217" s="5">
        <v>199</v>
      </c>
      <c r="B217" s="15" t="s">
        <v>184</v>
      </c>
      <c r="C217" s="15" t="s">
        <v>447</v>
      </c>
      <c r="D217" s="7">
        <v>1</v>
      </c>
      <c r="E217" s="8">
        <f>89*27</f>
        <v>2403</v>
      </c>
      <c r="F217" s="8">
        <f t="shared" si="6"/>
        <v>2403</v>
      </c>
      <c r="G217" s="29"/>
      <c r="H217" s="29">
        <f t="shared" si="7"/>
        <v>0</v>
      </c>
    </row>
    <row r="218" spans="1:8" s="9" customFormat="1" ht="12.75">
      <c r="A218" s="21"/>
      <c r="B218" s="22" t="s">
        <v>185</v>
      </c>
      <c r="C218" s="22" t="s">
        <v>448</v>
      </c>
      <c r="D218" s="23"/>
      <c r="E218" s="24"/>
      <c r="F218" s="24">
        <f t="shared" si="6"/>
        <v>0</v>
      </c>
      <c r="G218" s="29"/>
      <c r="H218" s="29">
        <f t="shared" si="7"/>
        <v>0</v>
      </c>
    </row>
    <row r="219" spans="1:8" s="9" customFormat="1" ht="12.75">
      <c r="A219" s="5">
        <v>200</v>
      </c>
      <c r="B219" s="15" t="s">
        <v>186</v>
      </c>
      <c r="C219" s="15" t="s">
        <v>449</v>
      </c>
      <c r="D219" s="7">
        <v>2</v>
      </c>
      <c r="E219" s="8">
        <v>236</v>
      </c>
      <c r="F219" s="8">
        <f t="shared" si="6"/>
        <v>472</v>
      </c>
      <c r="G219" s="29"/>
      <c r="H219" s="29">
        <f t="shared" si="7"/>
        <v>0</v>
      </c>
    </row>
    <row r="220" spans="1:8" s="9" customFormat="1" ht="12.75">
      <c r="A220" s="5">
        <v>201</v>
      </c>
      <c r="B220" s="15" t="s">
        <v>187</v>
      </c>
      <c r="C220" s="15"/>
      <c r="D220" s="7">
        <v>1</v>
      </c>
      <c r="E220" s="8">
        <f>16*27</f>
        <v>432</v>
      </c>
      <c r="F220" s="8">
        <f t="shared" si="6"/>
        <v>432</v>
      </c>
      <c r="G220" s="29"/>
      <c r="H220" s="29">
        <f t="shared" si="7"/>
        <v>0</v>
      </c>
    </row>
    <row r="221" spans="1:8" s="9" customFormat="1" ht="12.75">
      <c r="A221" s="5">
        <v>202</v>
      </c>
      <c r="B221" s="15" t="s">
        <v>188</v>
      </c>
      <c r="C221" s="15" t="s">
        <v>450</v>
      </c>
      <c r="D221" s="7">
        <v>3</v>
      </c>
      <c r="E221" s="8">
        <v>298</v>
      </c>
      <c r="F221" s="8">
        <f t="shared" si="6"/>
        <v>894</v>
      </c>
      <c r="G221" s="29"/>
      <c r="H221" s="29">
        <f t="shared" si="7"/>
        <v>0</v>
      </c>
    </row>
    <row r="222" spans="1:8" s="9" customFormat="1" ht="12.75">
      <c r="A222" s="5">
        <v>203</v>
      </c>
      <c r="B222" s="15" t="s">
        <v>189</v>
      </c>
      <c r="C222" s="15" t="s">
        <v>451</v>
      </c>
      <c r="D222" s="7">
        <v>2</v>
      </c>
      <c r="E222" s="8">
        <f>14*27</f>
        <v>378</v>
      </c>
      <c r="F222" s="8">
        <f t="shared" si="6"/>
        <v>756</v>
      </c>
      <c r="G222" s="29"/>
      <c r="H222" s="29">
        <f t="shared" si="7"/>
        <v>0</v>
      </c>
    </row>
    <row r="223" spans="1:8" s="9" customFormat="1" ht="12.75">
      <c r="A223" s="5">
        <v>204</v>
      </c>
      <c r="B223" s="15" t="s">
        <v>207</v>
      </c>
      <c r="C223" s="15" t="s">
        <v>350</v>
      </c>
      <c r="D223" s="7">
        <v>1</v>
      </c>
      <c r="E223" s="8">
        <f>190*27</f>
        <v>5130</v>
      </c>
      <c r="F223" s="8">
        <f t="shared" si="6"/>
        <v>5130</v>
      </c>
      <c r="G223" s="29"/>
      <c r="H223" s="29">
        <f t="shared" si="7"/>
        <v>0</v>
      </c>
    </row>
    <row r="224" spans="1:8" s="9" customFormat="1" ht="12.75">
      <c r="A224" s="5">
        <v>205</v>
      </c>
      <c r="B224" s="15" t="s">
        <v>190</v>
      </c>
      <c r="C224" s="15"/>
      <c r="D224" s="7">
        <v>1</v>
      </c>
      <c r="E224" s="8">
        <f>20*27</f>
        <v>540</v>
      </c>
      <c r="F224" s="8">
        <f t="shared" si="6"/>
        <v>540</v>
      </c>
      <c r="G224" s="29"/>
      <c r="H224" s="29">
        <f t="shared" si="7"/>
        <v>0</v>
      </c>
    </row>
    <row r="225" spans="1:8" s="9" customFormat="1" ht="12.75">
      <c r="A225" s="5">
        <v>206</v>
      </c>
      <c r="B225" s="15" t="s">
        <v>191</v>
      </c>
      <c r="C225" s="15" t="s">
        <v>452</v>
      </c>
      <c r="D225" s="7">
        <v>1</v>
      </c>
      <c r="E225" s="8">
        <v>315</v>
      </c>
      <c r="F225" s="8">
        <f t="shared" si="6"/>
        <v>315</v>
      </c>
      <c r="G225" s="29"/>
      <c r="H225" s="29">
        <f t="shared" si="7"/>
        <v>0</v>
      </c>
    </row>
    <row r="226" spans="1:8" s="9" customFormat="1" ht="12.75">
      <c r="A226" s="5">
        <v>207</v>
      </c>
      <c r="B226" s="15" t="s">
        <v>192</v>
      </c>
      <c r="C226" s="15" t="s">
        <v>453</v>
      </c>
      <c r="D226" s="7">
        <v>1</v>
      </c>
      <c r="E226" s="8">
        <v>348</v>
      </c>
      <c r="F226" s="8">
        <f t="shared" si="6"/>
        <v>348</v>
      </c>
      <c r="G226" s="29"/>
      <c r="H226" s="29">
        <f t="shared" si="7"/>
        <v>0</v>
      </c>
    </row>
    <row r="227" spans="1:8" s="9" customFormat="1" ht="12.75">
      <c r="A227" s="5">
        <v>208</v>
      </c>
      <c r="B227" s="15" t="s">
        <v>193</v>
      </c>
      <c r="C227" s="15"/>
      <c r="D227" s="7">
        <v>1</v>
      </c>
      <c r="E227" s="8">
        <v>430</v>
      </c>
      <c r="F227" s="8">
        <f t="shared" si="6"/>
        <v>430</v>
      </c>
      <c r="G227" s="29"/>
      <c r="H227" s="29">
        <f t="shared" si="7"/>
        <v>0</v>
      </c>
    </row>
    <row r="228" spans="1:8" s="9" customFormat="1" ht="12.75">
      <c r="A228" s="5">
        <v>209</v>
      </c>
      <c r="B228" s="15" t="s">
        <v>194</v>
      </c>
      <c r="C228" s="15" t="s">
        <v>454</v>
      </c>
      <c r="D228" s="7">
        <v>1</v>
      </c>
      <c r="E228" s="8">
        <v>982</v>
      </c>
      <c r="F228" s="8">
        <f t="shared" si="6"/>
        <v>982</v>
      </c>
      <c r="G228" s="29"/>
      <c r="H228" s="29">
        <f t="shared" si="7"/>
        <v>0</v>
      </c>
    </row>
    <row r="229" spans="1:8" s="9" customFormat="1" ht="12.75">
      <c r="A229" s="5">
        <v>210</v>
      </c>
      <c r="B229" s="15" t="s">
        <v>195</v>
      </c>
      <c r="C229" s="15" t="s">
        <v>455</v>
      </c>
      <c r="D229" s="7">
        <v>1</v>
      </c>
      <c r="E229" s="8">
        <f>140*27</f>
        <v>3780</v>
      </c>
      <c r="F229" s="8">
        <f t="shared" si="6"/>
        <v>3780</v>
      </c>
      <c r="G229" s="29"/>
      <c r="H229" s="29">
        <f t="shared" si="7"/>
        <v>0</v>
      </c>
    </row>
    <row r="230" spans="1:8" s="9" customFormat="1" ht="12.75">
      <c r="A230" s="5">
        <v>211</v>
      </c>
      <c r="B230" s="15" t="s">
        <v>209</v>
      </c>
      <c r="C230" s="15" t="s">
        <v>456</v>
      </c>
      <c r="D230" s="7">
        <v>1</v>
      </c>
      <c r="E230" s="8">
        <f>1100*27</f>
        <v>29700</v>
      </c>
      <c r="F230" s="8">
        <f t="shared" si="6"/>
        <v>29700</v>
      </c>
      <c r="G230" s="29"/>
      <c r="H230" s="29">
        <f t="shared" si="7"/>
        <v>0</v>
      </c>
    </row>
    <row r="231" spans="1:8" s="9" customFormat="1" ht="12.75">
      <c r="A231" s="5">
        <v>212</v>
      </c>
      <c r="B231" s="15" t="s">
        <v>196</v>
      </c>
      <c r="C231" s="15" t="s">
        <v>457</v>
      </c>
      <c r="D231" s="7">
        <v>1</v>
      </c>
      <c r="E231" s="8">
        <v>12060</v>
      </c>
      <c r="F231" s="8">
        <f t="shared" si="6"/>
        <v>12060</v>
      </c>
      <c r="G231" s="29"/>
      <c r="H231" s="29">
        <f t="shared" si="7"/>
        <v>0</v>
      </c>
    </row>
    <row r="232" spans="1:8" s="9" customFormat="1" ht="12.75">
      <c r="A232" s="5">
        <v>213</v>
      </c>
      <c r="B232" s="15" t="s">
        <v>197</v>
      </c>
      <c r="C232" s="15" t="s">
        <v>458</v>
      </c>
      <c r="D232" s="7">
        <v>1</v>
      </c>
      <c r="E232" s="8">
        <v>2940</v>
      </c>
      <c r="F232" s="8">
        <f t="shared" si="6"/>
        <v>2940</v>
      </c>
      <c r="G232" s="29"/>
      <c r="H232" s="29">
        <f t="shared" si="7"/>
        <v>0</v>
      </c>
    </row>
    <row r="233" spans="1:8" s="9" customFormat="1" ht="12.75">
      <c r="A233" s="5">
        <v>214</v>
      </c>
      <c r="B233" s="15" t="s">
        <v>198</v>
      </c>
      <c r="C233" s="15" t="s">
        <v>459</v>
      </c>
      <c r="D233" s="7">
        <v>1</v>
      </c>
      <c r="E233" s="8">
        <v>130</v>
      </c>
      <c r="F233" s="8">
        <f>E233*D233</f>
        <v>130</v>
      </c>
      <c r="G233" s="29"/>
      <c r="H233" s="29">
        <f t="shared" si="7"/>
        <v>0</v>
      </c>
    </row>
    <row r="234" spans="1:8" s="9" customFormat="1" ht="12.75">
      <c r="A234" s="5">
        <v>215</v>
      </c>
      <c r="B234" s="15" t="s">
        <v>199</v>
      </c>
      <c r="C234" s="15" t="s">
        <v>460</v>
      </c>
      <c r="D234" s="7">
        <v>1</v>
      </c>
      <c r="E234" s="8">
        <v>260</v>
      </c>
      <c r="F234" s="8">
        <f>E234*D234</f>
        <v>260</v>
      </c>
      <c r="G234" s="29"/>
      <c r="H234" s="29">
        <f t="shared" si="7"/>
        <v>0</v>
      </c>
    </row>
    <row r="235" spans="6:8" ht="12.75">
      <c r="F235" s="26">
        <f>SUM(F6:F234)</f>
        <v>1870635.78</v>
      </c>
      <c r="H235" s="30">
        <f>SUM(H5:H234)</f>
        <v>1330754.02</v>
      </c>
    </row>
    <row r="237" spans="2:6" ht="12.75">
      <c r="B237" t="s">
        <v>213</v>
      </c>
      <c r="F237" s="4">
        <f>F235</f>
        <v>1870635.78</v>
      </c>
    </row>
    <row r="238" spans="2:8" ht="12.75">
      <c r="B238" t="s">
        <v>214</v>
      </c>
      <c r="F238" s="4">
        <f>95000*27.1</f>
        <v>2574500</v>
      </c>
      <c r="G238" s="30">
        <v>95000</v>
      </c>
      <c r="H238" s="30">
        <v>95000</v>
      </c>
    </row>
    <row r="239" spans="2:8" ht="12.75">
      <c r="B239" t="s">
        <v>215</v>
      </c>
      <c r="F239" s="4">
        <f>F240-F238-F237</f>
        <v>2473614.2199999997</v>
      </c>
      <c r="G239" s="30">
        <f>F239/27.1</f>
        <v>91277.2774907749</v>
      </c>
      <c r="H239" s="30">
        <f>G239</f>
        <v>91277.2774907749</v>
      </c>
    </row>
    <row r="240" spans="6:8" ht="12.75">
      <c r="F240" s="26">
        <v>6918750</v>
      </c>
      <c r="H240" s="30">
        <f>H239+H237+H238</f>
        <v>186277.2774907749</v>
      </c>
    </row>
    <row r="241" ht="12.75">
      <c r="F241" s="26"/>
    </row>
    <row r="242" ht="12.75">
      <c r="F242" s="26"/>
    </row>
    <row r="243" ht="12.75">
      <c r="F243" s="26"/>
    </row>
    <row r="244" ht="12.75">
      <c r="F244" s="26"/>
    </row>
    <row r="245" ht="12.75">
      <c r="F245" s="26"/>
    </row>
    <row r="247" spans="1:6" ht="17.25">
      <c r="A247" s="10"/>
      <c r="B247" s="11" t="s">
        <v>231</v>
      </c>
      <c r="C247" s="11"/>
      <c r="D247" s="12"/>
      <c r="E247" s="13"/>
      <c r="F247" s="13"/>
    </row>
    <row r="248" spans="1:6" ht="12.75">
      <c r="A248" s="10"/>
      <c r="B248" s="9"/>
      <c r="C248" s="9"/>
      <c r="D248" s="12"/>
      <c r="E248" s="13"/>
      <c r="F248" s="13"/>
    </row>
    <row r="249" spans="1:6" ht="12.75">
      <c r="A249" s="10"/>
      <c r="B249" s="9" t="s">
        <v>0</v>
      </c>
      <c r="C249" s="9"/>
      <c r="D249" s="12" t="s">
        <v>1</v>
      </c>
      <c r="E249" s="12" t="s">
        <v>2</v>
      </c>
      <c r="F249" s="12" t="s">
        <v>3</v>
      </c>
    </row>
    <row r="250" spans="1:6" ht="12.75">
      <c r="A250" s="10"/>
      <c r="B250" s="9"/>
      <c r="C250" s="9"/>
      <c r="D250" s="12"/>
      <c r="E250" s="13"/>
      <c r="F250" s="13"/>
    </row>
    <row r="251" spans="1:6" ht="12.75">
      <c r="A251" s="21"/>
      <c r="B251" s="22"/>
      <c r="C251" s="22"/>
      <c r="D251" s="23"/>
      <c r="E251" s="25"/>
      <c r="F251" s="25"/>
    </row>
    <row r="252" spans="1:6" ht="12.75">
      <c r="A252" s="5">
        <v>1</v>
      </c>
      <c r="B252" s="15" t="s">
        <v>233</v>
      </c>
      <c r="C252" s="15"/>
      <c r="D252" s="7">
        <v>1</v>
      </c>
      <c r="E252" s="8">
        <v>9690</v>
      </c>
      <c r="F252" s="8">
        <f>E252*D252</f>
        <v>9690</v>
      </c>
    </row>
    <row r="253" spans="1:6" ht="12.75">
      <c r="A253" s="5">
        <v>2</v>
      </c>
      <c r="B253" s="6" t="s">
        <v>234</v>
      </c>
      <c r="C253" s="6"/>
      <c r="D253" s="7">
        <v>1</v>
      </c>
      <c r="E253" s="8">
        <v>3100</v>
      </c>
      <c r="F253" s="8">
        <f aca="true" t="shared" si="8" ref="F253:F269">E253*D253</f>
        <v>3100</v>
      </c>
    </row>
    <row r="254" spans="1:6" ht="12.75">
      <c r="A254" s="5">
        <v>3</v>
      </c>
      <c r="B254" s="6" t="s">
        <v>235</v>
      </c>
      <c r="C254" s="6"/>
      <c r="D254" s="7">
        <v>1</v>
      </c>
      <c r="E254" s="17">
        <v>5150</v>
      </c>
      <c r="F254" s="8">
        <f t="shared" si="8"/>
        <v>5150</v>
      </c>
    </row>
    <row r="255" spans="1:6" ht="12.75">
      <c r="A255" s="5">
        <v>4</v>
      </c>
      <c r="B255" s="15" t="s">
        <v>232</v>
      </c>
      <c r="C255" s="15"/>
      <c r="D255" s="7">
        <v>1</v>
      </c>
      <c r="E255" s="8">
        <v>3205</v>
      </c>
      <c r="F255" s="8">
        <f t="shared" si="8"/>
        <v>3205</v>
      </c>
    </row>
    <row r="256" spans="1:6" ht="12.75">
      <c r="A256" s="5">
        <v>5</v>
      </c>
      <c r="B256" s="15" t="s">
        <v>236</v>
      </c>
      <c r="C256" s="15"/>
      <c r="D256" s="7">
        <v>1</v>
      </c>
      <c r="E256" s="8">
        <v>3690</v>
      </c>
      <c r="F256" s="8">
        <f t="shared" si="8"/>
        <v>3690</v>
      </c>
    </row>
    <row r="257" spans="1:6" ht="12.75">
      <c r="A257" s="5">
        <v>6</v>
      </c>
      <c r="B257" s="15" t="s">
        <v>237</v>
      </c>
      <c r="C257" s="15"/>
      <c r="D257" s="7">
        <v>1</v>
      </c>
      <c r="E257" s="8">
        <v>355862</v>
      </c>
      <c r="F257" s="8">
        <f t="shared" si="8"/>
        <v>355862</v>
      </c>
    </row>
    <row r="258" spans="1:6" ht="12.75">
      <c r="A258" s="5">
        <v>7</v>
      </c>
      <c r="B258" s="15" t="s">
        <v>238</v>
      </c>
      <c r="C258" s="15"/>
      <c r="D258" s="7">
        <v>1</v>
      </c>
      <c r="E258" s="8">
        <v>10180</v>
      </c>
      <c r="F258" s="8">
        <f t="shared" si="8"/>
        <v>10180</v>
      </c>
    </row>
    <row r="259" spans="1:6" ht="12.75">
      <c r="A259" s="5">
        <v>8</v>
      </c>
      <c r="B259" s="15" t="s">
        <v>239</v>
      </c>
      <c r="C259" s="15"/>
      <c r="D259" s="7">
        <v>1</v>
      </c>
      <c r="E259" s="8">
        <v>4530</v>
      </c>
      <c r="F259" s="8">
        <f t="shared" si="8"/>
        <v>4530</v>
      </c>
    </row>
    <row r="260" spans="1:6" ht="12.75">
      <c r="A260" s="5">
        <v>9</v>
      </c>
      <c r="B260" s="15" t="s">
        <v>240</v>
      </c>
      <c r="C260" s="15"/>
      <c r="D260" s="7">
        <v>1</v>
      </c>
      <c r="E260" s="8">
        <v>91105</v>
      </c>
      <c r="F260" s="8">
        <f t="shared" si="8"/>
        <v>91105</v>
      </c>
    </row>
    <row r="261" spans="1:6" ht="12.75">
      <c r="A261" s="5">
        <v>10</v>
      </c>
      <c r="B261" s="18" t="s">
        <v>249</v>
      </c>
      <c r="C261" s="18"/>
      <c r="D261" s="7">
        <v>1</v>
      </c>
      <c r="E261" s="8">
        <v>8355</v>
      </c>
      <c r="F261" s="8">
        <f t="shared" si="8"/>
        <v>8355</v>
      </c>
    </row>
    <row r="262" spans="1:6" ht="12.75">
      <c r="A262" s="5">
        <v>11</v>
      </c>
      <c r="B262" s="15" t="s">
        <v>248</v>
      </c>
      <c r="C262" s="15"/>
      <c r="D262" s="7">
        <v>1</v>
      </c>
      <c r="E262" s="8">
        <v>5870</v>
      </c>
      <c r="F262" s="8">
        <f t="shared" si="8"/>
        <v>5870</v>
      </c>
    </row>
    <row r="263" spans="1:6" ht="12.75">
      <c r="A263" s="5">
        <v>12</v>
      </c>
      <c r="B263" s="15" t="s">
        <v>247</v>
      </c>
      <c r="C263" s="15"/>
      <c r="D263" s="7">
        <v>1</v>
      </c>
      <c r="E263" s="8">
        <v>8650</v>
      </c>
      <c r="F263" s="8">
        <f t="shared" si="8"/>
        <v>8650</v>
      </c>
    </row>
    <row r="264" spans="1:6" ht="12.75">
      <c r="A264" s="5">
        <v>13</v>
      </c>
      <c r="B264" s="15" t="s">
        <v>246</v>
      </c>
      <c r="C264" s="15"/>
      <c r="D264" s="7">
        <v>1</v>
      </c>
      <c r="E264" s="8">
        <v>4323</v>
      </c>
      <c r="F264" s="8">
        <f t="shared" si="8"/>
        <v>4323</v>
      </c>
    </row>
    <row r="265" spans="1:6" ht="12.75">
      <c r="A265" s="5">
        <v>14</v>
      </c>
      <c r="B265" s="15" t="s">
        <v>245</v>
      </c>
      <c r="C265" s="15"/>
      <c r="D265" s="7">
        <v>1</v>
      </c>
      <c r="E265" s="8">
        <v>18160</v>
      </c>
      <c r="F265" s="8">
        <f t="shared" si="8"/>
        <v>18160</v>
      </c>
    </row>
    <row r="266" spans="1:6" ht="12.75">
      <c r="A266" s="5">
        <v>15</v>
      </c>
      <c r="B266" s="15" t="s">
        <v>244</v>
      </c>
      <c r="C266" s="15"/>
      <c r="D266" s="7">
        <v>1</v>
      </c>
      <c r="E266" s="8">
        <v>380</v>
      </c>
      <c r="F266" s="8">
        <f t="shared" si="8"/>
        <v>380</v>
      </c>
    </row>
    <row r="267" spans="1:6" ht="12.75">
      <c r="A267" s="5">
        <v>16</v>
      </c>
      <c r="B267" s="27" t="s">
        <v>243</v>
      </c>
      <c r="C267" s="27"/>
      <c r="D267" s="7">
        <v>1</v>
      </c>
      <c r="E267" s="28">
        <v>8649</v>
      </c>
      <c r="F267" s="8">
        <f t="shared" si="8"/>
        <v>8649</v>
      </c>
    </row>
    <row r="268" spans="1:6" ht="12.75">
      <c r="A268" s="5">
        <v>17</v>
      </c>
      <c r="B268" s="27" t="s">
        <v>242</v>
      </c>
      <c r="C268" s="27"/>
      <c r="D268" s="7">
        <v>1</v>
      </c>
      <c r="E268" s="28">
        <v>995</v>
      </c>
      <c r="F268" s="8">
        <f t="shared" si="8"/>
        <v>995</v>
      </c>
    </row>
    <row r="269" spans="1:6" ht="12.75">
      <c r="A269" s="5">
        <v>18</v>
      </c>
      <c r="B269" s="27" t="s">
        <v>241</v>
      </c>
      <c r="C269" s="27"/>
      <c r="D269" s="7">
        <v>1</v>
      </c>
      <c r="E269" s="28">
        <v>3298</v>
      </c>
      <c r="F269" s="8">
        <f t="shared" si="8"/>
        <v>3298</v>
      </c>
    </row>
    <row r="270" ht="12.75">
      <c r="F270" s="26">
        <f>SUM(F252:F269)</f>
        <v>545192</v>
      </c>
    </row>
  </sheetData>
  <sheetProtection selectLockedCells="1" selectUnlockedCells="1"/>
  <autoFilter ref="A5:F5">
    <sortState ref="A6:F270">
      <sortCondition sortBy="value" ref="A6:A270"/>
    </sortState>
  </autoFilter>
  <printOptions/>
  <pageMargins left="0.19166666666666668" right="0.3458333333333333" top="0.47152777777777777" bottom="0.5340277777777778" header="0.23402777777777778" footer="0.2965277777777778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0"/>
  <sheetViews>
    <sheetView zoomScale="121" zoomScaleNormal="121" zoomScalePageLayoutView="0" workbookViewId="0" topLeftCell="A232">
      <selection activeCell="G9" sqref="G9"/>
    </sheetView>
  </sheetViews>
  <sheetFormatPr defaultColWidth="11.57421875" defaultRowHeight="12.75"/>
  <cols>
    <col min="1" max="1" width="6.28125" style="1" customWidth="1"/>
    <col min="2" max="2" width="44.28125" style="0" customWidth="1"/>
    <col min="3" max="3" width="7.00390625" style="3" customWidth="1"/>
    <col min="4" max="4" width="17.7109375" style="4" customWidth="1"/>
    <col min="5" max="5" width="18.57421875" style="4" customWidth="1"/>
  </cols>
  <sheetData>
    <row r="1" spans="1:5" s="9" customFormat="1" ht="17.25">
      <c r="A1" s="10"/>
      <c r="B1" s="11" t="s">
        <v>216</v>
      </c>
      <c r="C1" s="12"/>
      <c r="D1" s="13"/>
      <c r="E1" s="13"/>
    </row>
    <row r="2" spans="1:5" s="9" customFormat="1" ht="12.75">
      <c r="A2" s="10"/>
      <c r="C2" s="12"/>
      <c r="D2" s="13"/>
      <c r="E2" s="13"/>
    </row>
    <row r="3" spans="1:5" s="9" customFormat="1" ht="12.75">
      <c r="A3" s="10"/>
      <c r="B3" s="9" t="s">
        <v>0</v>
      </c>
      <c r="C3" s="12" t="s">
        <v>1</v>
      </c>
      <c r="D3" s="12" t="s">
        <v>2</v>
      </c>
      <c r="E3" s="12" t="s">
        <v>3</v>
      </c>
    </row>
    <row r="4" spans="1:5" s="9" customFormat="1" ht="12.75">
      <c r="A4" s="10"/>
      <c r="C4" s="12"/>
      <c r="D4" s="13"/>
      <c r="E4" s="13"/>
    </row>
    <row r="5" spans="1:5" s="9" customFormat="1" ht="12.75">
      <c r="A5" s="21"/>
      <c r="B5" s="22" t="s">
        <v>4</v>
      </c>
      <c r="C5" s="23"/>
      <c r="D5" s="25"/>
      <c r="E5" s="25"/>
    </row>
    <row r="6" spans="1:5" s="9" customFormat="1" ht="12.75">
      <c r="A6" s="5">
        <v>1</v>
      </c>
      <c r="B6" s="15" t="s">
        <v>219</v>
      </c>
      <c r="C6" s="7">
        <v>1</v>
      </c>
      <c r="D6" s="8">
        <v>14950</v>
      </c>
      <c r="E6" s="8">
        <f>D6*C6</f>
        <v>14950</v>
      </c>
    </row>
    <row r="7" spans="1:5" s="9" customFormat="1" ht="12.75">
      <c r="A7" s="5">
        <v>2</v>
      </c>
      <c r="B7" s="6" t="s">
        <v>253</v>
      </c>
      <c r="C7" s="7">
        <v>1</v>
      </c>
      <c r="D7" s="8">
        <v>59800</v>
      </c>
      <c r="E7" s="8">
        <f aca="true" t="shared" si="0" ref="E7:E59">D7*C7</f>
        <v>59800</v>
      </c>
    </row>
    <row r="8" spans="1:5" s="2" customFormat="1" ht="12.75">
      <c r="A8" s="5">
        <v>3</v>
      </c>
      <c r="B8" s="6" t="s">
        <v>5</v>
      </c>
      <c r="C8" s="16">
        <v>5</v>
      </c>
      <c r="D8" s="17">
        <v>6540</v>
      </c>
      <c r="E8" s="17">
        <f t="shared" si="0"/>
        <v>32700</v>
      </c>
    </row>
    <row r="9" spans="1:5" s="9" customFormat="1" ht="12.75">
      <c r="A9" s="5">
        <v>4</v>
      </c>
      <c r="B9" s="15" t="s">
        <v>6</v>
      </c>
      <c r="C9" s="7">
        <v>6</v>
      </c>
      <c r="D9" s="8">
        <v>37200</v>
      </c>
      <c r="E9" s="8">
        <f t="shared" si="0"/>
        <v>223200</v>
      </c>
    </row>
    <row r="10" spans="1:5" s="9" customFormat="1" ht="12.75">
      <c r="A10" s="5">
        <v>5</v>
      </c>
      <c r="B10" s="15" t="s">
        <v>7</v>
      </c>
      <c r="C10" s="7">
        <v>2</v>
      </c>
      <c r="D10" s="8">
        <f>136*27</f>
        <v>3672</v>
      </c>
      <c r="E10" s="8">
        <f t="shared" si="0"/>
        <v>7344</v>
      </c>
    </row>
    <row r="11" spans="1:5" s="9" customFormat="1" ht="12.75">
      <c r="A11" s="5">
        <v>6</v>
      </c>
      <c r="B11" s="15" t="s">
        <v>8</v>
      </c>
      <c r="C11" s="7">
        <v>3</v>
      </c>
      <c r="D11" s="8">
        <v>11460</v>
      </c>
      <c r="E11" s="8">
        <f t="shared" si="0"/>
        <v>34380</v>
      </c>
    </row>
    <row r="12" spans="1:5" s="9" customFormat="1" ht="12.75">
      <c r="A12" s="5">
        <v>7</v>
      </c>
      <c r="B12" s="15" t="s">
        <v>9</v>
      </c>
      <c r="C12" s="7">
        <v>3</v>
      </c>
      <c r="D12" s="8">
        <v>760</v>
      </c>
      <c r="E12" s="8">
        <f t="shared" si="0"/>
        <v>2280</v>
      </c>
    </row>
    <row r="13" spans="1:5" s="9" customFormat="1" ht="12.75">
      <c r="A13" s="5">
        <v>8</v>
      </c>
      <c r="B13" s="15" t="s">
        <v>10</v>
      </c>
      <c r="C13" s="7">
        <v>4</v>
      </c>
      <c r="D13" s="8">
        <v>140</v>
      </c>
      <c r="E13" s="8">
        <f t="shared" si="0"/>
        <v>560</v>
      </c>
    </row>
    <row r="14" spans="1:5" s="9" customFormat="1" ht="12.75">
      <c r="A14" s="5">
        <v>9</v>
      </c>
      <c r="B14" s="15" t="s">
        <v>11</v>
      </c>
      <c r="C14" s="7">
        <v>1</v>
      </c>
      <c r="D14" s="8">
        <v>63</v>
      </c>
      <c r="E14" s="8">
        <f t="shared" si="0"/>
        <v>63</v>
      </c>
    </row>
    <row r="15" spans="1:5" s="9" customFormat="1" ht="23.25">
      <c r="A15" s="5">
        <v>10</v>
      </c>
      <c r="B15" s="18" t="s">
        <v>257</v>
      </c>
      <c r="C15" s="7">
        <v>1</v>
      </c>
      <c r="D15" s="8">
        <v>14280</v>
      </c>
      <c r="E15" s="8">
        <f t="shared" si="0"/>
        <v>14280</v>
      </c>
    </row>
    <row r="16" spans="1:5" s="9" customFormat="1" ht="12.75">
      <c r="A16" s="5">
        <v>11</v>
      </c>
      <c r="B16" s="15" t="s">
        <v>200</v>
      </c>
      <c r="C16" s="7">
        <v>1</v>
      </c>
      <c r="D16" s="8">
        <v>852</v>
      </c>
      <c r="E16" s="8">
        <f t="shared" si="0"/>
        <v>852</v>
      </c>
    </row>
    <row r="17" spans="1:5" s="9" customFormat="1" ht="12.75">
      <c r="A17" s="5">
        <v>12</v>
      </c>
      <c r="B17" s="15" t="s">
        <v>12</v>
      </c>
      <c r="C17" s="7">
        <v>20</v>
      </c>
      <c r="D17" s="8">
        <v>9</v>
      </c>
      <c r="E17" s="8">
        <f t="shared" si="0"/>
        <v>180</v>
      </c>
    </row>
    <row r="18" spans="1:5" s="9" customFormat="1" ht="12.75">
      <c r="A18" s="5">
        <v>13</v>
      </c>
      <c r="B18" s="15" t="s">
        <v>13</v>
      </c>
      <c r="C18" s="7">
        <v>1</v>
      </c>
      <c r="D18" s="8">
        <v>100</v>
      </c>
      <c r="E18" s="8">
        <f t="shared" si="0"/>
        <v>100</v>
      </c>
    </row>
    <row r="19" spans="1:5" s="9" customFormat="1" ht="12.75">
      <c r="A19" s="5">
        <v>14</v>
      </c>
      <c r="B19" s="15" t="s">
        <v>201</v>
      </c>
      <c r="C19" s="7">
        <v>6</v>
      </c>
      <c r="D19" s="8">
        <v>6959</v>
      </c>
      <c r="E19" s="8">
        <f t="shared" si="0"/>
        <v>41754</v>
      </c>
    </row>
    <row r="20" spans="1:5" s="9" customFormat="1" ht="12.75">
      <c r="A20" s="5">
        <v>15</v>
      </c>
      <c r="B20" s="15" t="s">
        <v>15</v>
      </c>
      <c r="C20" s="7">
        <v>1</v>
      </c>
      <c r="D20" s="8">
        <f>21*27</f>
        <v>567</v>
      </c>
      <c r="E20" s="8">
        <f t="shared" si="0"/>
        <v>567</v>
      </c>
    </row>
    <row r="21" spans="1:5" s="9" customFormat="1" ht="12.75">
      <c r="A21" s="5">
        <v>16</v>
      </c>
      <c r="B21" s="15" t="s">
        <v>16</v>
      </c>
      <c r="C21" s="7">
        <v>1</v>
      </c>
      <c r="D21" s="8">
        <v>143</v>
      </c>
      <c r="E21" s="8">
        <f t="shared" si="0"/>
        <v>143</v>
      </c>
    </row>
    <row r="22" spans="1:5" s="9" customFormat="1" ht="12.75">
      <c r="A22" s="5">
        <v>17</v>
      </c>
      <c r="B22" s="15" t="s">
        <v>202</v>
      </c>
      <c r="C22" s="7">
        <v>2</v>
      </c>
      <c r="D22" s="8">
        <v>1280</v>
      </c>
      <c r="E22" s="8">
        <f t="shared" si="0"/>
        <v>2560</v>
      </c>
    </row>
    <row r="23" spans="1:5" s="9" customFormat="1" ht="12.75">
      <c r="A23" s="5">
        <v>18</v>
      </c>
      <c r="B23" s="15" t="s">
        <v>17</v>
      </c>
      <c r="C23" s="7"/>
      <c r="D23" s="8" t="s">
        <v>208</v>
      </c>
      <c r="E23" s="8">
        <v>0</v>
      </c>
    </row>
    <row r="24" spans="1:5" s="9" customFormat="1" ht="12.75">
      <c r="A24" s="5">
        <v>19</v>
      </c>
      <c r="B24" s="15" t="s">
        <v>203</v>
      </c>
      <c r="C24" s="7">
        <v>1</v>
      </c>
      <c r="D24" s="8">
        <f>31*27</f>
        <v>837</v>
      </c>
      <c r="E24" s="8">
        <f t="shared" si="0"/>
        <v>837</v>
      </c>
    </row>
    <row r="25" spans="1:5" s="9" customFormat="1" ht="12.75">
      <c r="A25" s="5">
        <v>20</v>
      </c>
      <c r="B25" s="15" t="s">
        <v>18</v>
      </c>
      <c r="C25" s="7">
        <v>1</v>
      </c>
      <c r="D25" s="8">
        <v>436</v>
      </c>
      <c r="E25" s="8">
        <f t="shared" si="0"/>
        <v>436</v>
      </c>
    </row>
    <row r="26" spans="1:5" s="9" customFormat="1" ht="12.75">
      <c r="A26" s="5">
        <v>21</v>
      </c>
      <c r="B26" s="15" t="s">
        <v>220</v>
      </c>
      <c r="C26" s="7">
        <v>1</v>
      </c>
      <c r="D26" s="8">
        <v>924</v>
      </c>
      <c r="E26" s="8">
        <f t="shared" si="0"/>
        <v>924</v>
      </c>
    </row>
    <row r="27" spans="1:5" s="9" customFormat="1" ht="12.75">
      <c r="A27" s="5">
        <v>22</v>
      </c>
      <c r="B27" s="15" t="s">
        <v>221</v>
      </c>
      <c r="C27" s="7">
        <v>1</v>
      </c>
      <c r="D27" s="8">
        <v>130</v>
      </c>
      <c r="E27" s="8">
        <f t="shared" si="0"/>
        <v>130</v>
      </c>
    </row>
    <row r="28" spans="1:5" s="9" customFormat="1" ht="12.75">
      <c r="A28" s="5">
        <v>23</v>
      </c>
      <c r="B28" s="15" t="s">
        <v>252</v>
      </c>
      <c r="C28" s="7">
        <v>1</v>
      </c>
      <c r="D28" s="8">
        <v>176000</v>
      </c>
      <c r="E28" s="8">
        <f t="shared" si="0"/>
        <v>176000</v>
      </c>
    </row>
    <row r="29" spans="1:5" s="9" customFormat="1" ht="12.75">
      <c r="A29" s="5">
        <v>24</v>
      </c>
      <c r="B29" s="15" t="s">
        <v>19</v>
      </c>
      <c r="C29" s="7">
        <v>5</v>
      </c>
      <c r="D29" s="8">
        <v>232</v>
      </c>
      <c r="E29" s="8">
        <f t="shared" si="0"/>
        <v>1160</v>
      </c>
    </row>
    <row r="30" spans="1:5" s="9" customFormat="1" ht="12.75">
      <c r="A30" s="5">
        <v>25</v>
      </c>
      <c r="B30" s="15" t="s">
        <v>20</v>
      </c>
      <c r="C30" s="7">
        <v>1</v>
      </c>
      <c r="D30" s="8">
        <v>248</v>
      </c>
      <c r="E30" s="8">
        <f t="shared" si="0"/>
        <v>248</v>
      </c>
    </row>
    <row r="31" spans="1:5" s="9" customFormat="1" ht="12.75">
      <c r="A31" s="5">
        <v>26</v>
      </c>
      <c r="B31" s="15" t="s">
        <v>21</v>
      </c>
      <c r="C31" s="7">
        <v>1</v>
      </c>
      <c r="D31" s="8">
        <v>928</v>
      </c>
      <c r="E31" s="8">
        <f t="shared" si="0"/>
        <v>928</v>
      </c>
    </row>
    <row r="32" spans="1:5" s="9" customFormat="1" ht="12.75">
      <c r="A32" s="5">
        <v>27</v>
      </c>
      <c r="B32" s="15" t="s">
        <v>22</v>
      </c>
      <c r="C32" s="7">
        <v>1</v>
      </c>
      <c r="D32" s="8">
        <v>546</v>
      </c>
      <c r="E32" s="8">
        <f t="shared" si="0"/>
        <v>546</v>
      </c>
    </row>
    <row r="33" spans="1:5" s="9" customFormat="1" ht="12.75">
      <c r="A33" s="5">
        <v>28</v>
      </c>
      <c r="B33" s="15" t="s">
        <v>23</v>
      </c>
      <c r="C33" s="7">
        <v>1</v>
      </c>
      <c r="D33" s="8">
        <v>713</v>
      </c>
      <c r="E33" s="8">
        <f t="shared" si="0"/>
        <v>713</v>
      </c>
    </row>
    <row r="34" spans="1:5" s="9" customFormat="1" ht="12.75">
      <c r="A34" s="5">
        <v>29</v>
      </c>
      <c r="B34" s="15" t="s">
        <v>24</v>
      </c>
      <c r="C34" s="7">
        <v>1</v>
      </c>
      <c r="D34" s="8">
        <v>982</v>
      </c>
      <c r="E34" s="8">
        <f t="shared" si="0"/>
        <v>982</v>
      </c>
    </row>
    <row r="35" spans="1:5" s="9" customFormat="1" ht="12.75">
      <c r="A35" s="5">
        <v>30</v>
      </c>
      <c r="B35" s="15" t="s">
        <v>25</v>
      </c>
      <c r="C35" s="7">
        <v>1</v>
      </c>
      <c r="D35" s="8">
        <v>182</v>
      </c>
      <c r="E35" s="8">
        <f t="shared" si="0"/>
        <v>182</v>
      </c>
    </row>
    <row r="36" spans="1:5" s="9" customFormat="1" ht="12.75">
      <c r="A36" s="5">
        <v>31</v>
      </c>
      <c r="B36" s="15" t="s">
        <v>26</v>
      </c>
      <c r="C36" s="7">
        <v>1</v>
      </c>
      <c r="D36" s="8">
        <v>380</v>
      </c>
      <c r="E36" s="8">
        <f t="shared" si="0"/>
        <v>380</v>
      </c>
    </row>
    <row r="37" spans="1:5" s="9" customFormat="1" ht="12.75">
      <c r="A37" s="5">
        <v>32</v>
      </c>
      <c r="B37" s="15" t="s">
        <v>27</v>
      </c>
      <c r="C37" s="7">
        <v>2</v>
      </c>
      <c r="D37" s="8">
        <v>240</v>
      </c>
      <c r="E37" s="8">
        <f t="shared" si="0"/>
        <v>480</v>
      </c>
    </row>
    <row r="38" spans="1:5" s="9" customFormat="1" ht="12.75">
      <c r="A38" s="5">
        <v>33</v>
      </c>
      <c r="B38" s="15" t="s">
        <v>28</v>
      </c>
      <c r="C38" s="7">
        <v>6</v>
      </c>
      <c r="D38" s="8" t="s">
        <v>204</v>
      </c>
      <c r="E38" s="8">
        <v>0</v>
      </c>
    </row>
    <row r="39" spans="1:5" s="9" customFormat="1" ht="12.75">
      <c r="A39" s="5">
        <v>34</v>
      </c>
      <c r="B39" s="15" t="s">
        <v>29</v>
      </c>
      <c r="C39" s="7">
        <v>2</v>
      </c>
      <c r="D39" s="8">
        <v>212</v>
      </c>
      <c r="E39" s="8">
        <f t="shared" si="0"/>
        <v>424</v>
      </c>
    </row>
    <row r="40" spans="1:5" s="9" customFormat="1" ht="12.75">
      <c r="A40" s="5">
        <v>35</v>
      </c>
      <c r="B40" s="15" t="s">
        <v>226</v>
      </c>
      <c r="C40" s="7">
        <v>1</v>
      </c>
      <c r="D40" s="8">
        <v>4370</v>
      </c>
      <c r="E40" s="8">
        <f t="shared" si="0"/>
        <v>4370</v>
      </c>
    </row>
    <row r="41" spans="1:5" s="9" customFormat="1" ht="12.75">
      <c r="A41" s="5">
        <v>36</v>
      </c>
      <c r="B41" s="15" t="s">
        <v>30</v>
      </c>
      <c r="C41" s="7">
        <v>1</v>
      </c>
      <c r="D41" s="8">
        <v>1970</v>
      </c>
      <c r="E41" s="8">
        <f t="shared" si="0"/>
        <v>1970</v>
      </c>
    </row>
    <row r="42" spans="1:5" s="9" customFormat="1" ht="12.75">
      <c r="A42" s="5">
        <v>37</v>
      </c>
      <c r="B42" s="6" t="s">
        <v>31</v>
      </c>
      <c r="C42" s="7">
        <v>4</v>
      </c>
      <c r="D42" s="8">
        <v>460</v>
      </c>
      <c r="E42" s="8">
        <f t="shared" si="0"/>
        <v>1840</v>
      </c>
    </row>
    <row r="43" spans="1:5" s="9" customFormat="1" ht="12.75">
      <c r="A43" s="5">
        <v>38</v>
      </c>
      <c r="B43" s="6" t="s">
        <v>259</v>
      </c>
      <c r="C43" s="7">
        <v>1</v>
      </c>
      <c r="D43" s="8">
        <v>7540</v>
      </c>
      <c r="E43" s="8">
        <f t="shared" si="0"/>
        <v>7540</v>
      </c>
    </row>
    <row r="44" spans="1:5" s="9" customFormat="1" ht="12.75">
      <c r="A44" s="5">
        <v>39</v>
      </c>
      <c r="B44" s="6" t="s">
        <v>32</v>
      </c>
      <c r="C44" s="7">
        <v>1</v>
      </c>
      <c r="D44" s="8">
        <v>16600</v>
      </c>
      <c r="E44" s="8">
        <f t="shared" si="0"/>
        <v>16600</v>
      </c>
    </row>
    <row r="45" spans="1:5" s="9" customFormat="1" ht="12.75">
      <c r="A45" s="5">
        <v>40</v>
      </c>
      <c r="B45" s="15" t="s">
        <v>217</v>
      </c>
      <c r="C45" s="7">
        <v>1</v>
      </c>
      <c r="D45" s="8">
        <v>560</v>
      </c>
      <c r="E45" s="8">
        <f t="shared" si="0"/>
        <v>560</v>
      </c>
    </row>
    <row r="46" spans="1:5" s="9" customFormat="1" ht="12.75">
      <c r="A46" s="21"/>
      <c r="B46" s="22" t="s">
        <v>33</v>
      </c>
      <c r="C46" s="23"/>
      <c r="D46" s="24"/>
      <c r="E46" s="24">
        <f t="shared" si="0"/>
        <v>0</v>
      </c>
    </row>
    <row r="47" spans="1:5" s="9" customFormat="1" ht="12.75">
      <c r="A47" s="5">
        <v>41</v>
      </c>
      <c r="B47" s="19" t="s">
        <v>218</v>
      </c>
      <c r="C47" s="7">
        <v>1</v>
      </c>
      <c r="D47" s="8">
        <v>129600</v>
      </c>
      <c r="E47" s="8">
        <f t="shared" si="0"/>
        <v>129600</v>
      </c>
    </row>
    <row r="48" spans="1:5" s="9" customFormat="1" ht="12.75">
      <c r="A48" s="5">
        <v>42</v>
      </c>
      <c r="B48" s="15" t="s">
        <v>34</v>
      </c>
      <c r="C48" s="7">
        <v>1</v>
      </c>
      <c r="D48" s="8">
        <v>780</v>
      </c>
      <c r="E48" s="8">
        <f t="shared" si="0"/>
        <v>780</v>
      </c>
    </row>
    <row r="49" spans="1:5" s="9" customFormat="1" ht="12.75">
      <c r="A49" s="5">
        <v>43</v>
      </c>
      <c r="B49" s="15" t="s">
        <v>230</v>
      </c>
      <c r="C49" s="7">
        <v>1</v>
      </c>
      <c r="D49" s="8">
        <v>1050</v>
      </c>
      <c r="E49" s="8">
        <f t="shared" si="0"/>
        <v>1050</v>
      </c>
    </row>
    <row r="50" spans="1:5" s="9" customFormat="1" ht="12.75">
      <c r="A50" s="5">
        <v>44</v>
      </c>
      <c r="B50" s="15" t="s">
        <v>35</v>
      </c>
      <c r="C50" s="7">
        <v>1</v>
      </c>
      <c r="D50" s="8">
        <v>930</v>
      </c>
      <c r="E50" s="8">
        <f t="shared" si="0"/>
        <v>930</v>
      </c>
    </row>
    <row r="51" spans="1:5" s="9" customFormat="1" ht="12.75">
      <c r="A51" s="5">
        <v>45</v>
      </c>
      <c r="B51" s="15" t="s">
        <v>36</v>
      </c>
      <c r="C51" s="7">
        <v>1</v>
      </c>
      <c r="D51" s="8">
        <v>418</v>
      </c>
      <c r="E51" s="8">
        <f t="shared" si="0"/>
        <v>418</v>
      </c>
    </row>
    <row r="52" spans="1:5" s="9" customFormat="1" ht="12.75">
      <c r="A52" s="5">
        <v>46</v>
      </c>
      <c r="B52" s="15" t="s">
        <v>37</v>
      </c>
      <c r="C52" s="7">
        <v>1</v>
      </c>
      <c r="D52" s="8">
        <f>139*27</f>
        <v>3753</v>
      </c>
      <c r="E52" s="8">
        <f t="shared" si="0"/>
        <v>3753</v>
      </c>
    </row>
    <row r="53" spans="1:5" s="9" customFormat="1" ht="12.75">
      <c r="A53" s="5">
        <v>47</v>
      </c>
      <c r="B53" s="15" t="s">
        <v>38</v>
      </c>
      <c r="C53" s="7">
        <v>1</v>
      </c>
      <c r="D53" s="8">
        <f>77*27</f>
        <v>2079</v>
      </c>
      <c r="E53" s="8">
        <f t="shared" si="0"/>
        <v>2079</v>
      </c>
    </row>
    <row r="54" spans="1:5" s="9" customFormat="1" ht="12.75">
      <c r="A54" s="5">
        <v>48</v>
      </c>
      <c r="B54" s="15" t="s">
        <v>39</v>
      </c>
      <c r="C54" s="7">
        <v>2</v>
      </c>
      <c r="D54" s="8">
        <f>135*27</f>
        <v>3645</v>
      </c>
      <c r="E54" s="8">
        <f t="shared" si="0"/>
        <v>7290</v>
      </c>
    </row>
    <row r="55" spans="1:5" s="9" customFormat="1" ht="12.75">
      <c r="A55" s="5">
        <v>49</v>
      </c>
      <c r="B55" s="15" t="s">
        <v>40</v>
      </c>
      <c r="C55" s="7">
        <v>1</v>
      </c>
      <c r="D55" s="8">
        <f>280*27</f>
        <v>7560</v>
      </c>
      <c r="E55" s="8">
        <f t="shared" si="0"/>
        <v>7560</v>
      </c>
    </row>
    <row r="56" spans="1:5" s="9" customFormat="1" ht="12.75">
      <c r="A56" s="5">
        <v>50</v>
      </c>
      <c r="B56" s="15" t="s">
        <v>41</v>
      </c>
      <c r="C56" s="7">
        <v>1</v>
      </c>
      <c r="D56" s="8">
        <f>97*27</f>
        <v>2619</v>
      </c>
      <c r="E56" s="8">
        <f t="shared" si="0"/>
        <v>2619</v>
      </c>
    </row>
    <row r="57" spans="1:5" s="9" customFormat="1" ht="12.75">
      <c r="A57" s="5">
        <v>51</v>
      </c>
      <c r="B57" s="15" t="s">
        <v>42</v>
      </c>
      <c r="C57" s="7">
        <v>1</v>
      </c>
      <c r="D57" s="8">
        <f>22*27</f>
        <v>594</v>
      </c>
      <c r="E57" s="8">
        <f t="shared" si="0"/>
        <v>594</v>
      </c>
    </row>
    <row r="58" spans="1:5" s="9" customFormat="1" ht="12.75">
      <c r="A58" s="5">
        <v>52</v>
      </c>
      <c r="B58" s="15" t="s">
        <v>205</v>
      </c>
      <c r="C58" s="7">
        <v>1</v>
      </c>
      <c r="D58" s="8">
        <v>37000</v>
      </c>
      <c r="E58" s="8">
        <f t="shared" si="0"/>
        <v>37000</v>
      </c>
    </row>
    <row r="59" spans="1:5" s="9" customFormat="1" ht="12.75">
      <c r="A59" s="5">
        <v>53</v>
      </c>
      <c r="B59" s="15" t="s">
        <v>43</v>
      </c>
      <c r="C59" s="7">
        <v>2</v>
      </c>
      <c r="D59" s="8">
        <v>2715</v>
      </c>
      <c r="E59" s="8">
        <f t="shared" si="0"/>
        <v>5430</v>
      </c>
    </row>
    <row r="60" spans="1:5" s="9" customFormat="1" ht="12.75">
      <c r="A60" s="21"/>
      <c r="B60" s="22" t="s">
        <v>44</v>
      </c>
      <c r="C60" s="23"/>
      <c r="D60" s="24"/>
      <c r="E60" s="24">
        <f aca="true" t="shared" si="1" ref="E60:E116">D60*C60</f>
        <v>0</v>
      </c>
    </row>
    <row r="61" spans="1:5" s="9" customFormat="1" ht="12.75">
      <c r="A61" s="5">
        <v>54</v>
      </c>
      <c r="B61" s="15" t="s">
        <v>45</v>
      </c>
      <c r="C61" s="7"/>
      <c r="D61" s="8">
        <v>0</v>
      </c>
      <c r="E61" s="8">
        <f t="shared" si="1"/>
        <v>0</v>
      </c>
    </row>
    <row r="62" spans="1:5" s="9" customFormat="1" ht="12.75">
      <c r="A62" s="21"/>
      <c r="B62" s="22" t="s">
        <v>46</v>
      </c>
      <c r="C62" s="23"/>
      <c r="D62" s="24"/>
      <c r="E62" s="24">
        <f t="shared" si="1"/>
        <v>0</v>
      </c>
    </row>
    <row r="63" spans="1:5" s="9" customFormat="1" ht="12.75">
      <c r="A63" s="5">
        <v>55</v>
      </c>
      <c r="B63" s="15" t="s">
        <v>47</v>
      </c>
      <c r="C63" s="7">
        <v>5</v>
      </c>
      <c r="D63" s="8">
        <f>68*27</f>
        <v>1836</v>
      </c>
      <c r="E63" s="8">
        <f t="shared" si="1"/>
        <v>9180</v>
      </c>
    </row>
    <row r="64" spans="1:5" s="9" customFormat="1" ht="12.75">
      <c r="A64" s="5">
        <v>56</v>
      </c>
      <c r="B64" s="15" t="s">
        <v>48</v>
      </c>
      <c r="C64" s="7">
        <v>2</v>
      </c>
      <c r="D64" s="8">
        <f>48*27</f>
        <v>1296</v>
      </c>
      <c r="E64" s="8">
        <f t="shared" si="1"/>
        <v>2592</v>
      </c>
    </row>
    <row r="65" spans="1:5" s="9" customFormat="1" ht="12.75">
      <c r="A65" s="5">
        <v>57</v>
      </c>
      <c r="B65" s="15" t="s">
        <v>49</v>
      </c>
      <c r="C65" s="7">
        <v>2</v>
      </c>
      <c r="D65" s="8">
        <f>62*27</f>
        <v>1674</v>
      </c>
      <c r="E65" s="8">
        <f t="shared" si="1"/>
        <v>3348</v>
      </c>
    </row>
    <row r="66" spans="1:5" s="9" customFormat="1" ht="12.75">
      <c r="A66" s="5">
        <v>58</v>
      </c>
      <c r="B66" s="15" t="s">
        <v>50</v>
      </c>
      <c r="C66" s="7">
        <v>2</v>
      </c>
      <c r="D66" s="8">
        <v>2670</v>
      </c>
      <c r="E66" s="8">
        <f t="shared" si="1"/>
        <v>5340</v>
      </c>
    </row>
    <row r="67" spans="1:5" s="9" customFormat="1" ht="12.75">
      <c r="A67" s="5">
        <v>59</v>
      </c>
      <c r="B67" s="15" t="s">
        <v>51</v>
      </c>
      <c r="C67" s="7">
        <v>2</v>
      </c>
      <c r="D67" s="8">
        <v>3892</v>
      </c>
      <c r="E67" s="8">
        <f t="shared" si="1"/>
        <v>7784</v>
      </c>
    </row>
    <row r="68" spans="1:5" s="9" customFormat="1" ht="12.75">
      <c r="A68" s="5">
        <v>60</v>
      </c>
      <c r="B68" s="15" t="s">
        <v>52</v>
      </c>
      <c r="C68" s="7">
        <v>1</v>
      </c>
      <c r="D68" s="8">
        <v>11050</v>
      </c>
      <c r="E68" s="8">
        <f t="shared" si="1"/>
        <v>11050</v>
      </c>
    </row>
    <row r="69" spans="1:5" s="9" customFormat="1" ht="12.75">
      <c r="A69" s="5">
        <v>61</v>
      </c>
      <c r="B69" s="15" t="s">
        <v>53</v>
      </c>
      <c r="C69" s="7">
        <v>1</v>
      </c>
      <c r="D69" s="8">
        <f>60*27</f>
        <v>1620</v>
      </c>
      <c r="E69" s="8">
        <f t="shared" si="1"/>
        <v>1620</v>
      </c>
    </row>
    <row r="70" spans="1:5" s="9" customFormat="1" ht="12.75">
      <c r="A70" s="5">
        <v>62</v>
      </c>
      <c r="B70" s="15" t="s">
        <v>54</v>
      </c>
      <c r="C70" s="7">
        <v>1</v>
      </c>
      <c r="D70" s="8">
        <f>80*27</f>
        <v>2160</v>
      </c>
      <c r="E70" s="8">
        <f t="shared" si="1"/>
        <v>2160</v>
      </c>
    </row>
    <row r="71" spans="1:5" s="9" customFormat="1" ht="12.75">
      <c r="A71" s="5">
        <v>63</v>
      </c>
      <c r="B71" s="15" t="s">
        <v>55</v>
      </c>
      <c r="C71" s="7">
        <v>1</v>
      </c>
      <c r="D71" s="8">
        <v>4740</v>
      </c>
      <c r="E71" s="8">
        <f t="shared" si="1"/>
        <v>4740</v>
      </c>
    </row>
    <row r="72" spans="1:5" s="9" customFormat="1" ht="12.75">
      <c r="A72" s="5">
        <v>64</v>
      </c>
      <c r="B72" s="15" t="s">
        <v>56</v>
      </c>
      <c r="C72" s="7">
        <v>1</v>
      </c>
      <c r="D72" s="8">
        <v>5780</v>
      </c>
      <c r="E72" s="8">
        <f t="shared" si="1"/>
        <v>5780</v>
      </c>
    </row>
    <row r="73" spans="1:5" s="9" customFormat="1" ht="12.75">
      <c r="A73" s="5">
        <v>65</v>
      </c>
      <c r="B73" s="15" t="s">
        <v>57</v>
      </c>
      <c r="C73" s="7">
        <v>2</v>
      </c>
      <c r="D73" s="8">
        <v>208</v>
      </c>
      <c r="E73" s="8">
        <f t="shared" si="1"/>
        <v>416</v>
      </c>
    </row>
    <row r="74" spans="1:5" s="9" customFormat="1" ht="12.75">
      <c r="A74" s="5">
        <v>66</v>
      </c>
      <c r="B74" s="15" t="s">
        <v>58</v>
      </c>
      <c r="C74" s="7">
        <v>1</v>
      </c>
      <c r="D74" s="8">
        <f>7.75*27</f>
        <v>209.25</v>
      </c>
      <c r="E74" s="8">
        <f t="shared" si="1"/>
        <v>209.25</v>
      </c>
    </row>
    <row r="75" spans="1:5" s="9" customFormat="1" ht="12.75">
      <c r="A75" s="5">
        <v>67</v>
      </c>
      <c r="B75" s="15" t="s">
        <v>59</v>
      </c>
      <c r="C75" s="7">
        <v>1</v>
      </c>
      <c r="D75" s="8">
        <v>11820</v>
      </c>
      <c r="E75" s="8">
        <f t="shared" si="1"/>
        <v>11820</v>
      </c>
    </row>
    <row r="76" spans="1:5" s="9" customFormat="1" ht="12.75">
      <c r="A76" s="5">
        <v>68</v>
      </c>
      <c r="B76" s="15" t="s">
        <v>60</v>
      </c>
      <c r="C76" s="7">
        <v>1</v>
      </c>
      <c r="D76" s="8">
        <v>1920</v>
      </c>
      <c r="E76" s="8">
        <f t="shared" si="1"/>
        <v>1920</v>
      </c>
    </row>
    <row r="77" spans="1:5" s="9" customFormat="1" ht="12.75">
      <c r="A77" s="5">
        <v>69</v>
      </c>
      <c r="B77" s="15" t="s">
        <v>61</v>
      </c>
      <c r="C77" s="7">
        <v>1</v>
      </c>
      <c r="D77" s="8">
        <f>48*27</f>
        <v>1296</v>
      </c>
      <c r="E77" s="8">
        <f t="shared" si="1"/>
        <v>1296</v>
      </c>
    </row>
    <row r="78" spans="1:5" s="9" customFormat="1" ht="12.75">
      <c r="A78" s="21"/>
      <c r="B78" s="22" t="s">
        <v>62</v>
      </c>
      <c r="C78" s="23"/>
      <c r="D78" s="24"/>
      <c r="E78" s="24">
        <f t="shared" si="1"/>
        <v>0</v>
      </c>
    </row>
    <row r="79" spans="1:5" s="9" customFormat="1" ht="12.75">
      <c r="A79" s="5">
        <v>70</v>
      </c>
      <c r="B79" s="15" t="s">
        <v>63</v>
      </c>
      <c r="C79" s="7">
        <v>1</v>
      </c>
      <c r="D79" s="8">
        <f>19*27</f>
        <v>513</v>
      </c>
      <c r="E79" s="8">
        <f t="shared" si="1"/>
        <v>513</v>
      </c>
    </row>
    <row r="80" spans="1:5" s="9" customFormat="1" ht="12.75">
      <c r="A80" s="5">
        <v>71</v>
      </c>
      <c r="B80" s="15" t="s">
        <v>64</v>
      </c>
      <c r="C80" s="7">
        <v>1</v>
      </c>
      <c r="D80" s="8">
        <v>4520</v>
      </c>
      <c r="E80" s="8">
        <f t="shared" si="1"/>
        <v>4520</v>
      </c>
    </row>
    <row r="81" spans="1:5" s="9" customFormat="1" ht="12.75">
      <c r="A81" s="5">
        <v>72</v>
      </c>
      <c r="B81" s="15" t="s">
        <v>65</v>
      </c>
      <c r="C81" s="7">
        <v>1</v>
      </c>
      <c r="D81" s="8">
        <f>14*27</f>
        <v>378</v>
      </c>
      <c r="E81" s="8">
        <f t="shared" si="1"/>
        <v>378</v>
      </c>
    </row>
    <row r="82" spans="1:5" s="9" customFormat="1" ht="12.75">
      <c r="A82" s="5">
        <v>73</v>
      </c>
      <c r="B82" s="15" t="s">
        <v>66</v>
      </c>
      <c r="C82" s="7">
        <v>1</v>
      </c>
      <c r="D82" s="8">
        <f>63*27</f>
        <v>1701</v>
      </c>
      <c r="E82" s="8">
        <f t="shared" si="1"/>
        <v>1701</v>
      </c>
    </row>
    <row r="83" spans="1:5" s="9" customFormat="1" ht="12.75">
      <c r="A83" s="5">
        <v>74</v>
      </c>
      <c r="B83" s="15" t="s">
        <v>67</v>
      </c>
      <c r="C83" s="7">
        <v>1</v>
      </c>
      <c r="D83" s="8">
        <v>2130</v>
      </c>
      <c r="E83" s="8">
        <f t="shared" si="1"/>
        <v>2130</v>
      </c>
    </row>
    <row r="84" spans="1:5" s="9" customFormat="1" ht="12.75">
      <c r="A84" s="5">
        <v>75</v>
      </c>
      <c r="B84" s="15" t="s">
        <v>68</v>
      </c>
      <c r="C84" s="7">
        <v>2</v>
      </c>
      <c r="D84" s="8">
        <v>1810</v>
      </c>
      <c r="E84" s="8">
        <f t="shared" si="1"/>
        <v>3620</v>
      </c>
    </row>
    <row r="85" spans="1:5" s="9" customFormat="1" ht="12.75">
      <c r="A85" s="5">
        <v>76</v>
      </c>
      <c r="B85" s="15" t="s">
        <v>69</v>
      </c>
      <c r="C85" s="7">
        <v>2</v>
      </c>
      <c r="D85" s="8">
        <v>820</v>
      </c>
      <c r="E85" s="8">
        <f t="shared" si="1"/>
        <v>1640</v>
      </c>
    </row>
    <row r="86" spans="1:5" s="9" customFormat="1" ht="12.75">
      <c r="A86" s="5">
        <v>77</v>
      </c>
      <c r="B86" s="15" t="s">
        <v>70</v>
      </c>
      <c r="C86" s="7">
        <v>1</v>
      </c>
      <c r="D86" s="8">
        <v>8360</v>
      </c>
      <c r="E86" s="8">
        <f t="shared" si="1"/>
        <v>8360</v>
      </c>
    </row>
    <row r="87" spans="1:5" s="9" customFormat="1" ht="12.75">
      <c r="A87" s="5">
        <v>78</v>
      </c>
      <c r="B87" s="15" t="s">
        <v>48</v>
      </c>
      <c r="C87" s="7">
        <v>1</v>
      </c>
      <c r="D87" s="8">
        <f>49*27</f>
        <v>1323</v>
      </c>
      <c r="E87" s="8">
        <f t="shared" si="1"/>
        <v>1323</v>
      </c>
    </row>
    <row r="88" spans="1:5" s="9" customFormat="1" ht="12.75">
      <c r="A88" s="5">
        <v>79</v>
      </c>
      <c r="B88" s="15" t="s">
        <v>57</v>
      </c>
      <c r="C88" s="7">
        <v>1</v>
      </c>
      <c r="D88" s="8">
        <v>208</v>
      </c>
      <c r="E88" s="8">
        <f t="shared" si="1"/>
        <v>208</v>
      </c>
    </row>
    <row r="89" spans="1:5" s="9" customFormat="1" ht="12.75">
      <c r="A89" s="5">
        <v>80</v>
      </c>
      <c r="B89" s="15" t="s">
        <v>71</v>
      </c>
      <c r="C89" s="7">
        <v>1</v>
      </c>
      <c r="D89" s="8">
        <f>380*27</f>
        <v>10260</v>
      </c>
      <c r="E89" s="8">
        <f t="shared" si="1"/>
        <v>10260</v>
      </c>
    </row>
    <row r="90" spans="1:5" s="9" customFormat="1" ht="12.75">
      <c r="A90" s="5">
        <v>81</v>
      </c>
      <c r="B90" s="15" t="s">
        <v>72</v>
      </c>
      <c r="C90" s="7">
        <v>1</v>
      </c>
      <c r="D90" s="8">
        <f>380*27</f>
        <v>10260</v>
      </c>
      <c r="E90" s="8">
        <f t="shared" si="1"/>
        <v>10260</v>
      </c>
    </row>
    <row r="91" spans="1:5" s="9" customFormat="1" ht="12.75">
      <c r="A91" s="5">
        <v>82</v>
      </c>
      <c r="B91" s="15" t="s">
        <v>73</v>
      </c>
      <c r="C91" s="7">
        <v>1</v>
      </c>
      <c r="D91" s="8">
        <v>490</v>
      </c>
      <c r="E91" s="8">
        <f t="shared" si="1"/>
        <v>490</v>
      </c>
    </row>
    <row r="92" spans="1:5" s="9" customFormat="1" ht="12.75">
      <c r="A92" s="5">
        <v>83</v>
      </c>
      <c r="B92" s="15" t="s">
        <v>74</v>
      </c>
      <c r="C92" s="7">
        <v>1</v>
      </c>
      <c r="D92" s="8">
        <v>4120</v>
      </c>
      <c r="E92" s="8">
        <f t="shared" si="1"/>
        <v>4120</v>
      </c>
    </row>
    <row r="93" spans="1:5" s="9" customFormat="1" ht="12.75">
      <c r="A93" s="21"/>
      <c r="B93" s="22" t="s">
        <v>75</v>
      </c>
      <c r="C93" s="23"/>
      <c r="D93" s="24"/>
      <c r="E93" s="24">
        <f t="shared" si="1"/>
        <v>0</v>
      </c>
    </row>
    <row r="94" spans="1:5" s="9" customFormat="1" ht="12.75">
      <c r="A94" s="5">
        <v>84</v>
      </c>
      <c r="B94" s="15" t="s">
        <v>76</v>
      </c>
      <c r="C94" s="7">
        <v>2</v>
      </c>
      <c r="D94" s="8">
        <v>1460</v>
      </c>
      <c r="E94" s="8">
        <f t="shared" si="1"/>
        <v>2920</v>
      </c>
    </row>
    <row r="95" spans="1:5" s="9" customFormat="1" ht="12.75">
      <c r="A95" s="5">
        <v>85</v>
      </c>
      <c r="B95" s="15" t="s">
        <v>77</v>
      </c>
      <c r="C95" s="7">
        <v>1</v>
      </c>
      <c r="D95" s="8">
        <v>4510</v>
      </c>
      <c r="E95" s="8">
        <f t="shared" si="1"/>
        <v>4510</v>
      </c>
    </row>
    <row r="96" spans="1:5" s="9" customFormat="1" ht="12.75">
      <c r="A96" s="5">
        <v>86</v>
      </c>
      <c r="B96" s="15" t="s">
        <v>78</v>
      </c>
      <c r="C96" s="7">
        <v>1</v>
      </c>
      <c r="D96" s="8">
        <v>1260</v>
      </c>
      <c r="E96" s="8">
        <f t="shared" si="1"/>
        <v>1260</v>
      </c>
    </row>
    <row r="97" spans="1:5" s="9" customFormat="1" ht="12.75">
      <c r="A97" s="5">
        <v>87</v>
      </c>
      <c r="B97" s="15" t="s">
        <v>79</v>
      </c>
      <c r="C97" s="7">
        <v>2</v>
      </c>
      <c r="D97" s="8">
        <f>15.97*27</f>
        <v>431.19</v>
      </c>
      <c r="E97" s="8">
        <f t="shared" si="1"/>
        <v>862.38</v>
      </c>
    </row>
    <row r="98" spans="1:5" s="9" customFormat="1" ht="12.75">
      <c r="A98" s="5">
        <v>88</v>
      </c>
      <c r="B98" s="15" t="s">
        <v>80</v>
      </c>
      <c r="C98" s="7">
        <v>1</v>
      </c>
      <c r="D98" s="8">
        <v>280</v>
      </c>
      <c r="E98" s="8">
        <f t="shared" si="1"/>
        <v>280</v>
      </c>
    </row>
    <row r="99" spans="1:5" s="9" customFormat="1" ht="12.75">
      <c r="A99" s="5">
        <v>89</v>
      </c>
      <c r="B99" s="15" t="s">
        <v>81</v>
      </c>
      <c r="C99" s="7">
        <v>1</v>
      </c>
      <c r="D99" s="8">
        <v>326</v>
      </c>
      <c r="E99" s="8">
        <f t="shared" si="1"/>
        <v>326</v>
      </c>
    </row>
    <row r="100" spans="1:5" s="9" customFormat="1" ht="12.75">
      <c r="A100" s="5">
        <v>90</v>
      </c>
      <c r="B100" s="15" t="s">
        <v>82</v>
      </c>
      <c r="C100" s="7">
        <v>5</v>
      </c>
      <c r="D100" s="8">
        <v>275</v>
      </c>
      <c r="E100" s="8">
        <f t="shared" si="1"/>
        <v>1375</v>
      </c>
    </row>
    <row r="101" spans="1:5" s="9" customFormat="1" ht="12.75">
      <c r="A101" s="5">
        <v>91</v>
      </c>
      <c r="B101" s="15" t="s">
        <v>83</v>
      </c>
      <c r="C101" s="7">
        <v>4</v>
      </c>
      <c r="D101" s="8">
        <v>275</v>
      </c>
      <c r="E101" s="8">
        <f t="shared" si="1"/>
        <v>1100</v>
      </c>
    </row>
    <row r="102" spans="1:5" s="9" customFormat="1" ht="12.75">
      <c r="A102" s="5">
        <v>92</v>
      </c>
      <c r="B102" s="15" t="s">
        <v>84</v>
      </c>
      <c r="C102" s="7">
        <v>2</v>
      </c>
      <c r="D102" s="8">
        <v>275</v>
      </c>
      <c r="E102" s="8">
        <f t="shared" si="1"/>
        <v>550</v>
      </c>
    </row>
    <row r="103" spans="1:5" s="9" customFormat="1" ht="12.75">
      <c r="A103" s="5">
        <v>93</v>
      </c>
      <c r="B103" s="15" t="s">
        <v>85</v>
      </c>
      <c r="C103" s="7">
        <v>5</v>
      </c>
      <c r="D103" s="8">
        <v>17</v>
      </c>
      <c r="E103" s="8">
        <f t="shared" si="1"/>
        <v>85</v>
      </c>
    </row>
    <row r="104" spans="1:5" s="9" customFormat="1" ht="12.75">
      <c r="A104" s="5">
        <v>94</v>
      </c>
      <c r="B104" s="15" t="s">
        <v>86</v>
      </c>
      <c r="C104" s="7">
        <v>5</v>
      </c>
      <c r="D104" s="8">
        <v>19</v>
      </c>
      <c r="E104" s="8">
        <f t="shared" si="1"/>
        <v>95</v>
      </c>
    </row>
    <row r="105" spans="1:5" s="9" customFormat="1" ht="12.75">
      <c r="A105" s="21"/>
      <c r="B105" s="22" t="s">
        <v>87</v>
      </c>
      <c r="C105" s="23"/>
      <c r="D105" s="24"/>
      <c r="E105" s="24">
        <f t="shared" si="1"/>
        <v>0</v>
      </c>
    </row>
    <row r="106" spans="1:5" s="9" customFormat="1" ht="12.75">
      <c r="A106" s="5">
        <v>95</v>
      </c>
      <c r="B106" s="15" t="s">
        <v>88</v>
      </c>
      <c r="C106" s="7">
        <v>1</v>
      </c>
      <c r="D106" s="8">
        <v>40</v>
      </c>
      <c r="E106" s="8">
        <f t="shared" si="1"/>
        <v>40</v>
      </c>
    </row>
    <row r="107" spans="1:5" s="9" customFormat="1" ht="12.75">
      <c r="A107" s="5">
        <v>96</v>
      </c>
      <c r="B107" s="15" t="s">
        <v>89</v>
      </c>
      <c r="C107" s="7">
        <v>1</v>
      </c>
      <c r="D107" s="8">
        <v>35</v>
      </c>
      <c r="E107" s="8">
        <f t="shared" si="1"/>
        <v>35</v>
      </c>
    </row>
    <row r="108" spans="1:5" s="9" customFormat="1" ht="12.75">
      <c r="A108" s="5">
        <v>97</v>
      </c>
      <c r="B108" s="15" t="s">
        <v>90</v>
      </c>
      <c r="C108" s="7">
        <v>10</v>
      </c>
      <c r="D108" s="8">
        <v>10</v>
      </c>
      <c r="E108" s="8">
        <f t="shared" si="1"/>
        <v>100</v>
      </c>
    </row>
    <row r="109" spans="1:5" s="9" customFormat="1" ht="12.75">
      <c r="A109" s="5">
        <v>98</v>
      </c>
      <c r="B109" s="15" t="s">
        <v>91</v>
      </c>
      <c r="C109" s="7">
        <v>2</v>
      </c>
      <c r="D109" s="8">
        <v>86</v>
      </c>
      <c r="E109" s="8">
        <f t="shared" si="1"/>
        <v>172</v>
      </c>
    </row>
    <row r="110" spans="1:5" s="9" customFormat="1" ht="12.75">
      <c r="A110" s="5">
        <v>99</v>
      </c>
      <c r="B110" s="15" t="s">
        <v>92</v>
      </c>
      <c r="C110" s="7">
        <v>2</v>
      </c>
      <c r="D110" s="8">
        <v>324</v>
      </c>
      <c r="E110" s="8">
        <f t="shared" si="1"/>
        <v>648</v>
      </c>
    </row>
    <row r="111" spans="1:5" s="9" customFormat="1" ht="12.75">
      <c r="A111" s="21"/>
      <c r="B111" s="22" t="s">
        <v>93</v>
      </c>
      <c r="C111" s="23"/>
      <c r="D111" s="24"/>
      <c r="E111" s="24">
        <f t="shared" si="1"/>
        <v>0</v>
      </c>
    </row>
    <row r="112" spans="1:5" s="9" customFormat="1" ht="12.75">
      <c r="A112" s="5">
        <v>100</v>
      </c>
      <c r="B112" s="15" t="s">
        <v>94</v>
      </c>
      <c r="C112" s="7">
        <v>1</v>
      </c>
      <c r="D112" s="8">
        <v>295</v>
      </c>
      <c r="E112" s="8">
        <f t="shared" si="1"/>
        <v>295</v>
      </c>
    </row>
    <row r="113" spans="1:5" s="9" customFormat="1" ht="12.75">
      <c r="A113" s="5">
        <v>101</v>
      </c>
      <c r="B113" s="15" t="s">
        <v>95</v>
      </c>
      <c r="C113" s="7">
        <v>1</v>
      </c>
      <c r="D113" s="8">
        <v>260</v>
      </c>
      <c r="E113" s="8">
        <f t="shared" si="1"/>
        <v>260</v>
      </c>
    </row>
    <row r="114" spans="1:5" s="9" customFormat="1" ht="12.75">
      <c r="A114" s="5">
        <v>102</v>
      </c>
      <c r="B114" s="15" t="s">
        <v>96</v>
      </c>
      <c r="C114" s="7">
        <v>1</v>
      </c>
      <c r="D114" s="8">
        <f>60*27</f>
        <v>1620</v>
      </c>
      <c r="E114" s="8">
        <f t="shared" si="1"/>
        <v>1620</v>
      </c>
    </row>
    <row r="115" spans="1:5" s="9" customFormat="1" ht="12.75">
      <c r="A115" s="5">
        <v>103</v>
      </c>
      <c r="B115" s="15" t="s">
        <v>97</v>
      </c>
      <c r="C115" s="7">
        <v>1</v>
      </c>
      <c r="D115" s="8">
        <v>1188</v>
      </c>
      <c r="E115" s="8">
        <f t="shared" si="1"/>
        <v>1188</v>
      </c>
    </row>
    <row r="116" spans="1:5" s="9" customFormat="1" ht="12.75">
      <c r="A116" s="5">
        <v>104</v>
      </c>
      <c r="B116" s="15" t="s">
        <v>98</v>
      </c>
      <c r="C116" s="7">
        <v>1</v>
      </c>
      <c r="D116" s="8">
        <v>1460</v>
      </c>
      <c r="E116" s="8">
        <f t="shared" si="1"/>
        <v>1460</v>
      </c>
    </row>
    <row r="117" spans="1:5" s="9" customFormat="1" ht="12.75">
      <c r="A117" s="5">
        <v>105</v>
      </c>
      <c r="B117" s="15" t="s">
        <v>99</v>
      </c>
      <c r="C117" s="7">
        <v>1</v>
      </c>
      <c r="D117" s="8">
        <f>44*27</f>
        <v>1188</v>
      </c>
      <c r="E117" s="8">
        <f aca="true" t="shared" si="2" ref="E117:E177">D117*C117</f>
        <v>1188</v>
      </c>
    </row>
    <row r="118" spans="1:5" s="9" customFormat="1" ht="12.75">
      <c r="A118" s="5">
        <v>106</v>
      </c>
      <c r="B118" s="15" t="s">
        <v>100</v>
      </c>
      <c r="C118" s="7">
        <v>1</v>
      </c>
      <c r="D118" s="8">
        <f>8.7*27</f>
        <v>234.89999999999998</v>
      </c>
      <c r="E118" s="8">
        <f t="shared" si="2"/>
        <v>234.89999999999998</v>
      </c>
    </row>
    <row r="119" spans="1:5" s="9" customFormat="1" ht="12.75">
      <c r="A119" s="5">
        <v>107</v>
      </c>
      <c r="B119" s="15" t="s">
        <v>101</v>
      </c>
      <c r="C119" s="7">
        <v>1</v>
      </c>
      <c r="D119" s="8">
        <v>180</v>
      </c>
      <c r="E119" s="8">
        <f t="shared" si="2"/>
        <v>180</v>
      </c>
    </row>
    <row r="120" spans="1:5" s="9" customFormat="1" ht="12.75">
      <c r="A120" s="5">
        <v>108</v>
      </c>
      <c r="B120" s="15" t="s">
        <v>102</v>
      </c>
      <c r="C120" s="7">
        <v>1</v>
      </c>
      <c r="D120" s="8">
        <v>840</v>
      </c>
      <c r="E120" s="8">
        <f t="shared" si="2"/>
        <v>840</v>
      </c>
    </row>
    <row r="121" spans="1:5" s="9" customFormat="1" ht="12.75">
      <c r="A121" s="5">
        <v>109</v>
      </c>
      <c r="B121" s="15" t="s">
        <v>103</v>
      </c>
      <c r="C121" s="7">
        <v>5</v>
      </c>
      <c r="D121" s="8">
        <v>160</v>
      </c>
      <c r="E121" s="8">
        <f t="shared" si="2"/>
        <v>800</v>
      </c>
    </row>
    <row r="122" spans="1:5" s="9" customFormat="1" ht="12.75">
      <c r="A122" s="5">
        <v>110</v>
      </c>
      <c r="B122" s="15" t="s">
        <v>104</v>
      </c>
      <c r="C122" s="7">
        <v>20</v>
      </c>
      <c r="D122" s="8">
        <v>85</v>
      </c>
      <c r="E122" s="8">
        <f t="shared" si="2"/>
        <v>1700</v>
      </c>
    </row>
    <row r="123" spans="1:5" s="9" customFormat="1" ht="12.75">
      <c r="A123" s="5">
        <v>111</v>
      </c>
      <c r="B123" s="15" t="s">
        <v>105</v>
      </c>
      <c r="C123" s="7">
        <v>20</v>
      </c>
      <c r="D123" s="8">
        <v>85</v>
      </c>
      <c r="E123" s="8">
        <f t="shared" si="2"/>
        <v>1700</v>
      </c>
    </row>
    <row r="124" spans="1:5" s="9" customFormat="1" ht="12.75">
      <c r="A124" s="21"/>
      <c r="B124" s="22" t="s">
        <v>106</v>
      </c>
      <c r="C124" s="23"/>
      <c r="D124" s="24"/>
      <c r="E124" s="24">
        <f t="shared" si="2"/>
        <v>0</v>
      </c>
    </row>
    <row r="125" spans="1:5" s="9" customFormat="1" ht="12.75">
      <c r="A125" s="5">
        <v>112</v>
      </c>
      <c r="B125" s="15" t="s">
        <v>107</v>
      </c>
      <c r="C125" s="7">
        <v>1</v>
      </c>
      <c r="D125" s="8" t="s">
        <v>208</v>
      </c>
      <c r="E125" s="8">
        <v>0</v>
      </c>
    </row>
    <row r="126" spans="1:5" s="9" customFormat="1" ht="12.75">
      <c r="A126" s="5">
        <v>113</v>
      </c>
      <c r="B126" s="15" t="s">
        <v>108</v>
      </c>
      <c r="C126" s="7">
        <v>1</v>
      </c>
      <c r="D126" s="8" t="s">
        <v>208</v>
      </c>
      <c r="E126" s="8">
        <v>0</v>
      </c>
    </row>
    <row r="127" spans="1:5" s="9" customFormat="1" ht="12.75">
      <c r="A127" s="5">
        <v>114</v>
      </c>
      <c r="B127" s="15" t="s">
        <v>109</v>
      </c>
      <c r="C127" s="7">
        <v>1</v>
      </c>
      <c r="D127" s="8" t="s">
        <v>208</v>
      </c>
      <c r="E127" s="8">
        <v>0</v>
      </c>
    </row>
    <row r="128" spans="1:5" s="9" customFormat="1" ht="12.75">
      <c r="A128" s="5">
        <v>115</v>
      </c>
      <c r="B128" s="15" t="s">
        <v>110</v>
      </c>
      <c r="C128" s="7">
        <v>2</v>
      </c>
      <c r="D128" s="20" t="s">
        <v>208</v>
      </c>
      <c r="E128" s="8">
        <v>0</v>
      </c>
    </row>
    <row r="129" spans="1:5" s="9" customFormat="1" ht="12.75">
      <c r="A129" s="5">
        <v>116</v>
      </c>
      <c r="B129" s="15" t="s">
        <v>111</v>
      </c>
      <c r="C129" s="7">
        <v>1</v>
      </c>
      <c r="D129" s="8">
        <f>40*27</f>
        <v>1080</v>
      </c>
      <c r="E129" s="8">
        <f t="shared" si="2"/>
        <v>1080</v>
      </c>
    </row>
    <row r="130" spans="1:5" s="9" customFormat="1" ht="12.75">
      <c r="A130" s="5">
        <v>117</v>
      </c>
      <c r="B130" s="15" t="s">
        <v>112</v>
      </c>
      <c r="C130" s="7">
        <v>2</v>
      </c>
      <c r="D130" s="8">
        <f>135*27</f>
        <v>3645</v>
      </c>
      <c r="E130" s="8">
        <f t="shared" si="2"/>
        <v>7290</v>
      </c>
    </row>
    <row r="131" spans="1:5" s="9" customFormat="1" ht="12.75">
      <c r="A131" s="5">
        <v>118</v>
      </c>
      <c r="B131" s="15" t="s">
        <v>113</v>
      </c>
      <c r="C131" s="7">
        <v>2</v>
      </c>
      <c r="D131" s="8">
        <v>300</v>
      </c>
      <c r="E131" s="8">
        <f t="shared" si="2"/>
        <v>600</v>
      </c>
    </row>
    <row r="132" spans="1:5" s="9" customFormat="1" ht="12.75">
      <c r="A132" s="5">
        <v>119</v>
      </c>
      <c r="B132" s="15" t="s">
        <v>114</v>
      </c>
      <c r="C132" s="7">
        <v>2</v>
      </c>
      <c r="D132" s="8">
        <v>300</v>
      </c>
      <c r="E132" s="8">
        <f t="shared" si="2"/>
        <v>600</v>
      </c>
    </row>
    <row r="133" spans="1:5" s="9" customFormat="1" ht="12.75">
      <c r="A133" s="5">
        <v>120</v>
      </c>
      <c r="B133" s="15" t="s">
        <v>115</v>
      </c>
      <c r="C133" s="7">
        <v>1</v>
      </c>
      <c r="D133" s="8">
        <f>33*27</f>
        <v>891</v>
      </c>
      <c r="E133" s="8">
        <f t="shared" si="2"/>
        <v>891</v>
      </c>
    </row>
    <row r="134" spans="1:5" s="9" customFormat="1" ht="12.75">
      <c r="A134" s="5">
        <v>121</v>
      </c>
      <c r="B134" s="15" t="s">
        <v>116</v>
      </c>
      <c r="C134" s="7">
        <v>1</v>
      </c>
      <c r="D134" s="8">
        <v>282</v>
      </c>
      <c r="E134" s="8">
        <f t="shared" si="2"/>
        <v>282</v>
      </c>
    </row>
    <row r="135" spans="1:5" s="9" customFormat="1" ht="12.75">
      <c r="A135" s="21"/>
      <c r="B135" s="22" t="s">
        <v>117</v>
      </c>
      <c r="C135" s="23"/>
      <c r="D135" s="24"/>
      <c r="E135" s="24">
        <f t="shared" si="2"/>
        <v>0</v>
      </c>
    </row>
    <row r="136" spans="1:5" s="9" customFormat="1" ht="12.75">
      <c r="A136" s="5">
        <v>122</v>
      </c>
      <c r="B136" s="15" t="s">
        <v>118</v>
      </c>
      <c r="C136" s="7">
        <v>4</v>
      </c>
      <c r="D136" s="8">
        <v>208</v>
      </c>
      <c r="E136" s="8">
        <f t="shared" si="2"/>
        <v>832</v>
      </c>
    </row>
    <row r="137" spans="1:5" s="9" customFormat="1" ht="12.75">
      <c r="A137" s="5">
        <v>123</v>
      </c>
      <c r="B137" s="15" t="s">
        <v>119</v>
      </c>
      <c r="C137" s="7">
        <v>1</v>
      </c>
      <c r="D137" s="8">
        <v>208</v>
      </c>
      <c r="E137" s="8">
        <f t="shared" si="2"/>
        <v>208</v>
      </c>
    </row>
    <row r="138" spans="1:5" s="9" customFormat="1" ht="12.75">
      <c r="A138" s="5">
        <v>124</v>
      </c>
      <c r="B138" s="15" t="s">
        <v>120</v>
      </c>
      <c r="C138" s="7">
        <v>2</v>
      </c>
      <c r="D138" s="8">
        <f>30*27</f>
        <v>810</v>
      </c>
      <c r="E138" s="8">
        <f t="shared" si="2"/>
        <v>1620</v>
      </c>
    </row>
    <row r="139" spans="1:5" s="9" customFormat="1" ht="12.75">
      <c r="A139" s="5">
        <v>125</v>
      </c>
      <c r="B139" s="15" t="s">
        <v>121</v>
      </c>
      <c r="C139" s="7">
        <v>1</v>
      </c>
      <c r="D139" s="8">
        <f>23*27</f>
        <v>621</v>
      </c>
      <c r="E139" s="8">
        <f t="shared" si="2"/>
        <v>621</v>
      </c>
    </row>
    <row r="140" spans="1:5" s="9" customFormat="1" ht="12.75">
      <c r="A140" s="5">
        <v>126</v>
      </c>
      <c r="B140" s="15" t="s">
        <v>122</v>
      </c>
      <c r="C140" s="7">
        <v>1</v>
      </c>
      <c r="D140" s="8">
        <v>760</v>
      </c>
      <c r="E140" s="8">
        <v>0</v>
      </c>
    </row>
    <row r="141" spans="1:5" s="9" customFormat="1" ht="12.75">
      <c r="A141" s="5">
        <v>127</v>
      </c>
      <c r="B141" s="15" t="s">
        <v>123</v>
      </c>
      <c r="C141" s="7">
        <v>2</v>
      </c>
      <c r="D141" s="8">
        <v>285</v>
      </c>
      <c r="E141" s="8">
        <f t="shared" si="2"/>
        <v>570</v>
      </c>
    </row>
    <row r="142" spans="1:5" s="9" customFormat="1" ht="12.75">
      <c r="A142" s="21"/>
      <c r="B142" s="22" t="s">
        <v>125</v>
      </c>
      <c r="C142" s="23"/>
      <c r="D142" s="24"/>
      <c r="E142" s="24">
        <f t="shared" si="2"/>
        <v>0</v>
      </c>
    </row>
    <row r="143" spans="1:5" s="9" customFormat="1" ht="12.75">
      <c r="A143" s="5">
        <v>128</v>
      </c>
      <c r="B143" s="15" t="s">
        <v>124</v>
      </c>
      <c r="C143" s="7">
        <v>1</v>
      </c>
      <c r="D143" s="8">
        <v>32600</v>
      </c>
      <c r="E143" s="8">
        <f>D143*C143</f>
        <v>32600</v>
      </c>
    </row>
    <row r="144" spans="1:5" s="9" customFormat="1" ht="12.75">
      <c r="A144" s="5">
        <v>129</v>
      </c>
      <c r="B144" s="15" t="s">
        <v>58</v>
      </c>
      <c r="C144" s="7">
        <v>1</v>
      </c>
      <c r="D144" s="8">
        <v>209.25</v>
      </c>
      <c r="E144" s="8">
        <f t="shared" si="2"/>
        <v>209.25</v>
      </c>
    </row>
    <row r="145" spans="1:5" s="9" customFormat="1" ht="12.75">
      <c r="A145" s="5">
        <v>130</v>
      </c>
      <c r="B145" s="15" t="s">
        <v>56</v>
      </c>
      <c r="C145" s="7">
        <v>1</v>
      </c>
      <c r="D145" s="8">
        <v>5780</v>
      </c>
      <c r="E145" s="8">
        <f t="shared" si="2"/>
        <v>5780</v>
      </c>
    </row>
    <row r="146" spans="1:5" s="9" customFormat="1" ht="12.75">
      <c r="A146" s="5">
        <v>131</v>
      </c>
      <c r="B146" s="15" t="s">
        <v>126</v>
      </c>
      <c r="C146" s="7">
        <v>2</v>
      </c>
      <c r="D146" s="8">
        <v>248</v>
      </c>
      <c r="E146" s="8">
        <f t="shared" si="2"/>
        <v>496</v>
      </c>
    </row>
    <row r="147" spans="1:5" s="9" customFormat="1" ht="12.75">
      <c r="A147" s="5">
        <v>132</v>
      </c>
      <c r="B147" s="15" t="s">
        <v>127</v>
      </c>
      <c r="C147" s="7">
        <v>4</v>
      </c>
      <c r="D147" s="8">
        <v>2470</v>
      </c>
      <c r="E147" s="8">
        <f t="shared" si="2"/>
        <v>9880</v>
      </c>
    </row>
    <row r="148" spans="1:5" s="9" customFormat="1" ht="12.75">
      <c r="A148" s="5">
        <v>133</v>
      </c>
      <c r="B148" s="15" t="s">
        <v>128</v>
      </c>
      <c r="C148" s="7">
        <v>1</v>
      </c>
      <c r="D148" s="8">
        <v>1780</v>
      </c>
      <c r="E148" s="8">
        <f t="shared" si="2"/>
        <v>1780</v>
      </c>
    </row>
    <row r="149" spans="1:5" s="9" customFormat="1" ht="12.75">
      <c r="A149" s="5">
        <v>134</v>
      </c>
      <c r="B149" s="15" t="s">
        <v>129</v>
      </c>
      <c r="C149" s="7">
        <v>1</v>
      </c>
      <c r="D149" s="8">
        <f>400*27</f>
        <v>10800</v>
      </c>
      <c r="E149" s="8">
        <f t="shared" si="2"/>
        <v>10800</v>
      </c>
    </row>
    <row r="150" spans="1:5" s="9" customFormat="1" ht="12.75">
      <c r="A150" s="5">
        <v>135</v>
      </c>
      <c r="B150" s="15" t="s">
        <v>130</v>
      </c>
      <c r="C150" s="7">
        <v>1</v>
      </c>
      <c r="D150" s="8">
        <v>470</v>
      </c>
      <c r="E150" s="8">
        <f t="shared" si="2"/>
        <v>470</v>
      </c>
    </row>
    <row r="151" spans="1:5" s="9" customFormat="1" ht="12.75">
      <c r="A151" s="5">
        <v>136</v>
      </c>
      <c r="B151" s="15" t="s">
        <v>131</v>
      </c>
      <c r="C151" s="7">
        <v>1</v>
      </c>
      <c r="D151" s="8">
        <v>452</v>
      </c>
      <c r="E151" s="8">
        <f t="shared" si="2"/>
        <v>452</v>
      </c>
    </row>
    <row r="152" spans="1:5" s="9" customFormat="1" ht="12.75">
      <c r="A152" s="5">
        <v>137</v>
      </c>
      <c r="B152" s="15" t="s">
        <v>132</v>
      </c>
      <c r="C152" s="7">
        <v>1</v>
      </c>
      <c r="D152" s="8">
        <v>32</v>
      </c>
      <c r="E152" s="8">
        <f t="shared" si="2"/>
        <v>32</v>
      </c>
    </row>
    <row r="153" spans="1:5" s="9" customFormat="1" ht="12.75">
      <c r="A153" s="5">
        <v>138</v>
      </c>
      <c r="B153" s="15" t="s">
        <v>133</v>
      </c>
      <c r="C153" s="7">
        <v>1</v>
      </c>
      <c r="D153" s="8">
        <v>160</v>
      </c>
      <c r="E153" s="8">
        <f t="shared" si="2"/>
        <v>160</v>
      </c>
    </row>
    <row r="154" spans="1:5" s="9" customFormat="1" ht="12.75">
      <c r="A154" s="5">
        <v>139</v>
      </c>
      <c r="B154" s="15" t="s">
        <v>134</v>
      </c>
      <c r="C154" s="7">
        <v>1</v>
      </c>
      <c r="D154" s="8">
        <v>5620</v>
      </c>
      <c r="E154" s="8">
        <f t="shared" si="2"/>
        <v>5620</v>
      </c>
    </row>
    <row r="155" spans="1:5" s="9" customFormat="1" ht="12.75">
      <c r="A155" s="5">
        <v>140</v>
      </c>
      <c r="B155" s="15" t="s">
        <v>222</v>
      </c>
      <c r="C155" s="7">
        <v>8</v>
      </c>
      <c r="D155" s="8">
        <v>1323</v>
      </c>
      <c r="E155" s="8">
        <v>0</v>
      </c>
    </row>
    <row r="156" spans="1:5" s="9" customFormat="1" ht="12.75">
      <c r="A156" s="21"/>
      <c r="B156" s="22" t="s">
        <v>135</v>
      </c>
      <c r="C156" s="23" t="s">
        <v>14</v>
      </c>
      <c r="D156" s="24" t="s">
        <v>14</v>
      </c>
      <c r="E156" s="24">
        <v>0</v>
      </c>
    </row>
    <row r="157" spans="1:5" s="9" customFormat="1" ht="12.75">
      <c r="A157" s="5">
        <v>141</v>
      </c>
      <c r="B157" s="15" t="s">
        <v>136</v>
      </c>
      <c r="C157" s="7">
        <v>1</v>
      </c>
      <c r="D157" s="8">
        <v>0</v>
      </c>
      <c r="E157" s="8">
        <v>0</v>
      </c>
    </row>
    <row r="158" spans="1:5" s="9" customFormat="1" ht="12.75">
      <c r="A158" s="5">
        <v>142</v>
      </c>
      <c r="B158" s="15" t="s">
        <v>137</v>
      </c>
      <c r="C158" s="7">
        <v>1</v>
      </c>
      <c r="D158" s="8">
        <v>902</v>
      </c>
      <c r="E158" s="8">
        <f t="shared" si="2"/>
        <v>902</v>
      </c>
    </row>
    <row r="159" spans="1:5" s="9" customFormat="1" ht="12.75">
      <c r="A159" s="5">
        <v>143</v>
      </c>
      <c r="B159" s="15" t="s">
        <v>138</v>
      </c>
      <c r="C159" s="7">
        <v>2</v>
      </c>
      <c r="D159" s="8">
        <f>8*27</f>
        <v>216</v>
      </c>
      <c r="E159" s="8">
        <f t="shared" si="2"/>
        <v>432</v>
      </c>
    </row>
    <row r="160" spans="1:5" s="9" customFormat="1" ht="12.75">
      <c r="A160" s="5">
        <v>144</v>
      </c>
      <c r="B160" s="15" t="s">
        <v>139</v>
      </c>
      <c r="C160" s="7">
        <v>1</v>
      </c>
      <c r="D160" s="8">
        <v>29890</v>
      </c>
      <c r="E160" s="8">
        <f t="shared" si="2"/>
        <v>29890</v>
      </c>
    </row>
    <row r="161" spans="1:5" s="9" customFormat="1" ht="12.75">
      <c r="A161" s="5">
        <v>145</v>
      </c>
      <c r="B161" s="15" t="s">
        <v>140</v>
      </c>
      <c r="C161" s="7">
        <v>1</v>
      </c>
      <c r="D161" s="8">
        <f>90*27</f>
        <v>2430</v>
      </c>
      <c r="E161" s="8">
        <f t="shared" si="2"/>
        <v>2430</v>
      </c>
    </row>
    <row r="162" spans="1:5" s="9" customFormat="1" ht="12.75">
      <c r="A162" s="5">
        <v>146</v>
      </c>
      <c r="B162" s="15" t="s">
        <v>141</v>
      </c>
      <c r="C162" s="7">
        <v>2</v>
      </c>
      <c r="D162" s="8">
        <f>11*27</f>
        <v>297</v>
      </c>
      <c r="E162" s="8">
        <f t="shared" si="2"/>
        <v>594</v>
      </c>
    </row>
    <row r="163" spans="1:5" s="9" customFormat="1" ht="12.75">
      <c r="A163" s="5">
        <v>147</v>
      </c>
      <c r="B163" s="15" t="s">
        <v>142</v>
      </c>
      <c r="C163" s="7">
        <v>1</v>
      </c>
      <c r="D163" s="8">
        <f>74*27</f>
        <v>1998</v>
      </c>
      <c r="E163" s="8">
        <f t="shared" si="2"/>
        <v>1998</v>
      </c>
    </row>
    <row r="164" spans="1:5" s="9" customFormat="1" ht="12.75">
      <c r="A164" s="5">
        <v>148</v>
      </c>
      <c r="B164" s="15" t="s">
        <v>143</v>
      </c>
      <c r="C164" s="7">
        <v>1</v>
      </c>
      <c r="D164" s="8">
        <v>4618</v>
      </c>
      <c r="E164" s="8">
        <f t="shared" si="2"/>
        <v>4618</v>
      </c>
    </row>
    <row r="165" spans="1:5" s="9" customFormat="1" ht="12.75">
      <c r="A165" s="5">
        <v>149</v>
      </c>
      <c r="B165" s="15" t="s">
        <v>144</v>
      </c>
      <c r="C165" s="7">
        <v>2</v>
      </c>
      <c r="D165" s="8">
        <f>17*27</f>
        <v>459</v>
      </c>
      <c r="E165" s="8">
        <f t="shared" si="2"/>
        <v>918</v>
      </c>
    </row>
    <row r="166" spans="1:5" s="9" customFormat="1" ht="12.75">
      <c r="A166" s="5">
        <v>150</v>
      </c>
      <c r="B166" s="15" t="s">
        <v>145</v>
      </c>
      <c r="C166" s="7">
        <v>1</v>
      </c>
      <c r="D166" s="8">
        <v>360</v>
      </c>
      <c r="E166" s="8">
        <f t="shared" si="2"/>
        <v>360</v>
      </c>
    </row>
    <row r="167" spans="1:5" s="9" customFormat="1" ht="12.75">
      <c r="A167" s="5">
        <v>151</v>
      </c>
      <c r="B167" s="15" t="s">
        <v>146</v>
      </c>
      <c r="C167" s="7">
        <v>1</v>
      </c>
      <c r="D167" s="8">
        <v>1140</v>
      </c>
      <c r="E167" s="8">
        <f t="shared" si="2"/>
        <v>1140</v>
      </c>
    </row>
    <row r="168" spans="1:5" s="9" customFormat="1" ht="12.75">
      <c r="A168" s="5">
        <v>152</v>
      </c>
      <c r="B168" s="15" t="s">
        <v>147</v>
      </c>
      <c r="C168" s="7">
        <v>1</v>
      </c>
      <c r="D168" s="8">
        <f>1300*27</f>
        <v>35100</v>
      </c>
      <c r="E168" s="8">
        <f t="shared" si="2"/>
        <v>35100</v>
      </c>
    </row>
    <row r="169" spans="1:5" s="9" customFormat="1" ht="12.75">
      <c r="A169" s="5">
        <v>153</v>
      </c>
      <c r="B169" s="15" t="s">
        <v>148</v>
      </c>
      <c r="C169" s="7">
        <v>1</v>
      </c>
      <c r="D169" s="8">
        <v>155</v>
      </c>
      <c r="E169" s="8">
        <f t="shared" si="2"/>
        <v>155</v>
      </c>
    </row>
    <row r="170" spans="1:5" s="9" customFormat="1" ht="12.75">
      <c r="A170" s="5">
        <v>154</v>
      </c>
      <c r="B170" s="15" t="s">
        <v>149</v>
      </c>
      <c r="C170" s="7">
        <v>1</v>
      </c>
      <c r="D170" s="8">
        <v>490</v>
      </c>
      <c r="E170" s="8">
        <f t="shared" si="2"/>
        <v>490</v>
      </c>
    </row>
    <row r="171" spans="1:5" s="9" customFormat="1" ht="12.75">
      <c r="A171" s="5">
        <v>155</v>
      </c>
      <c r="B171" s="15" t="s">
        <v>150</v>
      </c>
      <c r="C171" s="7">
        <v>1</v>
      </c>
      <c r="D171" s="8">
        <v>29</v>
      </c>
      <c r="E171" s="8">
        <f t="shared" si="2"/>
        <v>29</v>
      </c>
    </row>
    <row r="172" spans="1:5" s="9" customFormat="1" ht="12.75">
      <c r="A172" s="5">
        <v>156</v>
      </c>
      <c r="B172" s="15" t="s">
        <v>151</v>
      </c>
      <c r="C172" s="7">
        <v>1</v>
      </c>
      <c r="D172" s="8">
        <v>29</v>
      </c>
      <c r="E172" s="8">
        <f t="shared" si="2"/>
        <v>29</v>
      </c>
    </row>
    <row r="173" spans="1:5" s="9" customFormat="1" ht="12.75">
      <c r="A173" s="5">
        <v>157</v>
      </c>
      <c r="B173" s="15" t="s">
        <v>152</v>
      </c>
      <c r="C173" s="7">
        <v>1</v>
      </c>
      <c r="D173" s="8">
        <v>135</v>
      </c>
      <c r="E173" s="8">
        <v>0</v>
      </c>
    </row>
    <row r="174" spans="1:5" s="9" customFormat="1" ht="12.75">
      <c r="A174" s="5">
        <v>158</v>
      </c>
      <c r="B174" s="15" t="s">
        <v>153</v>
      </c>
      <c r="C174" s="7">
        <v>1</v>
      </c>
      <c r="D174" s="8">
        <v>135</v>
      </c>
      <c r="E174" s="8">
        <v>0</v>
      </c>
    </row>
    <row r="175" spans="1:5" s="9" customFormat="1" ht="12.75">
      <c r="A175" s="5">
        <v>159</v>
      </c>
      <c r="B175" s="15" t="s">
        <v>154</v>
      </c>
      <c r="C175" s="7">
        <v>1</v>
      </c>
      <c r="D175" s="8">
        <v>125</v>
      </c>
      <c r="E175" s="8">
        <f t="shared" si="2"/>
        <v>125</v>
      </c>
    </row>
    <row r="176" spans="1:5" s="9" customFormat="1" ht="12.75">
      <c r="A176" s="5">
        <v>160</v>
      </c>
      <c r="B176" s="15" t="s">
        <v>155</v>
      </c>
      <c r="C176" s="7">
        <v>1</v>
      </c>
      <c r="D176" s="8">
        <v>125</v>
      </c>
      <c r="E176" s="8">
        <f t="shared" si="2"/>
        <v>125</v>
      </c>
    </row>
    <row r="177" spans="1:5" s="9" customFormat="1" ht="12.75">
      <c r="A177" s="5">
        <v>161</v>
      </c>
      <c r="B177" s="15" t="s">
        <v>156</v>
      </c>
      <c r="C177" s="7">
        <v>1</v>
      </c>
      <c r="D177" s="8">
        <v>82</v>
      </c>
      <c r="E177" s="8">
        <f t="shared" si="2"/>
        <v>82</v>
      </c>
    </row>
    <row r="178" spans="1:5" s="9" customFormat="1" ht="12.75">
      <c r="A178" s="5">
        <v>162</v>
      </c>
      <c r="B178" s="15" t="s">
        <v>157</v>
      </c>
      <c r="C178" s="7">
        <v>1</v>
      </c>
      <c r="D178" s="8">
        <v>1140</v>
      </c>
      <c r="E178" s="8">
        <f aca="true" t="shared" si="3" ref="E178:E232">D178*C178</f>
        <v>1140</v>
      </c>
    </row>
    <row r="179" spans="1:5" s="9" customFormat="1" ht="12.75">
      <c r="A179" s="5">
        <v>163</v>
      </c>
      <c r="B179" s="15" t="s">
        <v>158</v>
      </c>
      <c r="C179" s="7">
        <v>2</v>
      </c>
      <c r="D179" s="8">
        <v>199</v>
      </c>
      <c r="E179" s="8">
        <f t="shared" si="3"/>
        <v>398</v>
      </c>
    </row>
    <row r="180" spans="1:5" s="9" customFormat="1" ht="12.75">
      <c r="A180" s="5">
        <v>164</v>
      </c>
      <c r="B180" s="15" t="s">
        <v>223</v>
      </c>
      <c r="C180" s="7">
        <v>1</v>
      </c>
      <c r="D180" s="8">
        <v>1485</v>
      </c>
      <c r="E180" s="8">
        <f t="shared" si="3"/>
        <v>1485</v>
      </c>
    </row>
    <row r="181" spans="1:5" s="9" customFormat="1" ht="12.75">
      <c r="A181" s="5">
        <v>165</v>
      </c>
      <c r="B181" s="15" t="s">
        <v>224</v>
      </c>
      <c r="C181" s="7">
        <v>2</v>
      </c>
      <c r="D181" s="8">
        <v>1679</v>
      </c>
      <c r="E181" s="8">
        <f t="shared" si="3"/>
        <v>3358</v>
      </c>
    </row>
    <row r="182" spans="1:5" s="9" customFormat="1" ht="12.75">
      <c r="A182" s="21"/>
      <c r="B182" s="22" t="s">
        <v>159</v>
      </c>
      <c r="C182" s="23"/>
      <c r="D182" s="24"/>
      <c r="E182" s="24">
        <f t="shared" si="3"/>
        <v>0</v>
      </c>
    </row>
    <row r="183" spans="1:5" s="9" customFormat="1" ht="12.75">
      <c r="A183" s="5">
        <v>166</v>
      </c>
      <c r="B183" s="15" t="s">
        <v>210</v>
      </c>
      <c r="C183" s="7">
        <v>1</v>
      </c>
      <c r="D183" s="8">
        <f>202*27</f>
        <v>5454</v>
      </c>
      <c r="E183" s="8">
        <f t="shared" si="3"/>
        <v>5454</v>
      </c>
    </row>
    <row r="184" spans="1:5" s="9" customFormat="1" ht="12.75">
      <c r="A184" s="5">
        <v>167</v>
      </c>
      <c r="B184" s="15" t="s">
        <v>160</v>
      </c>
      <c r="C184" s="7">
        <v>1</v>
      </c>
      <c r="D184" s="8">
        <v>190</v>
      </c>
      <c r="E184" s="8">
        <f t="shared" si="3"/>
        <v>190</v>
      </c>
    </row>
    <row r="185" spans="1:5" s="9" customFormat="1" ht="12.75">
      <c r="A185" s="5">
        <v>168</v>
      </c>
      <c r="B185" s="15" t="s">
        <v>161</v>
      </c>
      <c r="C185" s="7">
        <v>5</v>
      </c>
      <c r="D185" s="8">
        <f>22*27</f>
        <v>594</v>
      </c>
      <c r="E185" s="8">
        <f t="shared" si="3"/>
        <v>2970</v>
      </c>
    </row>
    <row r="186" spans="1:5" s="9" customFormat="1" ht="12.75">
      <c r="A186" s="5">
        <v>169</v>
      </c>
      <c r="B186" s="15" t="s">
        <v>29</v>
      </c>
      <c r="C186" s="7">
        <v>2</v>
      </c>
      <c r="D186" s="8">
        <v>212</v>
      </c>
      <c r="E186" s="8">
        <f t="shared" si="3"/>
        <v>424</v>
      </c>
    </row>
    <row r="187" spans="1:5" s="9" customFormat="1" ht="12.75">
      <c r="A187" s="5">
        <v>170</v>
      </c>
      <c r="B187" s="15" t="s">
        <v>162</v>
      </c>
      <c r="C187" s="7">
        <v>1</v>
      </c>
      <c r="D187" s="8">
        <f>3820*27</f>
        <v>103140</v>
      </c>
      <c r="E187" s="8">
        <f t="shared" si="3"/>
        <v>103140</v>
      </c>
    </row>
    <row r="188" spans="1:5" s="9" customFormat="1" ht="12.75">
      <c r="A188" s="5">
        <v>171</v>
      </c>
      <c r="B188" s="15" t="s">
        <v>163</v>
      </c>
      <c r="C188" s="7">
        <v>1</v>
      </c>
      <c r="D188" s="8">
        <f>3600*27</f>
        <v>97200</v>
      </c>
      <c r="E188" s="8">
        <f t="shared" si="3"/>
        <v>97200</v>
      </c>
    </row>
    <row r="189" spans="1:5" s="9" customFormat="1" ht="12.75">
      <c r="A189" s="5">
        <v>172</v>
      </c>
      <c r="B189" s="15" t="s">
        <v>164</v>
      </c>
      <c r="C189" s="7">
        <v>1</v>
      </c>
      <c r="D189" s="8">
        <f>3700*27</f>
        <v>99900</v>
      </c>
      <c r="E189" s="8">
        <f t="shared" si="3"/>
        <v>99900</v>
      </c>
    </row>
    <row r="190" spans="1:5" s="9" customFormat="1" ht="12.75">
      <c r="A190" s="5">
        <v>173</v>
      </c>
      <c r="B190" s="15" t="s">
        <v>165</v>
      </c>
      <c r="C190" s="7">
        <v>2</v>
      </c>
      <c r="D190" s="8">
        <f>600*27</f>
        <v>16200</v>
      </c>
      <c r="E190" s="8">
        <f t="shared" si="3"/>
        <v>32400</v>
      </c>
    </row>
    <row r="191" spans="1:5" s="9" customFormat="1" ht="12.75">
      <c r="A191" s="5">
        <v>174</v>
      </c>
      <c r="B191" s="15" t="s">
        <v>166</v>
      </c>
      <c r="C191" s="7">
        <v>1</v>
      </c>
      <c r="D191" s="8">
        <f>2200*27</f>
        <v>59400</v>
      </c>
      <c r="E191" s="8">
        <f t="shared" si="3"/>
        <v>59400</v>
      </c>
    </row>
    <row r="192" spans="1:5" s="9" customFormat="1" ht="12.75">
      <c r="A192" s="5">
        <v>175</v>
      </c>
      <c r="B192" s="15" t="s">
        <v>167</v>
      </c>
      <c r="C192" s="7">
        <v>1</v>
      </c>
      <c r="D192" s="8">
        <f>1100*27</f>
        <v>29700</v>
      </c>
      <c r="E192" s="8">
        <f t="shared" si="3"/>
        <v>29700</v>
      </c>
    </row>
    <row r="193" spans="1:5" s="9" customFormat="1" ht="12.75">
      <c r="A193" s="5">
        <v>176</v>
      </c>
      <c r="B193" s="15" t="s">
        <v>206</v>
      </c>
      <c r="C193" s="7">
        <v>1</v>
      </c>
      <c r="D193" s="8">
        <f>625*27</f>
        <v>16875</v>
      </c>
      <c r="E193" s="8">
        <f t="shared" si="3"/>
        <v>16875</v>
      </c>
    </row>
    <row r="194" spans="1:5" s="9" customFormat="1" ht="12.75">
      <c r="A194" s="5">
        <v>177</v>
      </c>
      <c r="B194" s="15" t="s">
        <v>168</v>
      </c>
      <c r="C194" s="7">
        <v>1</v>
      </c>
      <c r="D194" s="8">
        <f>235*27</f>
        <v>6345</v>
      </c>
      <c r="E194" s="8">
        <f t="shared" si="3"/>
        <v>6345</v>
      </c>
    </row>
    <row r="195" spans="1:5" s="9" customFormat="1" ht="12.75">
      <c r="A195" s="5">
        <v>178</v>
      </c>
      <c r="B195" s="15" t="s">
        <v>227</v>
      </c>
      <c r="C195" s="7">
        <v>1</v>
      </c>
      <c r="D195" s="8">
        <f>175*27</f>
        <v>4725</v>
      </c>
      <c r="E195" s="8">
        <f t="shared" si="3"/>
        <v>4725</v>
      </c>
    </row>
    <row r="196" spans="1:5" s="9" customFormat="1" ht="12.75">
      <c r="A196" s="5">
        <v>179</v>
      </c>
      <c r="B196" s="15" t="s">
        <v>228</v>
      </c>
      <c r="C196" s="7">
        <v>1</v>
      </c>
      <c r="D196" s="8">
        <f>120*27</f>
        <v>3240</v>
      </c>
      <c r="E196" s="8">
        <f t="shared" si="3"/>
        <v>3240</v>
      </c>
    </row>
    <row r="197" spans="1:5" s="9" customFormat="1" ht="12.75">
      <c r="A197" s="5">
        <v>180</v>
      </c>
      <c r="B197" s="15" t="s">
        <v>169</v>
      </c>
      <c r="C197" s="7">
        <v>1</v>
      </c>
      <c r="D197" s="8">
        <v>8460</v>
      </c>
      <c r="E197" s="8">
        <f t="shared" si="3"/>
        <v>8460</v>
      </c>
    </row>
    <row r="198" spans="1:5" s="9" customFormat="1" ht="12.75">
      <c r="A198" s="5">
        <v>181</v>
      </c>
      <c r="B198" s="15" t="s">
        <v>211</v>
      </c>
      <c r="C198" s="7">
        <v>1</v>
      </c>
      <c r="D198" s="8">
        <f>330*27</f>
        <v>8910</v>
      </c>
      <c r="E198" s="8">
        <f t="shared" si="3"/>
        <v>8910</v>
      </c>
    </row>
    <row r="199" spans="1:5" s="9" customFormat="1" ht="12.75">
      <c r="A199" s="5">
        <v>182</v>
      </c>
      <c r="B199" s="15" t="s">
        <v>212</v>
      </c>
      <c r="C199" s="7">
        <v>1</v>
      </c>
      <c r="D199" s="8">
        <f>970*27</f>
        <v>26190</v>
      </c>
      <c r="E199" s="8">
        <f t="shared" si="3"/>
        <v>26190</v>
      </c>
    </row>
    <row r="200" spans="1:5" s="9" customFormat="1" ht="12.75">
      <c r="A200" s="5">
        <v>183</v>
      </c>
      <c r="B200" s="15" t="s">
        <v>170</v>
      </c>
      <c r="C200" s="7">
        <v>1</v>
      </c>
      <c r="D200" s="8">
        <v>11460</v>
      </c>
      <c r="E200" s="8">
        <f t="shared" si="3"/>
        <v>11460</v>
      </c>
    </row>
    <row r="201" spans="1:5" s="9" customFormat="1" ht="12.75">
      <c r="A201" s="5">
        <v>184</v>
      </c>
      <c r="B201" s="15" t="s">
        <v>171</v>
      </c>
      <c r="C201" s="7">
        <v>1</v>
      </c>
      <c r="D201" s="8">
        <v>462</v>
      </c>
      <c r="E201" s="8">
        <f t="shared" si="3"/>
        <v>462</v>
      </c>
    </row>
    <row r="202" spans="1:5" s="9" customFormat="1" ht="12.75">
      <c r="A202" s="5">
        <v>185</v>
      </c>
      <c r="B202" s="15" t="s">
        <v>172</v>
      </c>
      <c r="C202" s="7">
        <v>1</v>
      </c>
      <c r="D202" s="8">
        <f>169*27</f>
        <v>4563</v>
      </c>
      <c r="E202" s="8">
        <f t="shared" si="3"/>
        <v>4563</v>
      </c>
    </row>
    <row r="203" spans="1:5" s="9" customFormat="1" ht="12.75">
      <c r="A203" s="5">
        <v>186</v>
      </c>
      <c r="B203" s="15" t="s">
        <v>173</v>
      </c>
      <c r="C203" s="7">
        <v>1</v>
      </c>
      <c r="D203" s="8">
        <v>0</v>
      </c>
      <c r="E203" s="8">
        <f t="shared" si="3"/>
        <v>0</v>
      </c>
    </row>
    <row r="204" spans="1:5" s="9" customFormat="1" ht="12.75">
      <c r="A204" s="5">
        <v>187</v>
      </c>
      <c r="B204" s="15" t="s">
        <v>174</v>
      </c>
      <c r="C204" s="7">
        <v>1</v>
      </c>
      <c r="D204" s="8">
        <v>1360</v>
      </c>
      <c r="E204" s="8">
        <f t="shared" si="3"/>
        <v>1360</v>
      </c>
    </row>
    <row r="205" spans="1:5" s="9" customFormat="1" ht="12.75">
      <c r="A205" s="5">
        <v>188</v>
      </c>
      <c r="B205" s="15" t="s">
        <v>175</v>
      </c>
      <c r="C205" s="7">
        <v>1</v>
      </c>
      <c r="D205" s="8">
        <v>1360</v>
      </c>
      <c r="E205" s="8">
        <f t="shared" si="3"/>
        <v>1360</v>
      </c>
    </row>
    <row r="206" spans="1:5" s="9" customFormat="1" ht="12.75">
      <c r="A206" s="5">
        <v>189</v>
      </c>
      <c r="B206" s="15" t="s">
        <v>176</v>
      </c>
      <c r="C206" s="7">
        <v>1</v>
      </c>
      <c r="D206" s="8">
        <v>1460</v>
      </c>
      <c r="E206" s="8">
        <v>0</v>
      </c>
    </row>
    <row r="207" spans="1:5" s="9" customFormat="1" ht="12.75">
      <c r="A207" s="5">
        <v>190</v>
      </c>
      <c r="B207" s="15" t="s">
        <v>177</v>
      </c>
      <c r="C207" s="7">
        <v>1</v>
      </c>
      <c r="D207" s="8">
        <v>1460</v>
      </c>
      <c r="E207" s="8">
        <v>0</v>
      </c>
    </row>
    <row r="208" spans="1:5" s="9" customFormat="1" ht="12.75">
      <c r="A208" s="5">
        <v>191</v>
      </c>
      <c r="B208" s="15" t="s">
        <v>178</v>
      </c>
      <c r="C208" s="7">
        <v>1</v>
      </c>
      <c r="D208" s="8">
        <v>2430</v>
      </c>
      <c r="E208" s="8">
        <v>0</v>
      </c>
    </row>
    <row r="209" spans="1:5" s="9" customFormat="1" ht="12.75">
      <c r="A209" s="5">
        <v>192</v>
      </c>
      <c r="B209" s="15" t="s">
        <v>178</v>
      </c>
      <c r="C209" s="7">
        <v>1</v>
      </c>
      <c r="D209" s="8">
        <v>2300</v>
      </c>
      <c r="E209" s="8">
        <v>0</v>
      </c>
    </row>
    <row r="210" spans="1:5" s="9" customFormat="1" ht="12.75">
      <c r="A210" s="5">
        <v>193</v>
      </c>
      <c r="B210" s="15" t="s">
        <v>225</v>
      </c>
      <c r="C210" s="14">
        <v>4</v>
      </c>
      <c r="D210" s="8">
        <v>27680</v>
      </c>
      <c r="E210" s="8">
        <f t="shared" si="3"/>
        <v>110720</v>
      </c>
    </row>
    <row r="211" spans="1:5" s="9" customFormat="1" ht="12.75">
      <c r="A211" s="21"/>
      <c r="B211" s="22" t="s">
        <v>179</v>
      </c>
      <c r="C211" s="23"/>
      <c r="D211" s="24"/>
      <c r="E211" s="24">
        <f t="shared" si="3"/>
        <v>0</v>
      </c>
    </row>
    <row r="212" spans="1:5" s="9" customFormat="1" ht="12.75">
      <c r="A212" s="5">
        <v>194</v>
      </c>
      <c r="B212" s="15" t="s">
        <v>180</v>
      </c>
      <c r="C212" s="7">
        <v>1</v>
      </c>
      <c r="D212" s="8">
        <v>0</v>
      </c>
      <c r="E212" s="8">
        <v>0</v>
      </c>
    </row>
    <row r="213" spans="1:5" s="9" customFormat="1" ht="12.75">
      <c r="A213" s="5">
        <v>195</v>
      </c>
      <c r="B213" s="15" t="s">
        <v>181</v>
      </c>
      <c r="C213" s="7">
        <v>1</v>
      </c>
      <c r="D213" s="8">
        <v>1830</v>
      </c>
      <c r="E213" s="8">
        <f t="shared" si="3"/>
        <v>1830</v>
      </c>
    </row>
    <row r="214" spans="1:5" s="9" customFormat="1" ht="12.75">
      <c r="A214" s="5">
        <v>196</v>
      </c>
      <c r="B214" s="15" t="s">
        <v>182</v>
      </c>
      <c r="C214" s="7">
        <v>1</v>
      </c>
      <c r="D214" s="8">
        <v>2300</v>
      </c>
      <c r="E214" s="8">
        <v>2300</v>
      </c>
    </row>
    <row r="215" spans="1:5" s="9" customFormat="1" ht="12.75">
      <c r="A215" s="5">
        <v>197</v>
      </c>
      <c r="B215" s="15" t="s">
        <v>183</v>
      </c>
      <c r="C215" s="7">
        <v>2</v>
      </c>
      <c r="D215" s="8">
        <f>54*27</f>
        <v>1458</v>
      </c>
      <c r="E215" s="8">
        <f t="shared" si="3"/>
        <v>2916</v>
      </c>
    </row>
    <row r="216" spans="1:5" s="9" customFormat="1" ht="12.75">
      <c r="A216" s="5">
        <v>198</v>
      </c>
      <c r="B216" s="15" t="s">
        <v>229</v>
      </c>
      <c r="C216" s="7">
        <v>1</v>
      </c>
      <c r="D216" s="8">
        <v>1230</v>
      </c>
      <c r="E216" s="8">
        <v>1230</v>
      </c>
    </row>
    <row r="217" spans="1:5" s="9" customFormat="1" ht="12.75">
      <c r="A217" s="5">
        <v>199</v>
      </c>
      <c r="B217" s="15" t="s">
        <v>184</v>
      </c>
      <c r="C217" s="7">
        <v>1</v>
      </c>
      <c r="D217" s="8">
        <f>89*27</f>
        <v>2403</v>
      </c>
      <c r="E217" s="8">
        <f t="shared" si="3"/>
        <v>2403</v>
      </c>
    </row>
    <row r="218" spans="1:5" s="9" customFormat="1" ht="12.75">
      <c r="A218" s="21"/>
      <c r="B218" s="22" t="s">
        <v>185</v>
      </c>
      <c r="C218" s="23"/>
      <c r="D218" s="24"/>
      <c r="E218" s="24">
        <f t="shared" si="3"/>
        <v>0</v>
      </c>
    </row>
    <row r="219" spans="1:5" s="9" customFormat="1" ht="12.75">
      <c r="A219" s="5">
        <v>200</v>
      </c>
      <c r="B219" s="15" t="s">
        <v>186</v>
      </c>
      <c r="C219" s="7">
        <v>2</v>
      </c>
      <c r="D219" s="8">
        <v>236</v>
      </c>
      <c r="E219" s="8">
        <f t="shared" si="3"/>
        <v>472</v>
      </c>
    </row>
    <row r="220" spans="1:5" s="9" customFormat="1" ht="12.75">
      <c r="A220" s="5">
        <v>201</v>
      </c>
      <c r="B220" s="15" t="s">
        <v>187</v>
      </c>
      <c r="C220" s="7">
        <v>1</v>
      </c>
      <c r="D220" s="8">
        <f>16*27</f>
        <v>432</v>
      </c>
      <c r="E220" s="8">
        <f t="shared" si="3"/>
        <v>432</v>
      </c>
    </row>
    <row r="221" spans="1:5" s="9" customFormat="1" ht="12.75">
      <c r="A221" s="5">
        <v>202</v>
      </c>
      <c r="B221" s="15" t="s">
        <v>188</v>
      </c>
      <c r="C221" s="7">
        <v>3</v>
      </c>
      <c r="D221" s="8">
        <v>298</v>
      </c>
      <c r="E221" s="8">
        <f t="shared" si="3"/>
        <v>894</v>
      </c>
    </row>
    <row r="222" spans="1:5" s="9" customFormat="1" ht="12.75">
      <c r="A222" s="5">
        <v>203</v>
      </c>
      <c r="B222" s="15" t="s">
        <v>189</v>
      </c>
      <c r="C222" s="7">
        <v>2</v>
      </c>
      <c r="D222" s="8">
        <f>14*27</f>
        <v>378</v>
      </c>
      <c r="E222" s="8">
        <f t="shared" si="3"/>
        <v>756</v>
      </c>
    </row>
    <row r="223" spans="1:5" s="9" customFormat="1" ht="12.75">
      <c r="A223" s="5">
        <v>204</v>
      </c>
      <c r="B223" s="15" t="s">
        <v>207</v>
      </c>
      <c r="C223" s="7">
        <v>1</v>
      </c>
      <c r="D223" s="8">
        <f>190*27</f>
        <v>5130</v>
      </c>
      <c r="E223" s="8">
        <f t="shared" si="3"/>
        <v>5130</v>
      </c>
    </row>
    <row r="224" spans="1:5" s="9" customFormat="1" ht="12.75">
      <c r="A224" s="5">
        <v>205</v>
      </c>
      <c r="B224" s="15" t="s">
        <v>190</v>
      </c>
      <c r="C224" s="7">
        <v>1</v>
      </c>
      <c r="D224" s="8">
        <f>20*27</f>
        <v>540</v>
      </c>
      <c r="E224" s="8">
        <f t="shared" si="3"/>
        <v>540</v>
      </c>
    </row>
    <row r="225" spans="1:5" s="9" customFormat="1" ht="12.75">
      <c r="A225" s="5">
        <v>206</v>
      </c>
      <c r="B225" s="15" t="s">
        <v>191</v>
      </c>
      <c r="C225" s="7">
        <v>1</v>
      </c>
      <c r="D225" s="8">
        <v>315</v>
      </c>
      <c r="E225" s="8">
        <f t="shared" si="3"/>
        <v>315</v>
      </c>
    </row>
    <row r="226" spans="1:5" s="9" customFormat="1" ht="12.75">
      <c r="A226" s="5">
        <v>207</v>
      </c>
      <c r="B226" s="15" t="s">
        <v>192</v>
      </c>
      <c r="C226" s="7">
        <v>1</v>
      </c>
      <c r="D226" s="8">
        <v>348</v>
      </c>
      <c r="E226" s="8">
        <f t="shared" si="3"/>
        <v>348</v>
      </c>
    </row>
    <row r="227" spans="1:5" s="9" customFormat="1" ht="12.75">
      <c r="A227" s="5">
        <v>208</v>
      </c>
      <c r="B227" s="15" t="s">
        <v>193</v>
      </c>
      <c r="C227" s="7">
        <v>1</v>
      </c>
      <c r="D227" s="8">
        <v>430</v>
      </c>
      <c r="E227" s="8">
        <f t="shared" si="3"/>
        <v>430</v>
      </c>
    </row>
    <row r="228" spans="1:5" s="9" customFormat="1" ht="12.75">
      <c r="A228" s="5">
        <v>209</v>
      </c>
      <c r="B228" s="15" t="s">
        <v>194</v>
      </c>
      <c r="C228" s="7">
        <v>1</v>
      </c>
      <c r="D228" s="8">
        <v>982</v>
      </c>
      <c r="E228" s="8">
        <f t="shared" si="3"/>
        <v>982</v>
      </c>
    </row>
    <row r="229" spans="1:5" s="9" customFormat="1" ht="12.75">
      <c r="A229" s="5">
        <v>210</v>
      </c>
      <c r="B229" s="15" t="s">
        <v>195</v>
      </c>
      <c r="C229" s="7">
        <v>1</v>
      </c>
      <c r="D229" s="8">
        <f>140*27</f>
        <v>3780</v>
      </c>
      <c r="E229" s="8">
        <f t="shared" si="3"/>
        <v>3780</v>
      </c>
    </row>
    <row r="230" spans="1:5" s="9" customFormat="1" ht="12.75">
      <c r="A230" s="5">
        <v>211</v>
      </c>
      <c r="B230" s="15" t="s">
        <v>209</v>
      </c>
      <c r="C230" s="7">
        <v>1</v>
      </c>
      <c r="D230" s="8">
        <f>1100*27</f>
        <v>29700</v>
      </c>
      <c r="E230" s="8">
        <f t="shared" si="3"/>
        <v>29700</v>
      </c>
    </row>
    <row r="231" spans="1:5" s="9" customFormat="1" ht="12.75">
      <c r="A231" s="5">
        <v>212</v>
      </c>
      <c r="B231" s="15" t="s">
        <v>196</v>
      </c>
      <c r="C231" s="7">
        <v>1</v>
      </c>
      <c r="D231" s="8">
        <v>12060</v>
      </c>
      <c r="E231" s="8">
        <f t="shared" si="3"/>
        <v>12060</v>
      </c>
    </row>
    <row r="232" spans="1:5" s="9" customFormat="1" ht="12.75">
      <c r="A232" s="5">
        <v>213</v>
      </c>
      <c r="B232" s="15" t="s">
        <v>197</v>
      </c>
      <c r="C232" s="7">
        <v>1</v>
      </c>
      <c r="D232" s="8">
        <v>2940</v>
      </c>
      <c r="E232" s="8">
        <f t="shared" si="3"/>
        <v>2940</v>
      </c>
    </row>
    <row r="233" spans="1:5" s="9" customFormat="1" ht="12.75">
      <c r="A233" s="5">
        <v>214</v>
      </c>
      <c r="B233" s="15" t="s">
        <v>198</v>
      </c>
      <c r="C233" s="7">
        <v>1</v>
      </c>
      <c r="D233" s="8">
        <v>130</v>
      </c>
      <c r="E233" s="8">
        <f>D233*C233</f>
        <v>130</v>
      </c>
    </row>
    <row r="234" spans="1:5" s="9" customFormat="1" ht="12.75">
      <c r="A234" s="5">
        <v>215</v>
      </c>
      <c r="B234" s="15" t="s">
        <v>199</v>
      </c>
      <c r="C234" s="7">
        <v>1</v>
      </c>
      <c r="D234" s="8">
        <v>260</v>
      </c>
      <c r="E234" s="8">
        <f>D234*C234</f>
        <v>260</v>
      </c>
    </row>
    <row r="235" ht="12.75">
      <c r="E235" s="26">
        <f>SUM(E6:E234)</f>
        <v>1870635.78</v>
      </c>
    </row>
    <row r="237" spans="2:5" ht="12.75">
      <c r="B237" t="s">
        <v>213</v>
      </c>
      <c r="E237" s="4">
        <f>E235</f>
        <v>1870635.78</v>
      </c>
    </row>
    <row r="238" spans="2:5" ht="12.75">
      <c r="B238" t="s">
        <v>214</v>
      </c>
      <c r="E238" s="4">
        <f>95000*27.1</f>
        <v>2574500</v>
      </c>
    </row>
    <row r="239" spans="2:5" ht="12.75">
      <c r="B239" t="s">
        <v>215</v>
      </c>
      <c r="E239" s="4">
        <f>E240-E238-E237</f>
        <v>2473614.2199999997</v>
      </c>
    </row>
    <row r="240" ht="12.75">
      <c r="E240" s="26">
        <v>6918750</v>
      </c>
    </row>
    <row r="241" ht="12.75">
      <c r="E241" s="26"/>
    </row>
    <row r="242" ht="12.75">
      <c r="E242" s="26"/>
    </row>
    <row r="243" ht="12.75">
      <c r="E243" s="26"/>
    </row>
    <row r="244" ht="12.75">
      <c r="E244" s="26"/>
    </row>
    <row r="245" ht="12.75">
      <c r="E245" s="26"/>
    </row>
    <row r="247" spans="1:5" ht="17.25">
      <c r="A247" s="10"/>
      <c r="B247" s="11" t="s">
        <v>231</v>
      </c>
      <c r="C247" s="12"/>
      <c r="D247" s="13"/>
      <c r="E247" s="13"/>
    </row>
    <row r="248" spans="1:5" ht="12.75">
      <c r="A248" s="10"/>
      <c r="B248" s="9"/>
      <c r="C248" s="12"/>
      <c r="D248" s="13"/>
      <c r="E248" s="13"/>
    </row>
    <row r="249" spans="1:5" ht="12.75">
      <c r="A249" s="10"/>
      <c r="B249" s="9" t="s">
        <v>0</v>
      </c>
      <c r="C249" s="12" t="s">
        <v>1</v>
      </c>
      <c r="D249" s="12" t="s">
        <v>2</v>
      </c>
      <c r="E249" s="12" t="s">
        <v>3</v>
      </c>
    </row>
    <row r="250" spans="1:5" ht="12.75">
      <c r="A250" s="10"/>
      <c r="B250" s="9"/>
      <c r="C250" s="12"/>
      <c r="D250" s="13"/>
      <c r="E250" s="13"/>
    </row>
    <row r="251" spans="1:5" ht="12.75">
      <c r="A251" s="21"/>
      <c r="B251" s="22"/>
      <c r="C251" s="23"/>
      <c r="D251" s="25"/>
      <c r="E251" s="25"/>
    </row>
    <row r="252" spans="1:5" ht="12.75">
      <c r="A252" s="5">
        <v>1</v>
      </c>
      <c r="B252" s="15" t="s">
        <v>233</v>
      </c>
      <c r="C252" s="7">
        <v>1</v>
      </c>
      <c r="D252" s="8">
        <v>9690</v>
      </c>
      <c r="E252" s="8">
        <f>D252*C252</f>
        <v>9690</v>
      </c>
    </row>
    <row r="253" spans="1:5" ht="12.75">
      <c r="A253" s="5">
        <v>2</v>
      </c>
      <c r="B253" s="6" t="s">
        <v>234</v>
      </c>
      <c r="C253" s="7">
        <v>1</v>
      </c>
      <c r="D253" s="8">
        <v>3100</v>
      </c>
      <c r="E253" s="8">
        <f aca="true" t="shared" si="4" ref="E253:E269">D253*C253</f>
        <v>3100</v>
      </c>
    </row>
    <row r="254" spans="1:5" ht="12.75">
      <c r="A254" s="5">
        <v>3</v>
      </c>
      <c r="B254" s="6" t="s">
        <v>235</v>
      </c>
      <c r="C254" s="7">
        <v>1</v>
      </c>
      <c r="D254" s="17">
        <v>5150</v>
      </c>
      <c r="E254" s="8">
        <f t="shared" si="4"/>
        <v>5150</v>
      </c>
    </row>
    <row r="255" spans="1:5" ht="12.75">
      <c r="A255" s="5">
        <v>4</v>
      </c>
      <c r="B255" s="15" t="s">
        <v>232</v>
      </c>
      <c r="C255" s="7">
        <v>1</v>
      </c>
      <c r="D255" s="8">
        <v>3205</v>
      </c>
      <c r="E255" s="8">
        <f t="shared" si="4"/>
        <v>3205</v>
      </c>
    </row>
    <row r="256" spans="1:5" ht="12.75">
      <c r="A256" s="5">
        <v>5</v>
      </c>
      <c r="B256" s="15" t="s">
        <v>236</v>
      </c>
      <c r="C256" s="7">
        <v>1</v>
      </c>
      <c r="D256" s="8">
        <v>3690</v>
      </c>
      <c r="E256" s="8">
        <f t="shared" si="4"/>
        <v>3690</v>
      </c>
    </row>
    <row r="257" spans="1:5" ht="12.75">
      <c r="A257" s="5">
        <v>6</v>
      </c>
      <c r="B257" s="15" t="s">
        <v>237</v>
      </c>
      <c r="C257" s="7">
        <v>1</v>
      </c>
      <c r="D257" s="8">
        <v>355862</v>
      </c>
      <c r="E257" s="8">
        <f t="shared" si="4"/>
        <v>355862</v>
      </c>
    </row>
    <row r="258" spans="1:5" ht="12.75">
      <c r="A258" s="5">
        <v>7</v>
      </c>
      <c r="B258" s="15" t="s">
        <v>238</v>
      </c>
      <c r="C258" s="7">
        <v>1</v>
      </c>
      <c r="D258" s="8">
        <v>10180</v>
      </c>
      <c r="E258" s="8">
        <f t="shared" si="4"/>
        <v>10180</v>
      </c>
    </row>
    <row r="259" spans="1:5" ht="12.75">
      <c r="A259" s="5">
        <v>8</v>
      </c>
      <c r="B259" s="15" t="s">
        <v>239</v>
      </c>
      <c r="C259" s="7">
        <v>1</v>
      </c>
      <c r="D259" s="8">
        <v>4530</v>
      </c>
      <c r="E259" s="8">
        <f t="shared" si="4"/>
        <v>4530</v>
      </c>
    </row>
    <row r="260" spans="1:5" ht="12.75">
      <c r="A260" s="5">
        <v>9</v>
      </c>
      <c r="B260" s="15" t="s">
        <v>240</v>
      </c>
      <c r="C260" s="7">
        <v>1</v>
      </c>
      <c r="D260" s="8">
        <v>91105</v>
      </c>
      <c r="E260" s="8">
        <f t="shared" si="4"/>
        <v>91105</v>
      </c>
    </row>
    <row r="261" spans="1:5" ht="12.75">
      <c r="A261" s="5">
        <v>10</v>
      </c>
      <c r="B261" s="18" t="s">
        <v>249</v>
      </c>
      <c r="C261" s="7">
        <v>1</v>
      </c>
      <c r="D261" s="8">
        <v>8355</v>
      </c>
      <c r="E261" s="8">
        <f t="shared" si="4"/>
        <v>8355</v>
      </c>
    </row>
    <row r="262" spans="1:5" ht="12.75">
      <c r="A262" s="5">
        <v>11</v>
      </c>
      <c r="B262" s="15" t="s">
        <v>248</v>
      </c>
      <c r="C262" s="7">
        <v>1</v>
      </c>
      <c r="D262" s="8">
        <v>5870</v>
      </c>
      <c r="E262" s="8">
        <f t="shared" si="4"/>
        <v>5870</v>
      </c>
    </row>
    <row r="263" spans="1:5" ht="12.75">
      <c r="A263" s="5">
        <v>12</v>
      </c>
      <c r="B263" s="15" t="s">
        <v>247</v>
      </c>
      <c r="C263" s="7">
        <v>1</v>
      </c>
      <c r="D263" s="8">
        <v>8650</v>
      </c>
      <c r="E263" s="8">
        <f t="shared" si="4"/>
        <v>8650</v>
      </c>
    </row>
    <row r="264" spans="1:5" ht="12.75">
      <c r="A264" s="5">
        <v>13</v>
      </c>
      <c r="B264" s="15" t="s">
        <v>246</v>
      </c>
      <c r="C264" s="7">
        <v>1</v>
      </c>
      <c r="D264" s="8">
        <v>4323</v>
      </c>
      <c r="E264" s="8">
        <f t="shared" si="4"/>
        <v>4323</v>
      </c>
    </row>
    <row r="265" spans="1:5" ht="12.75">
      <c r="A265" s="5">
        <v>14</v>
      </c>
      <c r="B265" s="15" t="s">
        <v>245</v>
      </c>
      <c r="C265" s="7">
        <v>1</v>
      </c>
      <c r="D265" s="8">
        <v>18160</v>
      </c>
      <c r="E265" s="8">
        <f t="shared" si="4"/>
        <v>18160</v>
      </c>
    </row>
    <row r="266" spans="1:5" ht="12.75">
      <c r="A266" s="5">
        <v>15</v>
      </c>
      <c r="B266" s="15" t="s">
        <v>244</v>
      </c>
      <c r="C266" s="7">
        <v>1</v>
      </c>
      <c r="D266" s="8">
        <v>380</v>
      </c>
      <c r="E266" s="8">
        <f t="shared" si="4"/>
        <v>380</v>
      </c>
    </row>
    <row r="267" spans="1:5" ht="12.75">
      <c r="A267" s="5">
        <v>16</v>
      </c>
      <c r="B267" s="27" t="s">
        <v>243</v>
      </c>
      <c r="C267" s="7">
        <v>1</v>
      </c>
      <c r="D267" s="28">
        <v>8649</v>
      </c>
      <c r="E267" s="8">
        <f t="shared" si="4"/>
        <v>8649</v>
      </c>
    </row>
    <row r="268" spans="1:5" ht="12.75">
      <c r="A268" s="5">
        <v>17</v>
      </c>
      <c r="B268" s="27" t="s">
        <v>242</v>
      </c>
      <c r="C268" s="7">
        <v>1</v>
      </c>
      <c r="D268" s="28">
        <v>995</v>
      </c>
      <c r="E268" s="8">
        <f t="shared" si="4"/>
        <v>995</v>
      </c>
    </row>
    <row r="269" spans="1:5" ht="12.75">
      <c r="A269" s="5">
        <v>18</v>
      </c>
      <c r="B269" s="27" t="s">
        <v>241</v>
      </c>
      <c r="C269" s="7">
        <v>1</v>
      </c>
      <c r="D269" s="28">
        <v>3298</v>
      </c>
      <c r="E269" s="8">
        <f t="shared" si="4"/>
        <v>3298</v>
      </c>
    </row>
    <row r="270" ht="12.75">
      <c r="E270" s="26">
        <f>SUM(E252:E269)</f>
        <v>545192</v>
      </c>
    </row>
  </sheetData>
  <sheetProtection selectLockedCells="1" selectUnlockedCells="1"/>
  <autoFilter ref="A5:E5">
    <sortState ref="A6:E270">
      <sortCondition sortBy="value" ref="A6:A270"/>
    </sortState>
  </autoFilter>
  <printOptions/>
  <pageMargins left="0.19166666666666668" right="0.3458333333333333" top="0.47152777777777777" bottom="0.5340277777777778" header="0.23402777777777778" footer="0.2965277777777778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F70"/>
  <sheetViews>
    <sheetView zoomScalePageLayoutView="0" workbookViewId="0" topLeftCell="A1">
      <selection activeCell="G69" sqref="G69"/>
    </sheetView>
  </sheetViews>
  <sheetFormatPr defaultColWidth="11.57421875" defaultRowHeight="12.75"/>
  <cols>
    <col min="1" max="1" width="4.7109375" style="0" customWidth="1"/>
    <col min="2" max="2" width="49.421875" style="0" customWidth="1"/>
    <col min="3" max="3" width="6.00390625" style="0" customWidth="1"/>
    <col min="4" max="4" width="13.57421875" style="38" customWidth="1"/>
  </cols>
  <sheetData>
    <row r="3" spans="1:6" ht="14.25">
      <c r="A3" s="51" t="s">
        <v>517</v>
      </c>
      <c r="B3" s="51" t="s">
        <v>518</v>
      </c>
      <c r="C3" s="51" t="s">
        <v>519</v>
      </c>
      <c r="D3" s="53" t="s">
        <v>619</v>
      </c>
      <c r="E3" s="27" t="s">
        <v>617</v>
      </c>
      <c r="F3" s="27" t="s">
        <v>618</v>
      </c>
    </row>
    <row r="4" spans="1:6" ht="14.25">
      <c r="A4" s="47">
        <v>1</v>
      </c>
      <c r="B4" s="46" t="s">
        <v>288</v>
      </c>
      <c r="C4" s="47">
        <v>1</v>
      </c>
      <c r="D4" s="52">
        <v>1152050</v>
      </c>
      <c r="E4" s="27"/>
      <c r="F4" s="27"/>
    </row>
    <row r="5" spans="1:6" ht="14.25">
      <c r="A5" s="47">
        <v>2</v>
      </c>
      <c r="B5" s="46" t="s">
        <v>446</v>
      </c>
      <c r="C5" s="47">
        <v>2</v>
      </c>
      <c r="D5" s="54" t="s">
        <v>576</v>
      </c>
      <c r="E5" s="27"/>
      <c r="F5" s="27"/>
    </row>
    <row r="6" spans="1:6" ht="14.25">
      <c r="A6" s="47">
        <v>3</v>
      </c>
      <c r="B6" s="46" t="s">
        <v>520</v>
      </c>
      <c r="C6" s="47">
        <v>1</v>
      </c>
      <c r="D6" s="54" t="s">
        <v>577</v>
      </c>
      <c r="E6" s="27"/>
      <c r="F6" s="27"/>
    </row>
    <row r="7" spans="1:6" ht="14.25">
      <c r="A7" s="47">
        <v>4</v>
      </c>
      <c r="B7" s="46" t="s">
        <v>521</v>
      </c>
      <c r="C7" s="47">
        <v>2</v>
      </c>
      <c r="D7" s="54" t="s">
        <v>578</v>
      </c>
      <c r="E7" s="27"/>
      <c r="F7" s="27"/>
    </row>
    <row r="8" spans="1:6" ht="14.25">
      <c r="A8" s="47">
        <v>5</v>
      </c>
      <c r="B8" s="46" t="s">
        <v>522</v>
      </c>
      <c r="C8" s="47">
        <v>10</v>
      </c>
      <c r="D8" s="54" t="s">
        <v>579</v>
      </c>
      <c r="E8" s="27"/>
      <c r="F8" s="27"/>
    </row>
    <row r="9" spans="1:6" ht="14.25">
      <c r="A9" s="47">
        <v>6</v>
      </c>
      <c r="B9" s="46" t="s">
        <v>523</v>
      </c>
      <c r="C9" s="47">
        <v>6</v>
      </c>
      <c r="D9" s="54" t="s">
        <v>580</v>
      </c>
      <c r="E9" s="27"/>
      <c r="F9" s="27"/>
    </row>
    <row r="10" spans="1:6" ht="14.25">
      <c r="A10" s="47">
        <v>7</v>
      </c>
      <c r="B10" s="46" t="s">
        <v>524</v>
      </c>
      <c r="C10" s="47">
        <v>1</v>
      </c>
      <c r="D10" s="54" t="s">
        <v>581</v>
      </c>
      <c r="E10" s="27"/>
      <c r="F10" s="27"/>
    </row>
    <row r="11" spans="1:6" ht="14.25">
      <c r="A11" s="47">
        <v>8</v>
      </c>
      <c r="B11" s="46" t="s">
        <v>525</v>
      </c>
      <c r="C11" s="47">
        <v>1</v>
      </c>
      <c r="D11" s="54" t="s">
        <v>582</v>
      </c>
      <c r="E11" s="27"/>
      <c r="F11" s="27"/>
    </row>
    <row r="12" spans="1:6" ht="14.25">
      <c r="A12" s="47">
        <v>9</v>
      </c>
      <c r="B12" s="46" t="s">
        <v>526</v>
      </c>
      <c r="C12" s="47">
        <v>4</v>
      </c>
      <c r="D12" s="54" t="s">
        <v>583</v>
      </c>
      <c r="E12" s="27"/>
      <c r="F12" s="27"/>
    </row>
    <row r="13" spans="1:6" ht="14.25">
      <c r="A13" s="47">
        <v>10</v>
      </c>
      <c r="B13" s="46" t="s">
        <v>527</v>
      </c>
      <c r="C13" s="48">
        <v>2</v>
      </c>
      <c r="D13" s="54" t="s">
        <v>584</v>
      </c>
      <c r="E13" s="27"/>
      <c r="F13" s="27"/>
    </row>
    <row r="14" spans="1:6" ht="14.25">
      <c r="A14" s="47">
        <v>11</v>
      </c>
      <c r="B14" s="46" t="s">
        <v>528</v>
      </c>
      <c r="C14" s="47">
        <v>1</v>
      </c>
      <c r="D14" s="54" t="s">
        <v>585</v>
      </c>
      <c r="E14" s="27"/>
      <c r="F14" s="27"/>
    </row>
    <row r="15" spans="1:6" ht="14.25">
      <c r="A15" s="47">
        <v>12</v>
      </c>
      <c r="B15" s="46" t="s">
        <v>529</v>
      </c>
      <c r="C15" s="47">
        <v>2</v>
      </c>
      <c r="D15" s="54" t="s">
        <v>586</v>
      </c>
      <c r="E15" s="27"/>
      <c r="F15" s="27"/>
    </row>
    <row r="16" spans="1:6" ht="14.25">
      <c r="A16" s="47">
        <v>13</v>
      </c>
      <c r="B16" s="46" t="s">
        <v>530</v>
      </c>
      <c r="C16" s="47">
        <v>1</v>
      </c>
      <c r="D16" s="54" t="s">
        <v>587</v>
      </c>
      <c r="E16" s="27"/>
      <c r="F16" s="27"/>
    </row>
    <row r="17" spans="1:6" ht="14.25">
      <c r="A17" s="47">
        <v>14</v>
      </c>
      <c r="B17" s="46" t="s">
        <v>531</v>
      </c>
      <c r="C17" s="47">
        <v>1</v>
      </c>
      <c r="D17" s="54" t="s">
        <v>588</v>
      </c>
      <c r="E17" s="27"/>
      <c r="F17" s="27"/>
    </row>
    <row r="18" spans="1:6" ht="14.25">
      <c r="A18" s="47">
        <v>15</v>
      </c>
      <c r="B18" s="46" t="s">
        <v>532</v>
      </c>
      <c r="C18" s="47">
        <v>1</v>
      </c>
      <c r="D18" s="54" t="s">
        <v>589</v>
      </c>
      <c r="E18" s="27"/>
      <c r="F18" s="27"/>
    </row>
    <row r="19" spans="1:6" ht="14.25">
      <c r="A19" s="47">
        <v>16</v>
      </c>
      <c r="B19" s="46" t="s">
        <v>451</v>
      </c>
      <c r="C19" s="47">
        <v>1</v>
      </c>
      <c r="D19" s="54" t="s">
        <v>590</v>
      </c>
      <c r="E19" s="27"/>
      <c r="F19" s="27"/>
    </row>
    <row r="20" spans="1:6" ht="14.25">
      <c r="A20" s="47">
        <v>17</v>
      </c>
      <c r="B20" s="46" t="s">
        <v>450</v>
      </c>
      <c r="C20" s="47">
        <v>1</v>
      </c>
      <c r="D20" s="54" t="s">
        <v>591</v>
      </c>
      <c r="E20" s="27"/>
      <c r="F20" s="27"/>
    </row>
    <row r="21" spans="1:6" ht="14.25">
      <c r="A21" s="47">
        <v>18</v>
      </c>
      <c r="B21" s="46" t="s">
        <v>533</v>
      </c>
      <c r="C21" s="47">
        <v>1</v>
      </c>
      <c r="D21" s="54"/>
      <c r="E21" s="27"/>
      <c r="F21" s="27"/>
    </row>
    <row r="22" spans="1:6" ht="14.25">
      <c r="A22" s="47">
        <v>19</v>
      </c>
      <c r="B22" s="46" t="s">
        <v>358</v>
      </c>
      <c r="C22" s="47">
        <v>4</v>
      </c>
      <c r="D22" s="54" t="s">
        <v>592</v>
      </c>
      <c r="E22" s="27"/>
      <c r="F22" s="27"/>
    </row>
    <row r="23" spans="1:6" ht="14.25">
      <c r="A23" s="47">
        <v>20</v>
      </c>
      <c r="B23" s="46" t="s">
        <v>359</v>
      </c>
      <c r="C23" s="47">
        <v>4</v>
      </c>
      <c r="D23" s="54" t="s">
        <v>593</v>
      </c>
      <c r="E23" s="27"/>
      <c r="F23" s="27"/>
    </row>
    <row r="24" spans="1:6" ht="14.25">
      <c r="A24" s="47">
        <v>21</v>
      </c>
      <c r="B24" s="46" t="s">
        <v>342</v>
      </c>
      <c r="C24" s="47">
        <v>1</v>
      </c>
      <c r="D24" s="54" t="s">
        <v>594</v>
      </c>
      <c r="E24" s="27"/>
      <c r="F24" s="27"/>
    </row>
    <row r="25" spans="1:6" ht="14.25">
      <c r="A25" s="47">
        <v>22</v>
      </c>
      <c r="B25" s="46" t="s">
        <v>534</v>
      </c>
      <c r="C25" s="47">
        <v>1</v>
      </c>
      <c r="D25" s="54" t="s">
        <v>595</v>
      </c>
      <c r="E25" s="27"/>
      <c r="F25" s="27"/>
    </row>
    <row r="26" spans="1:6" ht="14.25">
      <c r="A26" s="47">
        <v>23</v>
      </c>
      <c r="B26" s="46" t="s">
        <v>333</v>
      </c>
      <c r="C26" s="47">
        <v>2</v>
      </c>
      <c r="D26" s="54" t="s">
        <v>596</v>
      </c>
      <c r="E26" s="27"/>
      <c r="F26" s="27"/>
    </row>
    <row r="27" spans="1:6" ht="14.25">
      <c r="A27" s="47">
        <v>24</v>
      </c>
      <c r="B27" s="46" t="s">
        <v>535</v>
      </c>
      <c r="C27" s="47">
        <v>1</v>
      </c>
      <c r="D27" s="54" t="s">
        <v>620</v>
      </c>
      <c r="E27" s="27"/>
      <c r="F27" s="27"/>
    </row>
    <row r="28" spans="1:6" ht="14.25">
      <c r="A28" s="47">
        <v>25</v>
      </c>
      <c r="B28" s="46" t="s">
        <v>536</v>
      </c>
      <c r="C28" s="47">
        <v>1</v>
      </c>
      <c r="D28" s="54" t="s">
        <v>612</v>
      </c>
      <c r="E28" s="27"/>
      <c r="F28" s="27"/>
    </row>
    <row r="29" spans="1:6" ht="14.25">
      <c r="A29" s="47">
        <v>26</v>
      </c>
      <c r="B29" s="46" t="s">
        <v>537</v>
      </c>
      <c r="C29" s="47">
        <v>2</v>
      </c>
      <c r="D29" s="54" t="s">
        <v>597</v>
      </c>
      <c r="E29" s="27"/>
      <c r="F29" s="27"/>
    </row>
    <row r="30" spans="1:6" ht="14.25">
      <c r="A30" s="47">
        <v>27</v>
      </c>
      <c r="B30" s="46" t="s">
        <v>538</v>
      </c>
      <c r="C30" s="47">
        <v>1</v>
      </c>
      <c r="D30" s="54" t="s">
        <v>598</v>
      </c>
      <c r="E30" s="27"/>
      <c r="F30" s="27"/>
    </row>
    <row r="31" spans="1:6" ht="14.25">
      <c r="A31" s="47">
        <v>28</v>
      </c>
      <c r="B31" s="46" t="s">
        <v>616</v>
      </c>
      <c r="C31" s="47">
        <v>1</v>
      </c>
      <c r="D31" s="54" t="s">
        <v>612</v>
      </c>
      <c r="E31" s="27"/>
      <c r="F31" s="27"/>
    </row>
    <row r="32" spans="1:6" ht="14.25">
      <c r="A32" s="47">
        <v>29</v>
      </c>
      <c r="B32" s="46" t="s">
        <v>539</v>
      </c>
      <c r="C32" s="47">
        <v>4</v>
      </c>
      <c r="D32" s="54" t="s">
        <v>599</v>
      </c>
      <c r="E32" s="27"/>
      <c r="F32" s="27"/>
    </row>
    <row r="33" spans="1:6" ht="14.25">
      <c r="A33" s="47">
        <v>30</v>
      </c>
      <c r="B33" s="46" t="s">
        <v>540</v>
      </c>
      <c r="C33" s="47">
        <v>1</v>
      </c>
      <c r="D33" s="54" t="s">
        <v>600</v>
      </c>
      <c r="E33" s="27"/>
      <c r="F33" s="27"/>
    </row>
    <row r="34" spans="1:6" ht="14.25">
      <c r="A34" s="47">
        <v>31</v>
      </c>
      <c r="B34" s="46" t="s">
        <v>392</v>
      </c>
      <c r="C34" s="47">
        <v>1</v>
      </c>
      <c r="D34" s="54" t="s">
        <v>601</v>
      </c>
      <c r="E34" s="27"/>
      <c r="F34" s="27"/>
    </row>
    <row r="35" spans="1:6" ht="14.25">
      <c r="A35" s="47">
        <v>32</v>
      </c>
      <c r="B35" s="46" t="s">
        <v>541</v>
      </c>
      <c r="C35" s="47">
        <v>2</v>
      </c>
      <c r="D35" s="54" t="s">
        <v>602</v>
      </c>
      <c r="E35" s="27"/>
      <c r="F35" s="27"/>
    </row>
    <row r="36" spans="1:6" ht="14.25">
      <c r="A36" s="47">
        <v>33</v>
      </c>
      <c r="B36" s="46" t="s">
        <v>542</v>
      </c>
      <c r="C36" s="47">
        <v>1</v>
      </c>
      <c r="D36" s="54" t="s">
        <v>621</v>
      </c>
      <c r="E36" s="27"/>
      <c r="F36" s="27"/>
    </row>
    <row r="37" spans="1:6" ht="14.25">
      <c r="A37" s="47">
        <v>34</v>
      </c>
      <c r="B37" s="46" t="s">
        <v>543</v>
      </c>
      <c r="C37" s="47">
        <v>1</v>
      </c>
      <c r="D37" s="54"/>
      <c r="E37" s="27"/>
      <c r="F37" s="27"/>
    </row>
    <row r="38" spans="1:6" ht="14.25">
      <c r="A38" s="47">
        <v>35</v>
      </c>
      <c r="B38" s="46" t="s">
        <v>544</v>
      </c>
      <c r="C38" s="47">
        <v>1</v>
      </c>
      <c r="D38" s="54" t="s">
        <v>603</v>
      </c>
      <c r="E38" s="27"/>
      <c r="F38" s="27"/>
    </row>
    <row r="39" spans="1:6" ht="14.25">
      <c r="A39" s="47">
        <v>36</v>
      </c>
      <c r="B39" s="46" t="s">
        <v>545</v>
      </c>
      <c r="C39" s="47">
        <v>1</v>
      </c>
      <c r="D39" s="54" t="s">
        <v>604</v>
      </c>
      <c r="E39" s="27"/>
      <c r="F39" s="27"/>
    </row>
    <row r="40" spans="1:6" ht="14.25">
      <c r="A40" s="47">
        <v>37</v>
      </c>
      <c r="B40" s="46" t="s">
        <v>546</v>
      </c>
      <c r="C40" s="47">
        <v>1</v>
      </c>
      <c r="D40" s="54" t="s">
        <v>622</v>
      </c>
      <c r="E40" s="27"/>
      <c r="F40" s="27"/>
    </row>
    <row r="41" spans="1:6" ht="14.25">
      <c r="A41" s="47">
        <v>38</v>
      </c>
      <c r="B41" s="46" t="s">
        <v>547</v>
      </c>
      <c r="C41" s="47">
        <v>1</v>
      </c>
      <c r="D41" s="54" t="s">
        <v>605</v>
      </c>
      <c r="E41" s="27"/>
      <c r="F41" s="27"/>
    </row>
    <row r="42" spans="1:6" ht="14.25">
      <c r="A42" s="47">
        <v>39</v>
      </c>
      <c r="B42" s="46" t="s">
        <v>548</v>
      </c>
      <c r="C42" s="47">
        <v>1</v>
      </c>
      <c r="D42" s="53">
        <v>53737</v>
      </c>
      <c r="E42" s="27"/>
      <c r="F42" s="27"/>
    </row>
    <row r="43" spans="1:6" ht="14.25">
      <c r="A43" s="47">
        <v>40</v>
      </c>
      <c r="B43" s="46" t="s">
        <v>549</v>
      </c>
      <c r="C43" s="47">
        <v>1</v>
      </c>
      <c r="D43" s="53">
        <v>63886</v>
      </c>
      <c r="E43" s="27"/>
      <c r="F43" s="27"/>
    </row>
    <row r="44" spans="1:6" ht="14.25">
      <c r="A44" s="47">
        <v>41</v>
      </c>
      <c r="B44" s="46" t="s">
        <v>550</v>
      </c>
      <c r="C44" s="47">
        <v>1</v>
      </c>
      <c r="D44" s="53"/>
      <c r="E44" s="27"/>
      <c r="F44" s="27"/>
    </row>
    <row r="45" spans="1:6" ht="14.25">
      <c r="A45" s="47">
        <v>42</v>
      </c>
      <c r="B45" s="46" t="s">
        <v>551</v>
      </c>
      <c r="C45" s="47">
        <v>1</v>
      </c>
      <c r="D45" s="53"/>
      <c r="E45" s="27"/>
      <c r="F45" s="27"/>
    </row>
    <row r="46" spans="1:6" ht="14.25">
      <c r="A46" s="47">
        <v>43</v>
      </c>
      <c r="B46" s="46" t="s">
        <v>552</v>
      </c>
      <c r="C46" s="47">
        <v>1</v>
      </c>
      <c r="D46" s="53"/>
      <c r="E46" s="27"/>
      <c r="F46" s="27"/>
    </row>
    <row r="47" spans="1:6" ht="14.25">
      <c r="A47" s="47">
        <v>44</v>
      </c>
      <c r="B47" s="46" t="s">
        <v>553</v>
      </c>
      <c r="C47" s="47">
        <v>1</v>
      </c>
      <c r="D47" s="53" t="s">
        <v>613</v>
      </c>
      <c r="E47" s="27"/>
      <c r="F47" s="27"/>
    </row>
    <row r="48" spans="1:6" ht="14.25">
      <c r="A48" s="47">
        <v>45</v>
      </c>
      <c r="B48" s="46" t="s">
        <v>554</v>
      </c>
      <c r="C48" s="47">
        <v>1</v>
      </c>
      <c r="D48" s="53" t="s">
        <v>614</v>
      </c>
      <c r="E48" s="27"/>
      <c r="F48" s="27"/>
    </row>
    <row r="49" spans="1:6" ht="14.25">
      <c r="A49" s="47">
        <v>46</v>
      </c>
      <c r="B49" s="50" t="s">
        <v>555</v>
      </c>
      <c r="C49" s="49">
        <v>1</v>
      </c>
      <c r="D49" s="53" t="s">
        <v>615</v>
      </c>
      <c r="E49" s="27"/>
      <c r="F49" s="27"/>
    </row>
    <row r="50" spans="1:6" ht="14.25">
      <c r="A50" s="47">
        <v>47</v>
      </c>
      <c r="B50" s="50" t="s">
        <v>556</v>
      </c>
      <c r="C50" s="49">
        <v>1</v>
      </c>
      <c r="D50" s="53" t="s">
        <v>615</v>
      </c>
      <c r="E50" s="27"/>
      <c r="F50" s="27"/>
    </row>
    <row r="51" spans="1:6" ht="14.25">
      <c r="A51" s="47">
        <v>48</v>
      </c>
      <c r="B51" s="46" t="s">
        <v>557</v>
      </c>
      <c r="C51" s="47">
        <v>1</v>
      </c>
      <c r="D51" s="53"/>
      <c r="E51" s="27"/>
      <c r="F51" s="27"/>
    </row>
    <row r="52" spans="1:6" ht="14.25">
      <c r="A52" s="47">
        <v>49</v>
      </c>
      <c r="B52" s="46" t="s">
        <v>450</v>
      </c>
      <c r="C52" s="47">
        <v>1</v>
      </c>
      <c r="D52" s="53"/>
      <c r="E52" s="27"/>
      <c r="F52" s="27"/>
    </row>
    <row r="53" spans="1:6" ht="14.25">
      <c r="A53" s="47">
        <v>50</v>
      </c>
      <c r="B53" s="46" t="s">
        <v>558</v>
      </c>
      <c r="C53" s="47">
        <v>1</v>
      </c>
      <c r="D53" s="53"/>
      <c r="E53" s="27"/>
      <c r="F53" s="27"/>
    </row>
    <row r="54" spans="1:6" ht="14.25">
      <c r="A54" s="47">
        <v>51</v>
      </c>
      <c r="B54" s="46" t="s">
        <v>559</v>
      </c>
      <c r="C54" s="47">
        <v>1</v>
      </c>
      <c r="D54" s="54" t="s">
        <v>606</v>
      </c>
      <c r="E54" s="27"/>
      <c r="F54" s="27"/>
    </row>
    <row r="55" spans="1:6" ht="14.25">
      <c r="A55" s="47">
        <v>52</v>
      </c>
      <c r="B55" s="46" t="s">
        <v>560</v>
      </c>
      <c r="C55" s="47">
        <v>1</v>
      </c>
      <c r="D55" s="54" t="s">
        <v>623</v>
      </c>
      <c r="E55" s="27"/>
      <c r="F55" s="27"/>
    </row>
    <row r="56" spans="1:6" ht="14.25">
      <c r="A56" s="47">
        <v>53</v>
      </c>
      <c r="B56" s="46" t="s">
        <v>561</v>
      </c>
      <c r="C56" s="47">
        <v>1</v>
      </c>
      <c r="D56" s="54" t="s">
        <v>607</v>
      </c>
      <c r="E56" s="27"/>
      <c r="F56" s="27"/>
    </row>
    <row r="57" spans="1:6" ht="14.25">
      <c r="A57" s="47">
        <v>54</v>
      </c>
      <c r="B57" s="46" t="s">
        <v>562</v>
      </c>
      <c r="C57" s="47">
        <v>1</v>
      </c>
      <c r="D57" s="54" t="s">
        <v>608</v>
      </c>
      <c r="E57" s="27"/>
      <c r="F57" s="27"/>
    </row>
    <row r="58" spans="1:6" ht="14.25">
      <c r="A58" s="47">
        <v>55</v>
      </c>
      <c r="B58" s="46" t="s">
        <v>563</v>
      </c>
      <c r="C58" s="47">
        <v>1</v>
      </c>
      <c r="D58" s="54" t="s">
        <v>609</v>
      </c>
      <c r="E58" s="27"/>
      <c r="F58" s="27"/>
    </row>
    <row r="59" spans="1:6" ht="14.25">
      <c r="A59" s="47">
        <v>56</v>
      </c>
      <c r="B59" s="50" t="s">
        <v>564</v>
      </c>
      <c r="C59" s="49">
        <v>3</v>
      </c>
      <c r="D59" s="54" t="s">
        <v>615</v>
      </c>
      <c r="E59" s="27"/>
      <c r="F59" s="27"/>
    </row>
    <row r="60" spans="1:6" ht="14.25">
      <c r="A60" s="47">
        <v>57</v>
      </c>
      <c r="B60" s="50" t="s">
        <v>565</v>
      </c>
      <c r="C60" s="49">
        <v>3</v>
      </c>
      <c r="D60" s="54" t="s">
        <v>615</v>
      </c>
      <c r="E60" s="27"/>
      <c r="F60" s="27"/>
    </row>
    <row r="61" spans="1:6" ht="14.25">
      <c r="A61" s="47">
        <v>58</v>
      </c>
      <c r="B61" s="46" t="s">
        <v>566</v>
      </c>
      <c r="C61" s="47">
        <v>1</v>
      </c>
      <c r="D61" s="54" t="s">
        <v>610</v>
      </c>
      <c r="E61" s="27"/>
      <c r="F61" s="27"/>
    </row>
    <row r="62" spans="1:6" ht="14.25">
      <c r="A62" s="47">
        <v>59</v>
      </c>
      <c r="B62" s="46" t="s">
        <v>567</v>
      </c>
      <c r="C62" s="47">
        <v>1</v>
      </c>
      <c r="D62" s="54" t="s">
        <v>624</v>
      </c>
      <c r="E62" s="27"/>
      <c r="F62" s="27"/>
    </row>
    <row r="63" spans="1:6" ht="14.25">
      <c r="A63" s="47">
        <v>60</v>
      </c>
      <c r="B63" s="46" t="s">
        <v>568</v>
      </c>
      <c r="C63" s="47">
        <v>1</v>
      </c>
      <c r="D63" s="54" t="s">
        <v>612</v>
      </c>
      <c r="E63" s="27"/>
      <c r="F63" s="27"/>
    </row>
    <row r="64" spans="1:6" ht="14.25">
      <c r="A64" s="47">
        <v>61</v>
      </c>
      <c r="B64" s="46" t="s">
        <v>569</v>
      </c>
      <c r="C64" s="47">
        <v>1</v>
      </c>
      <c r="D64" s="54" t="s">
        <v>612</v>
      </c>
      <c r="E64" s="27"/>
      <c r="F64" s="27"/>
    </row>
    <row r="65" spans="1:6" ht="14.25">
      <c r="A65" s="47">
        <v>62</v>
      </c>
      <c r="B65" s="46" t="s">
        <v>570</v>
      </c>
      <c r="C65" s="47">
        <v>3</v>
      </c>
      <c r="D65" s="54" t="s">
        <v>612</v>
      </c>
      <c r="E65" s="27"/>
      <c r="F65" s="27"/>
    </row>
    <row r="66" spans="1:6" ht="14.25">
      <c r="A66" s="47">
        <v>63</v>
      </c>
      <c r="B66" s="46" t="s">
        <v>571</v>
      </c>
      <c r="C66" s="47">
        <v>1</v>
      </c>
      <c r="D66" s="54" t="s">
        <v>611</v>
      </c>
      <c r="E66" s="27"/>
      <c r="F66" s="27"/>
    </row>
    <row r="67" spans="1:6" ht="14.25">
      <c r="A67" s="47">
        <v>64</v>
      </c>
      <c r="B67" s="50" t="s">
        <v>572</v>
      </c>
      <c r="C67" s="49">
        <v>1</v>
      </c>
      <c r="D67" s="55" t="s">
        <v>615</v>
      </c>
      <c r="E67" s="27"/>
      <c r="F67" s="27"/>
    </row>
    <row r="68" spans="1:6" ht="14.25">
      <c r="A68" s="47">
        <v>65</v>
      </c>
      <c r="B68" s="46" t="s">
        <v>573</v>
      </c>
      <c r="C68" s="47">
        <v>4</v>
      </c>
      <c r="D68" s="53">
        <v>57688</v>
      </c>
      <c r="E68" s="27"/>
      <c r="F68" s="27"/>
    </row>
    <row r="69" spans="1:6" ht="14.25">
      <c r="A69" s="47">
        <v>66</v>
      </c>
      <c r="B69" s="46" t="s">
        <v>574</v>
      </c>
      <c r="C69" s="47">
        <v>2</v>
      </c>
      <c r="D69" s="53"/>
      <c r="E69" s="27"/>
      <c r="F69" s="27"/>
    </row>
    <row r="70" spans="1:6" ht="14.25">
      <c r="A70" s="47">
        <v>67</v>
      </c>
      <c r="B70" s="46" t="s">
        <v>575</v>
      </c>
      <c r="C70" s="47">
        <v>2</v>
      </c>
      <c r="D70" s="53"/>
      <c r="E70" s="27"/>
      <c r="F70" s="27"/>
    </row>
  </sheetData>
  <sheetProtection selectLockedCells="1" selectUnlockedCells="1"/>
  <printOptions/>
  <pageMargins left="0.19166666666666668" right="0.3458333333333333" top="0.47152777777777777" bottom="0.5340277777777778" header="0.23402777777777778" footer="0.2965277777777778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Mlatecek, Jiri</dc:creator>
  <cp:keywords/>
  <dc:description/>
  <cp:lastModifiedBy>Jiří Mlateček</cp:lastModifiedBy>
  <cp:lastPrinted>2017-07-25T11:30:02Z</cp:lastPrinted>
  <dcterms:created xsi:type="dcterms:W3CDTF">2016-05-25T10:02:40Z</dcterms:created>
  <dcterms:modified xsi:type="dcterms:W3CDTF">2017-09-20T20:57:40Z</dcterms:modified>
  <cp:category/>
  <cp:version/>
  <cp:contentType/>
  <cp:contentStatus/>
</cp:coreProperties>
</file>