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30" windowWidth="24615" windowHeight="11445"/>
  </bookViews>
  <sheets>
    <sheet name="Rekapitulácia stavby" sheetId="1" r:id="rId1"/>
    <sheet name="okna - Výmena okien vo vý..." sheetId="2" r:id="rId2"/>
  </sheets>
  <definedNames>
    <definedName name="_xlnm.Print_Titles" localSheetId="1">'okna - Výmena okien vo vý...'!$116:$116</definedName>
    <definedName name="_xlnm.Print_Titles" localSheetId="0">'Rekapitulácia stavby'!$85:$85</definedName>
    <definedName name="_xlnm.Print_Area" localSheetId="1">'okna - Výmena okien vo vý...'!$C$4:$Q$70,'okna - Výmena okien vo vý...'!$C$76:$Q$101,'okna - Výmena okien vo vý...'!$C$107:$Q$137</definedName>
    <definedName name="_xlnm.Print_Area" localSheetId="0">'Rekapitulácia stavby'!$C$4:$AP$70,'Rekapitulácia stavby'!$C$76:$AP$96</definedName>
  </definedNames>
  <calcPr calcId="145621"/>
</workbook>
</file>

<file path=xl/calcChain.xml><?xml version="1.0" encoding="utf-8"?>
<calcChain xmlns="http://schemas.openxmlformats.org/spreadsheetml/2006/main">
  <c r="AY88" i="1" l="1"/>
  <c r="AX88" i="1"/>
  <c r="BI136" i="2"/>
  <c r="BH136" i="2"/>
  <c r="BG136" i="2"/>
  <c r="BE136" i="2"/>
  <c r="AA136" i="2"/>
  <c r="Y136" i="2"/>
  <c r="W136" i="2"/>
  <c r="BK136" i="2"/>
  <c r="N136" i="2"/>
  <c r="BF136" i="2" s="1"/>
  <c r="BI134" i="2"/>
  <c r="BH134" i="2"/>
  <c r="BG134" i="2"/>
  <c r="BE134" i="2"/>
  <c r="AA134" i="2"/>
  <c r="Y134" i="2"/>
  <c r="W134" i="2"/>
  <c r="BK134" i="2"/>
  <c r="N134" i="2"/>
  <c r="BF134" i="2" s="1"/>
  <c r="BI133" i="2"/>
  <c r="BH133" i="2"/>
  <c r="BG133" i="2"/>
  <c r="BE133" i="2"/>
  <c r="AA133" i="2"/>
  <c r="Y133" i="2"/>
  <c r="W133" i="2"/>
  <c r="BK133" i="2"/>
  <c r="N133" i="2"/>
  <c r="BF133" i="2" s="1"/>
  <c r="BI132" i="2"/>
  <c r="BH132" i="2"/>
  <c r="BG132" i="2"/>
  <c r="BE132" i="2"/>
  <c r="AA132" i="2"/>
  <c r="Y132" i="2"/>
  <c r="W132" i="2"/>
  <c r="BK132" i="2"/>
  <c r="N132" i="2"/>
  <c r="BF132" i="2"/>
  <c r="BI131" i="2"/>
  <c r="BH131" i="2"/>
  <c r="BG131" i="2"/>
  <c r="BE131" i="2"/>
  <c r="AA131" i="2"/>
  <c r="AA126" i="2" s="1"/>
  <c r="AA125" i="2" s="1"/>
  <c r="Y131" i="2"/>
  <c r="W131" i="2"/>
  <c r="BK131" i="2"/>
  <c r="N131" i="2"/>
  <c r="BF131" i="2"/>
  <c r="BI127" i="2"/>
  <c r="BH127" i="2"/>
  <c r="BG127" i="2"/>
  <c r="BE127" i="2"/>
  <c r="AA127" i="2"/>
  <c r="Y127" i="2"/>
  <c r="Y126" i="2"/>
  <c r="Y125" i="2" s="1"/>
  <c r="W127" i="2"/>
  <c r="W126" i="2" s="1"/>
  <c r="W125" i="2" s="1"/>
  <c r="BK127" i="2"/>
  <c r="N127" i="2"/>
  <c r="BF127" i="2" s="1"/>
  <c r="BI124" i="2"/>
  <c r="BH124" i="2"/>
  <c r="BG124" i="2"/>
  <c r="BE124" i="2"/>
  <c r="AA124" i="2"/>
  <c r="Y124" i="2"/>
  <c r="W124" i="2"/>
  <c r="BK124" i="2"/>
  <c r="N124" i="2"/>
  <c r="BF124" i="2"/>
  <c r="BI122" i="2"/>
  <c r="BH122" i="2"/>
  <c r="BG122" i="2"/>
  <c r="BE122" i="2"/>
  <c r="AA122" i="2"/>
  <c r="Y122" i="2"/>
  <c r="W122" i="2"/>
  <c r="BK122" i="2"/>
  <c r="N122" i="2"/>
  <c r="BF122" i="2" s="1"/>
  <c r="BI120" i="2"/>
  <c r="BH120" i="2"/>
  <c r="BG120" i="2"/>
  <c r="BE120" i="2"/>
  <c r="AA120" i="2"/>
  <c r="AA119" i="2"/>
  <c r="AA118" i="2"/>
  <c r="Y120" i="2"/>
  <c r="Y119" i="2" s="1"/>
  <c r="Y118" i="2" s="1"/>
  <c r="Y117" i="2" s="1"/>
  <c r="W120" i="2"/>
  <c r="W119" i="2"/>
  <c r="W118" i="2"/>
  <c r="W117" i="2" s="1"/>
  <c r="AU88" i="1" s="1"/>
  <c r="AU87" i="1" s="1"/>
  <c r="BK120" i="2"/>
  <c r="BK119" i="2" s="1"/>
  <c r="N120" i="2"/>
  <c r="BF120" i="2" s="1"/>
  <c r="F113" i="2"/>
  <c r="F111" i="2"/>
  <c r="F109" i="2"/>
  <c r="BI99" i="2"/>
  <c r="BH99" i="2"/>
  <c r="BG99" i="2"/>
  <c r="BE99" i="2"/>
  <c r="BI98" i="2"/>
  <c r="BH98" i="2"/>
  <c r="BG98" i="2"/>
  <c r="BE98" i="2"/>
  <c r="BI97" i="2"/>
  <c r="BH97" i="2"/>
  <c r="BG97" i="2"/>
  <c r="BE97" i="2"/>
  <c r="BI96" i="2"/>
  <c r="BH96" i="2"/>
  <c r="BG96" i="2"/>
  <c r="BE96" i="2"/>
  <c r="BI95" i="2"/>
  <c r="BH95" i="2"/>
  <c r="BG95" i="2"/>
  <c r="BE95" i="2"/>
  <c r="BI94" i="2"/>
  <c r="BH94" i="2"/>
  <c r="BG94" i="2"/>
  <c r="BE94" i="2"/>
  <c r="F82" i="2"/>
  <c r="F80" i="2"/>
  <c r="F78" i="2"/>
  <c r="O20" i="2"/>
  <c r="E20" i="2"/>
  <c r="M114" i="2" s="1"/>
  <c r="O19" i="2"/>
  <c r="O17" i="2"/>
  <c r="E17" i="2"/>
  <c r="M113" i="2"/>
  <c r="M82" i="2"/>
  <c r="O16" i="2"/>
  <c r="O14" i="2"/>
  <c r="E14" i="2"/>
  <c r="F114" i="2" s="1"/>
  <c r="O13" i="2"/>
  <c r="O8" i="2"/>
  <c r="M111" i="2"/>
  <c r="M80" i="2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BK126" i="2" l="1"/>
  <c r="BK125" i="2" s="1"/>
  <c r="N125" i="2" s="1"/>
  <c r="N90" i="2" s="1"/>
  <c r="H31" i="2"/>
  <c r="AZ88" i="1" s="1"/>
  <c r="AZ87" i="1" s="1"/>
  <c r="AV87" i="1" s="1"/>
  <c r="M31" i="2"/>
  <c r="AV88" i="1" s="1"/>
  <c r="H34" i="2"/>
  <c r="BC88" i="1" s="1"/>
  <c r="BC87" i="1" s="1"/>
  <c r="AY87" i="1" s="1"/>
  <c r="H35" i="2"/>
  <c r="BD88" i="1" s="1"/>
  <c r="BD87" i="1" s="1"/>
  <c r="W35" i="1" s="1"/>
  <c r="H33" i="2"/>
  <c r="BB88" i="1" s="1"/>
  <c r="BB87" i="1" s="1"/>
  <c r="AX87" i="1" s="1"/>
  <c r="AA117" i="2"/>
  <c r="BK118" i="2"/>
  <c r="N119" i="2"/>
  <c r="N89" i="2" s="1"/>
  <c r="M83" i="2"/>
  <c r="F83" i="2"/>
  <c r="N126" i="2" l="1"/>
  <c r="N91" i="2" s="1"/>
  <c r="W34" i="1"/>
  <c r="W33" i="1"/>
  <c r="N118" i="2"/>
  <c r="N88" i="2" s="1"/>
  <c r="BK117" i="2"/>
  <c r="N117" i="2" s="1"/>
  <c r="N87" i="2" s="1"/>
  <c r="N94" i="2" l="1"/>
  <c r="M26" i="2"/>
  <c r="N98" i="2"/>
  <c r="BF98" i="2" s="1"/>
  <c r="N99" i="2"/>
  <c r="BF99" i="2" s="1"/>
  <c r="N95" i="2"/>
  <c r="BF95" i="2" s="1"/>
  <c r="N96" i="2"/>
  <c r="BF96" i="2" s="1"/>
  <c r="N97" i="2"/>
  <c r="BF97" i="2" s="1"/>
  <c r="N93" i="2" l="1"/>
  <c r="BF94" i="2"/>
  <c r="H32" i="2" l="1"/>
  <c r="BA88" i="1" s="1"/>
  <c r="BA87" i="1" s="1"/>
  <c r="M32" i="2"/>
  <c r="AW88" i="1" s="1"/>
  <c r="AT88" i="1" s="1"/>
  <c r="M27" i="2"/>
  <c r="L101" i="2"/>
  <c r="AS88" i="1" l="1"/>
  <c r="AS87" i="1" s="1"/>
  <c r="M29" i="2"/>
  <c r="AW87" i="1"/>
  <c r="W32" i="1"/>
  <c r="AK32" i="1" l="1"/>
  <c r="AT87" i="1"/>
  <c r="L37" i="2"/>
  <c r="AG88" i="1"/>
  <c r="AG87" i="1" l="1"/>
  <c r="AN88" i="1"/>
  <c r="AG92" i="1" l="1"/>
  <c r="AK26" i="1"/>
  <c r="AG91" i="1"/>
  <c r="AG94" i="1"/>
  <c r="AN87" i="1"/>
  <c r="AG93" i="1"/>
  <c r="CD94" i="1" l="1"/>
  <c r="AV94" i="1"/>
  <c r="BY94" i="1" s="1"/>
  <c r="CD93" i="1"/>
  <c r="AV93" i="1"/>
  <c r="BY93" i="1" s="1"/>
  <c r="AG90" i="1"/>
  <c r="CD91" i="1"/>
  <c r="AV91" i="1"/>
  <c r="BY91" i="1" s="1"/>
  <c r="CD92" i="1"/>
  <c r="AV92" i="1"/>
  <c r="BY92" i="1" s="1"/>
  <c r="AN91" i="1" l="1"/>
  <c r="AK27" i="1"/>
  <c r="AK29" i="1" s="1"/>
  <c r="AG96" i="1"/>
  <c r="AN93" i="1"/>
  <c r="AN92" i="1"/>
  <c r="AN94" i="1"/>
  <c r="AK31" i="1"/>
  <c r="W31" i="1"/>
  <c r="AN90" i="1" l="1"/>
  <c r="AN96" i="1" s="1"/>
  <c r="AK37" i="1"/>
</calcChain>
</file>

<file path=xl/sharedStrings.xml><?xml version="1.0" encoding="utf-8"?>
<sst xmlns="http://schemas.openxmlformats.org/spreadsheetml/2006/main" count="495" uniqueCount="183">
  <si>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</si>
  <si>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</si>
  <si>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</si>
  <si>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</si>
  <si>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</si>
  <si>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</si>
  <si>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</si>
  <si>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</si>
  <si>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</si>
  <si>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</si>
  <si>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</si>
  <si>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</si>
  <si>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</si>
  <si>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</si>
  <si>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</si>
  <si>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okna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</si>
  <si>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</si>
  <si>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</si>
  <si>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Výmena okien vo výrobnej hale firmy MODOST s.r.o.</t>
  </si>
  <si>
    <t>JKSO:</t>
  </si>
  <si>
    <t>KS:</t>
  </si>
  <si>
    <t>Miesto:</t>
  </si>
  <si>
    <t xml:space="preserve"> </t>
  </si>
  <si>
    <t>Dátum:</t>
  </si>
  <si>
    <t>11. 12. 2019</t>
  </si>
  <si>
    <t>Objednávateľ:</t>
  </si>
  <si>
    <t>IČO:</t>
  </si>
  <si>
    <t>50469134</t>
  </si>
  <si>
    <t>Modost s.r.o.</t>
  </si>
  <si>
    <t>IČO DPH:</t>
  </si>
  <si>
    <t>SK2120335327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</si>
  <si>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</si>
  <si>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</si>
  <si>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</si>
  <si>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</si>
  <si>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</si>
  <si>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</si>
  <si>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</si>
  <si>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</si>
  <si>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</si>
  <si>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</si>
  <si>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</si>
  <si>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</si>
  <si>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</si>
  <si>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</si>
  <si>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</si>
  <si>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</si>
  <si>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</si>
  <si>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</si>
  <si>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</si>
  <si>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</si>
  <si>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</si>
  <si>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</si>
  <si>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</si>
  <si>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</si>
  <si>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</si>
  <si>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</si>
  <si>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</si>
  <si>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</si>
  <si>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</si>
  <si>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</si>
  <si>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</si>
  <si>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</si>
  <si>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</si>
  <si>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</si>
  <si>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</si>
  <si>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</si>
  <si>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</si>
  <si>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</si>
  <si>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</si>
  <si>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</si>
  <si>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</si>
  <si>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</si>
  <si>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</si>
  <si>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</si>
  <si>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</si>
  <si>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</si>
  <si>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</si>
  <si>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</si>
  <si>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{b7533895-eea9-4779-acb6-e4ff3c45269a}</t>
  </si>
  <si>
    <t>{00000000-0000-0000-0000-000000000000}</t>
  </si>
  <si>
    <t>/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</si>
  <si>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</si>
  <si>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</si>
  <si>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</si>
  <si>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</si>
  <si>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</si>
  <si>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</si>
  <si>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</si>
  <si>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</si>
  <si>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</si>
  <si>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</si>
  <si>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</si>
  <si>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</si>
  <si>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</si>
  <si>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</si>
  <si>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</si>
  <si>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</si>
  <si>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</si>
  <si>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</si>
  <si>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</si>
  <si>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</si>
  <si>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</si>
  <si>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</si>
  <si>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</si>
  <si>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</si>
  <si>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</si>
  <si>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</si>
  <si>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766 - Konštrukcie stolárske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</si>
  <si>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</si>
  <si>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</si>
  <si>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</si>
  <si>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</si>
  <si>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</si>
  <si>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</si>
  <si>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</si>
  <si>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</si>
  <si>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</si>
  <si>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</si>
  <si>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</si>
  <si>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</si>
  <si>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</si>
  <si>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</si>
  <si>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</si>
  <si>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</si>
  <si>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</si>
  <si>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</si>
  <si>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</si>
  <si>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</si>
  <si>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</si>
  <si>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</si>
  <si>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</si>
  <si>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</si>
  <si>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</si>
  <si>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</si>
  <si>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968062354</t>
  </si>
  <si>
    <t>Vybúranie drevených rámov okien dvojitých alebo zdvojených, plochy do 1 m2,  -0,07500t</t>
  </si>
  <si>
    <t>m2</t>
  </si>
  <si>
    <t>4</t>
  </si>
  <si>
    <t>-1423282772</t>
  </si>
  <si>
    <t>1,75*0,56*4</t>
  </si>
  <si>
    <t>VV</t>
  </si>
  <si>
    <t>968062355</t>
  </si>
  <si>
    <t>Vybúranie drevených rámov okien dvojitých alebo zdvojených, plochy do 2 m2,  -0,06200t</t>
  </si>
  <si>
    <t>-282263893</t>
  </si>
  <si>
    <t>1,75*0,85*8</t>
  </si>
  <si>
    <t>7</t>
  </si>
  <si>
    <t>979081111</t>
  </si>
  <si>
    <t xml:space="preserve">Odvoz vybúraných okien na skládku </t>
  </si>
  <si>
    <t>komplet</t>
  </si>
  <si>
    <t>120074060</t>
  </si>
  <si>
    <t>3</t>
  </si>
  <si>
    <t>766621081</t>
  </si>
  <si>
    <t>Montáž okna plastového na PUR penu</t>
  </si>
  <si>
    <t>m</t>
  </si>
  <si>
    <t>16</t>
  </si>
  <si>
    <t>-1465760716</t>
  </si>
  <si>
    <t>(1,75+0,85+1,75+0,85)*8</t>
  </si>
  <si>
    <t>(1,75+0,56+1,75+0,56)*4</t>
  </si>
  <si>
    <t>Súčet</t>
  </si>
  <si>
    <t>M</t>
  </si>
  <si>
    <t>611410005200</t>
  </si>
  <si>
    <t>Plastové okno dvojkrídlové OS+O, vxš 850x1750 mm, izolačné dvojsklo,  6 komorový profil</t>
  </si>
  <si>
    <t>ks</t>
  </si>
  <si>
    <t>32</t>
  </si>
  <si>
    <t>697306951</t>
  </si>
  <si>
    <t>5</t>
  </si>
  <si>
    <t>611410000100</t>
  </si>
  <si>
    <t>Plastové okno jednokrídlové OS, vxš 560x1750 mm, izolačné dvojsklo,  6 komorový profil,</t>
  </si>
  <si>
    <t>-341355625</t>
  </si>
  <si>
    <t>6</t>
  </si>
  <si>
    <t>6114100001001</t>
  </si>
  <si>
    <t>Plastové okno jednokrídlové OS, vxš 560x1750 mm, izolačné dvojsklo,  6 komorový profil, + s vetraním do kotolne</t>
  </si>
  <si>
    <t>-2003447573</t>
  </si>
  <si>
    <t>8</t>
  </si>
  <si>
    <t>766694143</t>
  </si>
  <si>
    <t>Montáž parapetnej dosky plastovej šírky do 300 mm, dĺžky 1600-2600 mm</t>
  </si>
  <si>
    <t>-1305688963</t>
  </si>
  <si>
    <t>8*2+4*2</t>
  </si>
  <si>
    <t>9</t>
  </si>
  <si>
    <t>611560000400</t>
  </si>
  <si>
    <t>Parapetná doska plastová, šírka 300 mm, komôrková vnútorná, biela, dľžky 1750 mm</t>
  </si>
  <si>
    <t>-769654429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</si>
</sst>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6" xfId="0" applyNumberFormat="1" applyFont="1" applyBorder="1" applyAlignment="1">
      <alignment vertical="center"/>
    </xf>
    <xf numFmtId="4" fontId="29" fillId="0" borderId="17" xfId="0" applyNumberFormat="1" applyFont="1" applyBorder="1" applyAlignment="1">
      <alignment vertical="center"/>
    </xf>
    <xf numFmtId="166" fontId="29" fillId="0" borderId="17" xfId="0" applyNumberFormat="1" applyFont="1" applyBorder="1" applyAlignment="1">
      <alignment vertical="center"/>
    </xf>
    <xf numFmtId="4" fontId="29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4" fontId="25" fillId="6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34" fillId="0" borderId="25" xfId="0" applyFont="1" applyBorder="1" applyAlignment="1" applyProtection="1">
      <alignment horizontal="left" vertical="center" wrapText="1"/>
      <protection locked="0"/>
    </xf>
    <xf numFmtId="167" fontId="34" fillId="4" borderId="25" xfId="0" applyNumberFormat="1" applyFont="1" applyFill="1" applyBorder="1" applyAlignment="1" applyProtection="1">
      <alignment vertical="center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167" fontId="25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spans="1:73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R2" s="229" t="s">
        <v>8</v>
      </c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spans="1:73" ht="36.950000000000003" customHeight="1">
      <c r="B4" s="24"/>
      <c r="C4" s="188" t="s">
        <v>11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25"/>
      <c r="AS4" s="19" t="s">
        <v>12</v>
      </c>
      <c r="BE4" s="26" t="s">
        <v>13</v>
      </c>
      <c r="BS4" s="20" t="s">
        <v>9</v>
      </c>
    </row>
    <row r="5" spans="1:73" ht="14.45" customHeight="1">
      <c r="B5" s="24"/>
      <c r="C5" s="27"/>
      <c r="D5" s="28" t="s">
        <v>14</v>
      </c>
      <c r="E5" s="27"/>
      <c r="F5" s="27"/>
      <c r="G5" s="27"/>
      <c r="H5" s="27"/>
      <c r="I5" s="27"/>
      <c r="J5" s="27"/>
      <c r="K5" s="192" t="s">
        <v>15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27"/>
      <c r="AQ5" s="25"/>
      <c r="BE5" s="190" t="s">
        <v>16</v>
      </c>
      <c r="BS5" s="20" t="s">
        <v>9</v>
      </c>
    </row>
    <row r="6" spans="1:73" ht="36.950000000000003" customHeight="1">
      <c r="B6" s="24"/>
      <c r="C6" s="27"/>
      <c r="D6" s="30" t="s">
        <v>17</v>
      </c>
      <c r="E6" s="27"/>
      <c r="F6" s="27"/>
      <c r="G6" s="27"/>
      <c r="H6" s="27"/>
      <c r="I6" s="27"/>
      <c r="J6" s="27"/>
      <c r="K6" s="194" t="s">
        <v>18</v>
      </c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27"/>
      <c r="AQ6" s="25"/>
      <c r="BE6" s="191"/>
      <c r="BS6" s="20" t="s">
        <v>9</v>
      </c>
    </row>
    <row r="7" spans="1:73" ht="14.45" customHeight="1">
      <c r="B7" s="24"/>
      <c r="C7" s="27"/>
      <c r="D7" s="31" t="s">
        <v>19</v>
      </c>
      <c r="E7" s="27"/>
      <c r="F7" s="27"/>
      <c r="G7" s="27"/>
      <c r="H7" s="27"/>
      <c r="I7" s="27"/>
      <c r="J7" s="27"/>
      <c r="K7" s="29" t="s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1" t="s">
        <v>20</v>
      </c>
      <c r="AL7" s="27"/>
      <c r="AM7" s="27"/>
      <c r="AN7" s="29" t="s">
        <v>5</v>
      </c>
      <c r="AO7" s="27"/>
      <c r="AP7" s="27"/>
      <c r="AQ7" s="25"/>
      <c r="BE7" s="191"/>
      <c r="BS7" s="20" t="s">
        <v>9</v>
      </c>
    </row>
    <row r="8" spans="1:73" ht="14.45" customHeight="1">
      <c r="B8" s="24"/>
      <c r="C8" s="27"/>
      <c r="D8" s="31" t="s">
        <v>21</v>
      </c>
      <c r="E8" s="27"/>
      <c r="F8" s="27"/>
      <c r="G8" s="27"/>
      <c r="H8" s="27"/>
      <c r="I8" s="27"/>
      <c r="J8" s="27"/>
      <c r="K8" s="29" t="s">
        <v>22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1" t="s">
        <v>23</v>
      </c>
      <c r="AL8" s="27"/>
      <c r="AM8" s="27"/>
      <c r="AN8" s="32" t="s">
        <v>24</v>
      </c>
      <c r="AO8" s="27"/>
      <c r="AP8" s="27"/>
      <c r="AQ8" s="25"/>
      <c r="BE8" s="191"/>
      <c r="BS8" s="20" t="s">
        <v>9</v>
      </c>
    </row>
    <row r="9" spans="1:73" ht="14.45" customHeight="1">
      <c r="B9" s="2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5"/>
      <c r="BE9" s="191"/>
      <c r="BS9" s="20" t="s">
        <v>9</v>
      </c>
    </row>
    <row r="10" spans="1:73" ht="14.45" customHeight="1">
      <c r="B10" s="24"/>
      <c r="C10" s="27"/>
      <c r="D10" s="31" t="s">
        <v>25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1" t="s">
        <v>26</v>
      </c>
      <c r="AL10" s="27"/>
      <c r="AM10" s="27"/>
      <c r="AN10" s="29" t="s">
        <v>27</v>
      </c>
      <c r="AO10" s="27"/>
      <c r="AP10" s="27"/>
      <c r="AQ10" s="25"/>
      <c r="BE10" s="191"/>
      <c r="BS10" s="20" t="s">
        <v>9</v>
      </c>
    </row>
    <row r="11" spans="1:73" ht="18.399999999999999" customHeight="1">
      <c r="B11" s="24"/>
      <c r="C11" s="27"/>
      <c r="D11" s="27"/>
      <c r="E11" s="29" t="s">
        <v>28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1" t="s">
        <v>29</v>
      </c>
      <c r="AL11" s="27"/>
      <c r="AM11" s="27"/>
      <c r="AN11" s="29" t="s">
        <v>30</v>
      </c>
      <c r="AO11" s="27"/>
      <c r="AP11" s="27"/>
      <c r="AQ11" s="25"/>
      <c r="BE11" s="191"/>
      <c r="BS11" s="20" t="s">
        <v>9</v>
      </c>
    </row>
    <row r="12" spans="1:73" ht="6.95" customHeight="1"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5"/>
      <c r="BE12" s="191"/>
      <c r="BS12" s="20" t="s">
        <v>9</v>
      </c>
    </row>
    <row r="13" spans="1:73" ht="14.45" customHeight="1">
      <c r="B13" s="24"/>
      <c r="C13" s="27"/>
      <c r="D13" s="31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1" t="s">
        <v>26</v>
      </c>
      <c r="AL13" s="27"/>
      <c r="AM13" s="27"/>
      <c r="AN13" s="33" t="s">
        <v>32</v>
      </c>
      <c r="AO13" s="27"/>
      <c r="AP13" s="27"/>
      <c r="AQ13" s="25"/>
      <c r="BE13" s="191"/>
      <c r="BS13" s="20" t="s">
        <v>9</v>
      </c>
    </row>
    <row r="14" spans="1:73">
      <c r="B14" s="24"/>
      <c r="C14" s="27"/>
      <c r="D14" s="27"/>
      <c r="E14" s="195" t="s">
        <v>32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31" t="s">
        <v>29</v>
      </c>
      <c r="AL14" s="27"/>
      <c r="AM14" s="27"/>
      <c r="AN14" s="33" t="s">
        <v>32</v>
      </c>
      <c r="AO14" s="27"/>
      <c r="AP14" s="27"/>
      <c r="AQ14" s="25"/>
      <c r="BE14" s="191"/>
      <c r="BS14" s="20" t="s">
        <v>9</v>
      </c>
    </row>
    <row r="15" spans="1:73" ht="6.95" customHeight="1">
      <c r="B15" s="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5"/>
      <c r="BE15" s="191"/>
      <c r="BS15" s="20" t="s">
        <v>6</v>
      </c>
    </row>
    <row r="16" spans="1:73" ht="14.45" customHeight="1">
      <c r="B16" s="24"/>
      <c r="C16" s="27"/>
      <c r="D16" s="31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1" t="s">
        <v>26</v>
      </c>
      <c r="AL16" s="27"/>
      <c r="AM16" s="27"/>
      <c r="AN16" s="29" t="s">
        <v>5</v>
      </c>
      <c r="AO16" s="27"/>
      <c r="AP16" s="27"/>
      <c r="AQ16" s="25"/>
      <c r="BE16" s="191"/>
      <c r="BS16" s="20" t="s">
        <v>6</v>
      </c>
    </row>
    <row r="17" spans="2:71" ht="18.399999999999999" customHeight="1">
      <c r="B17" s="24"/>
      <c r="C17" s="27"/>
      <c r="D17" s="27"/>
      <c r="E17" s="29" t="s">
        <v>22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 t="s">
        <v>29</v>
      </c>
      <c r="AL17" s="27"/>
      <c r="AM17" s="27"/>
      <c r="AN17" s="29" t="s">
        <v>5</v>
      </c>
      <c r="AO17" s="27"/>
      <c r="AP17" s="27"/>
      <c r="AQ17" s="25"/>
      <c r="BE17" s="191"/>
      <c r="BS17" s="20" t="s">
        <v>34</v>
      </c>
    </row>
    <row r="18" spans="2:71" ht="6.95" customHeight="1">
      <c r="B18" s="24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5"/>
      <c r="BE18" s="191"/>
      <c r="BS18" s="20" t="s">
        <v>35</v>
      </c>
    </row>
    <row r="19" spans="2:71" ht="14.45" customHeight="1">
      <c r="B19" s="24"/>
      <c r="C19" s="27"/>
      <c r="D19" s="31" t="s">
        <v>36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1" t="s">
        <v>26</v>
      </c>
      <c r="AL19" s="27"/>
      <c r="AM19" s="27"/>
      <c r="AN19" s="29" t="s">
        <v>5</v>
      </c>
      <c r="AO19" s="27"/>
      <c r="AP19" s="27"/>
      <c r="AQ19" s="25"/>
      <c r="BE19" s="191"/>
      <c r="BS19" s="20" t="s">
        <v>35</v>
      </c>
    </row>
    <row r="20" spans="2:71" ht="18.399999999999999" customHeight="1">
      <c r="B20" s="24"/>
      <c r="C20" s="27"/>
      <c r="D20" s="27"/>
      <c r="E20" s="29" t="s">
        <v>22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31" t="s">
        <v>29</v>
      </c>
      <c r="AL20" s="27"/>
      <c r="AM20" s="27"/>
      <c r="AN20" s="29" t="s">
        <v>5</v>
      </c>
      <c r="AO20" s="27"/>
      <c r="AP20" s="27"/>
      <c r="AQ20" s="25"/>
      <c r="BE20" s="191"/>
    </row>
    <row r="21" spans="2:71" ht="6.95" customHeight="1">
      <c r="B21" s="2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5"/>
      <c r="BE21" s="191"/>
    </row>
    <row r="22" spans="2:71">
      <c r="B22" s="24"/>
      <c r="C22" s="27"/>
      <c r="D22" s="31" t="s">
        <v>37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5"/>
      <c r="BE22" s="191"/>
    </row>
    <row r="23" spans="2:71" ht="16.5" customHeight="1">
      <c r="B23" s="24"/>
      <c r="C23" s="27"/>
      <c r="D23" s="27"/>
      <c r="E23" s="197" t="s">
        <v>5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27"/>
      <c r="AP23" s="27"/>
      <c r="AQ23" s="25"/>
      <c r="BE23" s="191"/>
    </row>
    <row r="24" spans="2:71" ht="6.95" customHeight="1">
      <c r="B24" s="2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5"/>
      <c r="BE24" s="191"/>
    </row>
    <row r="25" spans="2:71" ht="6.95" customHeight="1">
      <c r="B25" s="24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7"/>
      <c r="AQ25" s="25"/>
      <c r="BE25" s="191"/>
    </row>
    <row r="26" spans="2:71" ht="14.45" customHeight="1">
      <c r="B26" s="24"/>
      <c r="C26" s="27"/>
      <c r="D26" s="35" t="s">
        <v>38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8">
        <f>ROUND(AG87,2)</f>
        <v>0</v>
      </c>
      <c r="AL26" s="193"/>
      <c r="AM26" s="193"/>
      <c r="AN26" s="193"/>
      <c r="AO26" s="193"/>
      <c r="AP26" s="27"/>
      <c r="AQ26" s="25"/>
      <c r="BE26" s="191"/>
    </row>
    <row r="27" spans="2:71" ht="14.45" customHeight="1">
      <c r="B27" s="24"/>
      <c r="C27" s="27"/>
      <c r="D27" s="35" t="s">
        <v>39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198">
        <f>ROUND(AG90,2)</f>
        <v>0</v>
      </c>
      <c r="AL27" s="198"/>
      <c r="AM27" s="198"/>
      <c r="AN27" s="198"/>
      <c r="AO27" s="198"/>
      <c r="AP27" s="27"/>
      <c r="AQ27" s="25"/>
      <c r="BE27" s="191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191"/>
    </row>
    <row r="29" spans="2:71" s="1" customFormat="1" ht="25.9" customHeight="1">
      <c r="B29" s="36"/>
      <c r="C29" s="37"/>
      <c r="D29" s="39" t="s">
        <v>40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199">
        <f>ROUND(AK26+AK27,2)</f>
        <v>0</v>
      </c>
      <c r="AL29" s="200"/>
      <c r="AM29" s="200"/>
      <c r="AN29" s="200"/>
      <c r="AO29" s="200"/>
      <c r="AP29" s="37"/>
      <c r="AQ29" s="38"/>
      <c r="BE29" s="191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191"/>
    </row>
    <row r="31" spans="2:71" s="2" customFormat="1" ht="14.45" customHeight="1">
      <c r="B31" s="41"/>
      <c r="C31" s="42"/>
      <c r="D31" s="43" t="s">
        <v>41</v>
      </c>
      <c r="E31" s="42"/>
      <c r="F31" s="43" t="s">
        <v>42</v>
      </c>
      <c r="G31" s="42"/>
      <c r="H31" s="42"/>
      <c r="I31" s="42"/>
      <c r="J31" s="42"/>
      <c r="K31" s="42"/>
      <c r="L31" s="201">
        <v>0.2</v>
      </c>
      <c r="M31" s="202"/>
      <c r="N31" s="202"/>
      <c r="O31" s="202"/>
      <c r="P31" s="42"/>
      <c r="Q31" s="42"/>
      <c r="R31" s="42"/>
      <c r="S31" s="42"/>
      <c r="T31" s="45" t="s">
        <v>43</v>
      </c>
      <c r="U31" s="42"/>
      <c r="V31" s="42"/>
      <c r="W31" s="203">
        <f>ROUND(AZ87+SUM(CD91:CD95),2)</f>
        <v>0</v>
      </c>
      <c r="X31" s="202"/>
      <c r="Y31" s="202"/>
      <c r="Z31" s="202"/>
      <c r="AA31" s="202"/>
      <c r="AB31" s="202"/>
      <c r="AC31" s="202"/>
      <c r="AD31" s="202"/>
      <c r="AE31" s="202"/>
      <c r="AF31" s="42"/>
      <c r="AG31" s="42"/>
      <c r="AH31" s="42"/>
      <c r="AI31" s="42"/>
      <c r="AJ31" s="42"/>
      <c r="AK31" s="203">
        <f>ROUND(AV87+SUM(BY91:BY95),2)</f>
        <v>0</v>
      </c>
      <c r="AL31" s="202"/>
      <c r="AM31" s="202"/>
      <c r="AN31" s="202"/>
      <c r="AO31" s="202"/>
      <c r="AP31" s="42"/>
      <c r="AQ31" s="46"/>
      <c r="BE31" s="191"/>
    </row>
    <row r="32" spans="2:71" s="2" customFormat="1" ht="14.45" customHeight="1">
      <c r="B32" s="41"/>
      <c r="C32" s="42"/>
      <c r="D32" s="42"/>
      <c r="E32" s="42"/>
      <c r="F32" s="43" t="s">
        <v>44</v>
      </c>
      <c r="G32" s="42"/>
      <c r="H32" s="42"/>
      <c r="I32" s="42"/>
      <c r="J32" s="42"/>
      <c r="K32" s="42"/>
      <c r="L32" s="201">
        <v>0.2</v>
      </c>
      <c r="M32" s="202"/>
      <c r="N32" s="202"/>
      <c r="O32" s="202"/>
      <c r="P32" s="42"/>
      <c r="Q32" s="42"/>
      <c r="R32" s="42"/>
      <c r="S32" s="42"/>
      <c r="T32" s="45" t="s">
        <v>43</v>
      </c>
      <c r="U32" s="42"/>
      <c r="V32" s="42"/>
      <c r="W32" s="203">
        <f>ROUND(BA87+SUM(CE91:CE95),2)</f>
        <v>0</v>
      </c>
      <c r="X32" s="202"/>
      <c r="Y32" s="202"/>
      <c r="Z32" s="202"/>
      <c r="AA32" s="202"/>
      <c r="AB32" s="202"/>
      <c r="AC32" s="202"/>
      <c r="AD32" s="202"/>
      <c r="AE32" s="202"/>
      <c r="AF32" s="42"/>
      <c r="AG32" s="42"/>
      <c r="AH32" s="42"/>
      <c r="AI32" s="42"/>
      <c r="AJ32" s="42"/>
      <c r="AK32" s="203">
        <f>ROUND(AW87+SUM(BZ91:BZ95),2)</f>
        <v>0</v>
      </c>
      <c r="AL32" s="202"/>
      <c r="AM32" s="202"/>
      <c r="AN32" s="202"/>
      <c r="AO32" s="202"/>
      <c r="AP32" s="42"/>
      <c r="AQ32" s="46"/>
      <c r="BE32" s="191"/>
    </row>
    <row r="33" spans="2:57" s="2" customFormat="1" ht="14.45" hidden="1" customHeight="1">
      <c r="B33" s="41"/>
      <c r="C33" s="42"/>
      <c r="D33" s="42"/>
      <c r="E33" s="42"/>
      <c r="F33" s="43" t="s">
        <v>45</v>
      </c>
      <c r="G33" s="42"/>
      <c r="H33" s="42"/>
      <c r="I33" s="42"/>
      <c r="J33" s="42"/>
      <c r="K33" s="42"/>
      <c r="L33" s="201">
        <v>0.2</v>
      </c>
      <c r="M33" s="202"/>
      <c r="N33" s="202"/>
      <c r="O33" s="202"/>
      <c r="P33" s="42"/>
      <c r="Q33" s="42"/>
      <c r="R33" s="42"/>
      <c r="S33" s="42"/>
      <c r="T33" s="45" t="s">
        <v>43</v>
      </c>
      <c r="U33" s="42"/>
      <c r="V33" s="42"/>
      <c r="W33" s="203">
        <f>ROUND(BB87+SUM(CF91:CF95),2)</f>
        <v>0</v>
      </c>
      <c r="X33" s="202"/>
      <c r="Y33" s="202"/>
      <c r="Z33" s="202"/>
      <c r="AA33" s="202"/>
      <c r="AB33" s="202"/>
      <c r="AC33" s="202"/>
      <c r="AD33" s="202"/>
      <c r="AE33" s="202"/>
      <c r="AF33" s="42"/>
      <c r="AG33" s="42"/>
      <c r="AH33" s="42"/>
      <c r="AI33" s="42"/>
      <c r="AJ33" s="42"/>
      <c r="AK33" s="203">
        <v>0</v>
      </c>
      <c r="AL33" s="202"/>
      <c r="AM33" s="202"/>
      <c r="AN33" s="202"/>
      <c r="AO33" s="202"/>
      <c r="AP33" s="42"/>
      <c r="AQ33" s="46"/>
      <c r="BE33" s="191"/>
    </row>
    <row r="34" spans="2:57" s="2" customFormat="1" ht="14.45" hidden="1" customHeight="1">
      <c r="B34" s="41"/>
      <c r="C34" s="42"/>
      <c r="D34" s="42"/>
      <c r="E34" s="42"/>
      <c r="F34" s="43" t="s">
        <v>46</v>
      </c>
      <c r="G34" s="42"/>
      <c r="H34" s="42"/>
      <c r="I34" s="42"/>
      <c r="J34" s="42"/>
      <c r="K34" s="42"/>
      <c r="L34" s="201">
        <v>0.2</v>
      </c>
      <c r="M34" s="202"/>
      <c r="N34" s="202"/>
      <c r="O34" s="202"/>
      <c r="P34" s="42"/>
      <c r="Q34" s="42"/>
      <c r="R34" s="42"/>
      <c r="S34" s="42"/>
      <c r="T34" s="45" t="s">
        <v>43</v>
      </c>
      <c r="U34" s="42"/>
      <c r="V34" s="42"/>
      <c r="W34" s="203">
        <f>ROUND(BC87+SUM(CG91:CG95),2)</f>
        <v>0</v>
      </c>
      <c r="X34" s="202"/>
      <c r="Y34" s="202"/>
      <c r="Z34" s="202"/>
      <c r="AA34" s="202"/>
      <c r="AB34" s="202"/>
      <c r="AC34" s="202"/>
      <c r="AD34" s="202"/>
      <c r="AE34" s="202"/>
      <c r="AF34" s="42"/>
      <c r="AG34" s="42"/>
      <c r="AH34" s="42"/>
      <c r="AI34" s="42"/>
      <c r="AJ34" s="42"/>
      <c r="AK34" s="203">
        <v>0</v>
      </c>
      <c r="AL34" s="202"/>
      <c r="AM34" s="202"/>
      <c r="AN34" s="202"/>
      <c r="AO34" s="202"/>
      <c r="AP34" s="42"/>
      <c r="AQ34" s="46"/>
      <c r="BE34" s="191"/>
    </row>
    <row r="35" spans="2:57" s="2" customFormat="1" ht="14.45" hidden="1" customHeight="1">
      <c r="B35" s="41"/>
      <c r="C35" s="42"/>
      <c r="D35" s="42"/>
      <c r="E35" s="42"/>
      <c r="F35" s="43" t="s">
        <v>47</v>
      </c>
      <c r="G35" s="42"/>
      <c r="H35" s="42"/>
      <c r="I35" s="42"/>
      <c r="J35" s="42"/>
      <c r="K35" s="42"/>
      <c r="L35" s="201">
        <v>0</v>
      </c>
      <c r="M35" s="202"/>
      <c r="N35" s="202"/>
      <c r="O35" s="202"/>
      <c r="P35" s="42"/>
      <c r="Q35" s="42"/>
      <c r="R35" s="42"/>
      <c r="S35" s="42"/>
      <c r="T35" s="45" t="s">
        <v>43</v>
      </c>
      <c r="U35" s="42"/>
      <c r="V35" s="42"/>
      <c r="W35" s="203">
        <f>ROUND(BD87+SUM(CH91:CH95),2)</f>
        <v>0</v>
      </c>
      <c r="X35" s="202"/>
      <c r="Y35" s="202"/>
      <c r="Z35" s="202"/>
      <c r="AA35" s="202"/>
      <c r="AB35" s="202"/>
      <c r="AC35" s="202"/>
      <c r="AD35" s="202"/>
      <c r="AE35" s="202"/>
      <c r="AF35" s="42"/>
      <c r="AG35" s="42"/>
      <c r="AH35" s="42"/>
      <c r="AI35" s="42"/>
      <c r="AJ35" s="42"/>
      <c r="AK35" s="203">
        <v>0</v>
      </c>
      <c r="AL35" s="202"/>
      <c r="AM35" s="202"/>
      <c r="AN35" s="202"/>
      <c r="AO35" s="202"/>
      <c r="AP35" s="42"/>
      <c r="AQ35" s="46"/>
    </row>
    <row r="36" spans="2:57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" customHeight="1">
      <c r="B37" s="36"/>
      <c r="C37" s="47"/>
      <c r="D37" s="48" t="s">
        <v>48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49</v>
      </c>
      <c r="U37" s="49"/>
      <c r="V37" s="49"/>
      <c r="W37" s="49"/>
      <c r="X37" s="204" t="s">
        <v>50</v>
      </c>
      <c r="Y37" s="205"/>
      <c r="Z37" s="205"/>
      <c r="AA37" s="205"/>
      <c r="AB37" s="205"/>
      <c r="AC37" s="49"/>
      <c r="AD37" s="49"/>
      <c r="AE37" s="49"/>
      <c r="AF37" s="49"/>
      <c r="AG37" s="49"/>
      <c r="AH37" s="49"/>
      <c r="AI37" s="49"/>
      <c r="AJ37" s="49"/>
      <c r="AK37" s="206">
        <f>SUM(AK29:AK35)</f>
        <v>0</v>
      </c>
      <c r="AL37" s="205"/>
      <c r="AM37" s="205"/>
      <c r="AN37" s="205"/>
      <c r="AO37" s="207"/>
      <c r="AP37" s="47"/>
      <c r="AQ37" s="38"/>
    </row>
    <row r="38" spans="2:57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 ht="13.5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5"/>
    </row>
    <row r="40" spans="2:57" ht="13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5"/>
    </row>
    <row r="41" spans="2:57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5"/>
    </row>
    <row r="42" spans="2:57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5"/>
    </row>
    <row r="43" spans="2:57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5"/>
    </row>
    <row r="44" spans="2:57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5"/>
    </row>
    <row r="45" spans="2:57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5"/>
    </row>
    <row r="46" spans="2:57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5"/>
    </row>
    <row r="47" spans="2:57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5"/>
    </row>
    <row r="48" spans="2:57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5"/>
    </row>
    <row r="49" spans="2:43" s="1" customFormat="1">
      <c r="B49" s="36"/>
      <c r="C49" s="37"/>
      <c r="D49" s="51" t="s">
        <v>51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52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 ht="13.5">
      <c r="B50" s="24"/>
      <c r="C50" s="27"/>
      <c r="D50" s="5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5"/>
      <c r="AA50" s="27"/>
      <c r="AB50" s="27"/>
      <c r="AC50" s="54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5"/>
      <c r="AP50" s="27"/>
      <c r="AQ50" s="25"/>
    </row>
    <row r="51" spans="2:43" ht="13.5">
      <c r="B51" s="24"/>
      <c r="C51" s="27"/>
      <c r="D51" s="54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55"/>
      <c r="AA51" s="27"/>
      <c r="AB51" s="27"/>
      <c r="AC51" s="54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5"/>
      <c r="AP51" s="27"/>
      <c r="AQ51" s="25"/>
    </row>
    <row r="52" spans="2:43" ht="13.5">
      <c r="B52" s="24"/>
      <c r="C52" s="27"/>
      <c r="D52" s="5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55"/>
      <c r="AA52" s="27"/>
      <c r="AB52" s="27"/>
      <c r="AC52" s="54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5"/>
      <c r="AP52" s="27"/>
      <c r="AQ52" s="25"/>
    </row>
    <row r="53" spans="2:43" ht="13.5">
      <c r="B53" s="24"/>
      <c r="C53" s="27"/>
      <c r="D53" s="5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55"/>
      <c r="AA53" s="27"/>
      <c r="AB53" s="27"/>
      <c r="AC53" s="54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55"/>
      <c r="AP53" s="27"/>
      <c r="AQ53" s="25"/>
    </row>
    <row r="54" spans="2:43" ht="13.5">
      <c r="B54" s="24"/>
      <c r="C54" s="27"/>
      <c r="D54" s="54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55"/>
      <c r="AA54" s="27"/>
      <c r="AB54" s="27"/>
      <c r="AC54" s="54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55"/>
      <c r="AP54" s="27"/>
      <c r="AQ54" s="25"/>
    </row>
    <row r="55" spans="2:43" ht="13.5">
      <c r="B55" s="24"/>
      <c r="C55" s="27"/>
      <c r="D55" s="5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55"/>
      <c r="AA55" s="27"/>
      <c r="AB55" s="27"/>
      <c r="AC55" s="54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55"/>
      <c r="AP55" s="27"/>
      <c r="AQ55" s="25"/>
    </row>
    <row r="56" spans="2:43" ht="13.5">
      <c r="B56" s="24"/>
      <c r="C56" s="27"/>
      <c r="D56" s="5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55"/>
      <c r="AA56" s="27"/>
      <c r="AB56" s="27"/>
      <c r="AC56" s="54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55"/>
      <c r="AP56" s="27"/>
      <c r="AQ56" s="25"/>
    </row>
    <row r="57" spans="2:43" ht="13.5">
      <c r="B57" s="24"/>
      <c r="C57" s="27"/>
      <c r="D57" s="5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55"/>
      <c r="AA57" s="27"/>
      <c r="AB57" s="27"/>
      <c r="AC57" s="54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5"/>
      <c r="AP57" s="27"/>
      <c r="AQ57" s="25"/>
    </row>
    <row r="58" spans="2:43" s="1" customFormat="1">
      <c r="B58" s="36"/>
      <c r="C58" s="37"/>
      <c r="D58" s="56" t="s">
        <v>53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54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53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54</v>
      </c>
      <c r="AN58" s="57"/>
      <c r="AO58" s="59"/>
      <c r="AP58" s="37"/>
      <c r="AQ58" s="38"/>
    </row>
    <row r="59" spans="2:43" ht="13.5"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5"/>
    </row>
    <row r="60" spans="2:43" s="1" customFormat="1">
      <c r="B60" s="36"/>
      <c r="C60" s="37"/>
      <c r="D60" s="51" t="s">
        <v>55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56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 ht="13.5">
      <c r="B61" s="24"/>
      <c r="C61" s="27"/>
      <c r="D61" s="54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55"/>
      <c r="AA61" s="27"/>
      <c r="AB61" s="27"/>
      <c r="AC61" s="54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5"/>
      <c r="AP61" s="27"/>
      <c r="AQ61" s="25"/>
    </row>
    <row r="62" spans="2:43" ht="13.5">
      <c r="B62" s="24"/>
      <c r="C62" s="27"/>
      <c r="D62" s="54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55"/>
      <c r="AA62" s="27"/>
      <c r="AB62" s="27"/>
      <c r="AC62" s="54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55"/>
      <c r="AP62" s="27"/>
      <c r="AQ62" s="25"/>
    </row>
    <row r="63" spans="2:43" ht="13.5">
      <c r="B63" s="24"/>
      <c r="C63" s="27"/>
      <c r="D63" s="54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55"/>
      <c r="AA63" s="27"/>
      <c r="AB63" s="27"/>
      <c r="AC63" s="54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55"/>
      <c r="AP63" s="27"/>
      <c r="AQ63" s="25"/>
    </row>
    <row r="64" spans="2:43" ht="13.5">
      <c r="B64" s="24"/>
      <c r="C64" s="27"/>
      <c r="D64" s="54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55"/>
      <c r="AA64" s="27"/>
      <c r="AB64" s="27"/>
      <c r="AC64" s="54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55"/>
      <c r="AP64" s="27"/>
      <c r="AQ64" s="25"/>
    </row>
    <row r="65" spans="2:43" ht="13.5">
      <c r="B65" s="24"/>
      <c r="C65" s="27"/>
      <c r="D65" s="54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55"/>
      <c r="AA65" s="27"/>
      <c r="AB65" s="27"/>
      <c r="AC65" s="54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55"/>
      <c r="AP65" s="27"/>
      <c r="AQ65" s="25"/>
    </row>
    <row r="66" spans="2:43" ht="13.5">
      <c r="B66" s="24"/>
      <c r="C66" s="27"/>
      <c r="D66" s="54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55"/>
      <c r="AA66" s="27"/>
      <c r="AB66" s="27"/>
      <c r="AC66" s="54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5"/>
      <c r="AP66" s="27"/>
      <c r="AQ66" s="25"/>
    </row>
    <row r="67" spans="2:43" ht="13.5">
      <c r="B67" s="24"/>
      <c r="C67" s="27"/>
      <c r="D67" s="54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55"/>
      <c r="AA67" s="27"/>
      <c r="AB67" s="27"/>
      <c r="AC67" s="54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5"/>
      <c r="AP67" s="27"/>
      <c r="AQ67" s="25"/>
    </row>
    <row r="68" spans="2:43" ht="13.5">
      <c r="B68" s="24"/>
      <c r="C68" s="27"/>
      <c r="D68" s="5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55"/>
      <c r="AA68" s="27"/>
      <c r="AB68" s="27"/>
      <c r="AC68" s="54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5"/>
      <c r="AP68" s="27"/>
      <c r="AQ68" s="25"/>
    </row>
    <row r="69" spans="2:43" s="1" customFormat="1">
      <c r="B69" s="36"/>
      <c r="C69" s="37"/>
      <c r="D69" s="56" t="s">
        <v>53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54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53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54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188" t="s">
        <v>57</v>
      </c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38"/>
    </row>
    <row r="77" spans="2:43" s="3" customFormat="1" ht="14.45" customHeight="1">
      <c r="B77" s="66"/>
      <c r="C77" s="31" t="s">
        <v>14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okna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70" t="s">
        <v>17</v>
      </c>
      <c r="D78" s="71"/>
      <c r="E78" s="71"/>
      <c r="F78" s="71"/>
      <c r="G78" s="71"/>
      <c r="H78" s="71"/>
      <c r="I78" s="71"/>
      <c r="J78" s="71"/>
      <c r="K78" s="71"/>
      <c r="L78" s="208" t="str">
        <f>K6</f>
        <v>Výmena okien vo výrobnej hale firmy MODOST s.r.o.</v>
      </c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>
      <c r="B80" s="36"/>
      <c r="C80" s="31" t="s">
        <v>21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 xml:space="preserve"> 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1" t="s">
        <v>23</v>
      </c>
      <c r="AJ80" s="37"/>
      <c r="AK80" s="37"/>
      <c r="AL80" s="37"/>
      <c r="AM80" s="74" t="str">
        <f>IF(AN8= "","",AN8)</f>
        <v>11. 12. 2019</v>
      </c>
      <c r="AN80" s="37"/>
      <c r="AO80" s="37"/>
      <c r="AP80" s="37"/>
      <c r="AQ80" s="38"/>
    </row>
    <row r="81" spans="1:89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>
      <c r="B82" s="36"/>
      <c r="C82" s="31" t="s">
        <v>25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Modost s.r.o.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1" t="s">
        <v>33</v>
      </c>
      <c r="AJ82" s="37"/>
      <c r="AK82" s="37"/>
      <c r="AL82" s="37"/>
      <c r="AM82" s="210" t="str">
        <f>IF(E17="","",E17)</f>
        <v xml:space="preserve"> </v>
      </c>
      <c r="AN82" s="210"/>
      <c r="AO82" s="210"/>
      <c r="AP82" s="210"/>
      <c r="AQ82" s="38"/>
      <c r="AS82" s="211" t="s">
        <v>58</v>
      </c>
      <c r="AT82" s="212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89" s="1" customFormat="1">
      <c r="B83" s="36"/>
      <c r="C83" s="31" t="s">
        <v>31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1" t="s">
        <v>36</v>
      </c>
      <c r="AJ83" s="37"/>
      <c r="AK83" s="37"/>
      <c r="AL83" s="37"/>
      <c r="AM83" s="210" t="str">
        <f>IF(E20="","",E20)</f>
        <v xml:space="preserve"> </v>
      </c>
      <c r="AN83" s="210"/>
      <c r="AO83" s="210"/>
      <c r="AP83" s="210"/>
      <c r="AQ83" s="38"/>
      <c r="AS83" s="213"/>
      <c r="AT83" s="214"/>
      <c r="AU83" s="37"/>
      <c r="AV83" s="37"/>
      <c r="AW83" s="37"/>
      <c r="AX83" s="37"/>
      <c r="AY83" s="37"/>
      <c r="AZ83" s="37"/>
      <c r="BA83" s="37"/>
      <c r="BB83" s="37"/>
      <c r="BC83" s="37"/>
      <c r="BD83" s="75"/>
    </row>
    <row r="84" spans="1:89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13"/>
      <c r="AT84" s="214"/>
      <c r="AU84" s="37"/>
      <c r="AV84" s="37"/>
      <c r="AW84" s="37"/>
      <c r="AX84" s="37"/>
      <c r="AY84" s="37"/>
      <c r="AZ84" s="37"/>
      <c r="BA84" s="37"/>
      <c r="BB84" s="37"/>
      <c r="BC84" s="37"/>
      <c r="BD84" s="75"/>
    </row>
    <row r="85" spans="1:89" s="1" customFormat="1" ht="29.25" customHeight="1">
      <c r="B85" s="36"/>
      <c r="C85" s="215" t="s">
        <v>59</v>
      </c>
      <c r="D85" s="216"/>
      <c r="E85" s="216"/>
      <c r="F85" s="216"/>
      <c r="G85" s="216"/>
      <c r="H85" s="76"/>
      <c r="I85" s="217" t="s">
        <v>60</v>
      </c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7" t="s">
        <v>61</v>
      </c>
      <c r="AH85" s="216"/>
      <c r="AI85" s="216"/>
      <c r="AJ85" s="216"/>
      <c r="AK85" s="216"/>
      <c r="AL85" s="216"/>
      <c r="AM85" s="216"/>
      <c r="AN85" s="217" t="s">
        <v>62</v>
      </c>
      <c r="AO85" s="216"/>
      <c r="AP85" s="218"/>
      <c r="AQ85" s="38"/>
      <c r="AS85" s="77" t="s">
        <v>63</v>
      </c>
      <c r="AT85" s="78" t="s">
        <v>64</v>
      </c>
      <c r="AU85" s="78" t="s">
        <v>65</v>
      </c>
      <c r="AV85" s="78" t="s">
        <v>66</v>
      </c>
      <c r="AW85" s="78" t="s">
        <v>67</v>
      </c>
      <c r="AX85" s="78" t="s">
        <v>68</v>
      </c>
      <c r="AY85" s="78" t="s">
        <v>69</v>
      </c>
      <c r="AZ85" s="78" t="s">
        <v>70</v>
      </c>
      <c r="BA85" s="78" t="s">
        <v>71</v>
      </c>
      <c r="BB85" s="78" t="s">
        <v>72</v>
      </c>
      <c r="BC85" s="78" t="s">
        <v>73</v>
      </c>
      <c r="BD85" s="79" t="s">
        <v>74</v>
      </c>
    </row>
    <row r="86" spans="1:89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0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450000000000003" customHeight="1">
      <c r="B87" s="69"/>
      <c r="C87" s="81" t="s">
        <v>75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226">
        <f>ROUND(AG88,2)</f>
        <v>0</v>
      </c>
      <c r="AH87" s="226"/>
      <c r="AI87" s="226"/>
      <c r="AJ87" s="226"/>
      <c r="AK87" s="226"/>
      <c r="AL87" s="226"/>
      <c r="AM87" s="226"/>
      <c r="AN87" s="227">
        <f>SUM(AG87,AT87)</f>
        <v>0</v>
      </c>
      <c r="AO87" s="227"/>
      <c r="AP87" s="227"/>
      <c r="AQ87" s="72"/>
      <c r="AS87" s="83">
        <f>ROUND(AS88,2)</f>
        <v>0</v>
      </c>
      <c r="AT87" s="84">
        <f>ROUND(SUM(AV87:AW87),2)</f>
        <v>0</v>
      </c>
      <c r="AU87" s="85">
        <f>ROUND(AU88,5)</f>
        <v>0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ROUND(AZ88,2)</f>
        <v>0</v>
      </c>
      <c r="BA87" s="84">
        <f>ROUND(BA88,2)</f>
        <v>0</v>
      </c>
      <c r="BB87" s="84">
        <f>ROUND(BB88,2)</f>
        <v>0</v>
      </c>
      <c r="BC87" s="84">
        <f>ROUND(BC88,2)</f>
        <v>0</v>
      </c>
      <c r="BD87" s="86">
        <f>ROUND(BD88,2)</f>
        <v>0</v>
      </c>
      <c r="BS87" s="87" t="s">
        <v>76</v>
      </c>
      <c r="BT87" s="87" t="s">
        <v>77</v>
      </c>
      <c r="BV87" s="87" t="s">
        <v>78</v>
      </c>
      <c r="BW87" s="87" t="s">
        <v>79</v>
      </c>
      <c r="BX87" s="87" t="s">
        <v>80</v>
      </c>
    </row>
    <row r="88" spans="1:89" s="5" customFormat="1" ht="31.5" customHeight="1">
      <c r="A88" s="88" t="s">
        <v>81</v>
      </c>
      <c r="B88" s="89"/>
      <c r="C88" s="90"/>
      <c r="D88" s="221" t="s">
        <v>15</v>
      </c>
      <c r="E88" s="221"/>
      <c r="F88" s="221"/>
      <c r="G88" s="221"/>
      <c r="H88" s="221"/>
      <c r="I88" s="91"/>
      <c r="J88" s="221" t="s">
        <v>18</v>
      </c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19">
        <f>'okna - Výmena okien vo vý...'!M29</f>
        <v>0</v>
      </c>
      <c r="AH88" s="220"/>
      <c r="AI88" s="220"/>
      <c r="AJ88" s="220"/>
      <c r="AK88" s="220"/>
      <c r="AL88" s="220"/>
      <c r="AM88" s="220"/>
      <c r="AN88" s="219">
        <f>SUM(AG88,AT88)</f>
        <v>0</v>
      </c>
      <c r="AO88" s="220"/>
      <c r="AP88" s="220"/>
      <c r="AQ88" s="92"/>
      <c r="AS88" s="93">
        <f>'okna - Výmena okien vo vý...'!M27</f>
        <v>0</v>
      </c>
      <c r="AT88" s="94">
        <f>ROUND(SUM(AV88:AW88),2)</f>
        <v>0</v>
      </c>
      <c r="AU88" s="95">
        <f>'okna - Výmena okien vo vý...'!W117</f>
        <v>0</v>
      </c>
      <c r="AV88" s="94">
        <f>'okna - Výmena okien vo vý...'!M31</f>
        <v>0</v>
      </c>
      <c r="AW88" s="94">
        <f>'okna - Výmena okien vo vý...'!M32</f>
        <v>0</v>
      </c>
      <c r="AX88" s="94">
        <f>'okna - Výmena okien vo vý...'!M33</f>
        <v>0</v>
      </c>
      <c r="AY88" s="94">
        <f>'okna - Výmena okien vo vý...'!M34</f>
        <v>0</v>
      </c>
      <c r="AZ88" s="94">
        <f>'okna - Výmena okien vo vý...'!H31</f>
        <v>0</v>
      </c>
      <c r="BA88" s="94">
        <f>'okna - Výmena okien vo vý...'!H32</f>
        <v>0</v>
      </c>
      <c r="BB88" s="94">
        <f>'okna - Výmena okien vo vý...'!H33</f>
        <v>0</v>
      </c>
      <c r="BC88" s="94">
        <f>'okna - Výmena okien vo vý...'!H34</f>
        <v>0</v>
      </c>
      <c r="BD88" s="96">
        <f>'okna - Výmena okien vo vý...'!H35</f>
        <v>0</v>
      </c>
      <c r="BT88" s="97" t="s">
        <v>82</v>
      </c>
      <c r="BU88" s="97" t="s">
        <v>83</v>
      </c>
      <c r="BV88" s="97" t="s">
        <v>78</v>
      </c>
      <c r="BW88" s="97" t="s">
        <v>79</v>
      </c>
      <c r="BX88" s="97" t="s">
        <v>80</v>
      </c>
    </row>
    <row r="89" spans="1:89" ht="13.5">
      <c r="B89" s="24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5"/>
    </row>
    <row r="90" spans="1:89" s="1" customFormat="1" ht="30" customHeight="1">
      <c r="B90" s="36"/>
      <c r="C90" s="81" t="s">
        <v>84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227">
        <f>ROUND(SUM(AG91:AG94),2)</f>
        <v>0</v>
      </c>
      <c r="AH90" s="227"/>
      <c r="AI90" s="227"/>
      <c r="AJ90" s="227"/>
      <c r="AK90" s="227"/>
      <c r="AL90" s="227"/>
      <c r="AM90" s="227"/>
      <c r="AN90" s="227">
        <f>ROUND(SUM(AN91:AN94),2)</f>
        <v>0</v>
      </c>
      <c r="AO90" s="227"/>
      <c r="AP90" s="227"/>
      <c r="AQ90" s="38"/>
      <c r="AS90" s="77" t="s">
        <v>85</v>
      </c>
      <c r="AT90" s="78" t="s">
        <v>86</v>
      </c>
      <c r="AU90" s="78" t="s">
        <v>41</v>
      </c>
      <c r="AV90" s="79" t="s">
        <v>64</v>
      </c>
    </row>
    <row r="91" spans="1:89" s="1" customFormat="1" ht="19.899999999999999" customHeight="1">
      <c r="B91" s="36"/>
      <c r="C91" s="37"/>
      <c r="D91" s="98" t="s">
        <v>87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222">
        <f>ROUND(AG87*AS91,2)</f>
        <v>0</v>
      </c>
      <c r="AH91" s="223"/>
      <c r="AI91" s="223"/>
      <c r="AJ91" s="223"/>
      <c r="AK91" s="223"/>
      <c r="AL91" s="223"/>
      <c r="AM91" s="223"/>
      <c r="AN91" s="223">
        <f>ROUND(AG91+AV91,2)</f>
        <v>0</v>
      </c>
      <c r="AO91" s="223"/>
      <c r="AP91" s="223"/>
      <c r="AQ91" s="38"/>
      <c r="AS91" s="99">
        <v>0</v>
      </c>
      <c r="AT91" s="100" t="s">
        <v>88</v>
      </c>
      <c r="AU91" s="100" t="s">
        <v>42</v>
      </c>
      <c r="AV91" s="101">
        <f>ROUND(IF(AU91="základná",AG91*L31,IF(AU91="znížená",AG91*L32,0)),2)</f>
        <v>0</v>
      </c>
      <c r="BV91" s="20" t="s">
        <v>89</v>
      </c>
      <c r="BY91" s="102">
        <f>IF(AU91="základná",AV91,0)</f>
        <v>0</v>
      </c>
      <c r="BZ91" s="102">
        <f>IF(AU91="znížená",AV91,0)</f>
        <v>0</v>
      </c>
      <c r="CA91" s="102">
        <v>0</v>
      </c>
      <c r="CB91" s="102">
        <v>0</v>
      </c>
      <c r="CC91" s="102">
        <v>0</v>
      </c>
      <c r="CD91" s="102">
        <f>IF(AU91="základná",AG91,0)</f>
        <v>0</v>
      </c>
      <c r="CE91" s="102">
        <f>IF(AU91="znížená",AG91,0)</f>
        <v>0</v>
      </c>
      <c r="CF91" s="102">
        <f>IF(AU91="zákl. prenesená",AG91,0)</f>
        <v>0</v>
      </c>
      <c r="CG91" s="102">
        <f>IF(AU91="zníž. prenesená",AG91,0)</f>
        <v>0</v>
      </c>
      <c r="CH91" s="102">
        <f>IF(AU91="nulová",AG91,0)</f>
        <v>0</v>
      </c>
      <c r="CI91" s="20">
        <f>IF(AU91="základná",1,IF(AU91="znížená",2,IF(AU91="zákl. prenesená",4,IF(AU91="zníž. prenesená",5,3))))</f>
        <v>1</v>
      </c>
      <c r="CJ91" s="20">
        <f>IF(AT91="stavebná časť",1,IF(8891="investičná časť",2,3))</f>
        <v>1</v>
      </c>
      <c r="CK91" s="20" t="str">
        <f>IF(D91="Vyplň vlastné","","x")</f>
        <v>x</v>
      </c>
    </row>
    <row r="92" spans="1:89" s="1" customFormat="1" ht="19.899999999999999" customHeight="1">
      <c r="B92" s="36"/>
      <c r="C92" s="37"/>
      <c r="D92" s="224" t="s">
        <v>90</v>
      </c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37"/>
      <c r="AD92" s="37"/>
      <c r="AE92" s="37"/>
      <c r="AF92" s="37"/>
      <c r="AG92" s="222">
        <f>AG87*AS92</f>
        <v>0</v>
      </c>
      <c r="AH92" s="223"/>
      <c r="AI92" s="223"/>
      <c r="AJ92" s="223"/>
      <c r="AK92" s="223"/>
      <c r="AL92" s="223"/>
      <c r="AM92" s="223"/>
      <c r="AN92" s="223">
        <f>AG92+AV92</f>
        <v>0</v>
      </c>
      <c r="AO92" s="223"/>
      <c r="AP92" s="223"/>
      <c r="AQ92" s="38"/>
      <c r="AS92" s="103">
        <v>0</v>
      </c>
      <c r="AT92" s="104" t="s">
        <v>88</v>
      </c>
      <c r="AU92" s="104" t="s">
        <v>42</v>
      </c>
      <c r="AV92" s="105">
        <f>ROUND(IF(AU92="nulová",0,IF(OR(AU92="základná",AU92="zákl. prenesená"),AG92*L31,AG92*L32)),2)</f>
        <v>0</v>
      </c>
      <c r="BV92" s="20" t="s">
        <v>91</v>
      </c>
      <c r="BY92" s="102">
        <f>IF(AU92="základná",AV92,0)</f>
        <v>0</v>
      </c>
      <c r="BZ92" s="102">
        <f>IF(AU92="znížená",AV92,0)</f>
        <v>0</v>
      </c>
      <c r="CA92" s="102">
        <f>IF(AU92="zákl. prenesená",AV92,0)</f>
        <v>0</v>
      </c>
      <c r="CB92" s="102">
        <f>IF(AU92="zníž. prenesená",AV92,0)</f>
        <v>0</v>
      </c>
      <c r="CC92" s="102">
        <f>IF(AU92="nulová",AV92,0)</f>
        <v>0</v>
      </c>
      <c r="CD92" s="102">
        <f>IF(AU92="základná",AG92,0)</f>
        <v>0</v>
      </c>
      <c r="CE92" s="102">
        <f>IF(AU92="znížená",AG92,0)</f>
        <v>0</v>
      </c>
      <c r="CF92" s="102">
        <f>IF(AU92="zákl. prenesená",AG92,0)</f>
        <v>0</v>
      </c>
      <c r="CG92" s="102">
        <f>IF(AU92="zníž. prenesená",AG92,0)</f>
        <v>0</v>
      </c>
      <c r="CH92" s="102">
        <f>IF(AU92="nulová",AG92,0)</f>
        <v>0</v>
      </c>
      <c r="CI92" s="20">
        <f>IF(AU92="základná",1,IF(AU92="znížená",2,IF(AU92="zákl. prenesená",4,IF(AU92="zníž. prenesená",5,3))))</f>
        <v>1</v>
      </c>
      <c r="CJ92" s="20">
        <f>IF(AT92="stavebná časť",1,IF(8892="investičná časť",2,3))</f>
        <v>1</v>
      </c>
      <c r="CK92" s="20" t="str">
        <f>IF(D92="Vyplň vlastné","","x")</f>
        <v/>
      </c>
    </row>
    <row r="93" spans="1:89" s="1" customFormat="1" ht="19.899999999999999" customHeight="1">
      <c r="B93" s="36"/>
      <c r="C93" s="37"/>
      <c r="D93" s="224" t="s">
        <v>90</v>
      </c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25"/>
      <c r="Z93" s="225"/>
      <c r="AA93" s="225"/>
      <c r="AB93" s="225"/>
      <c r="AC93" s="37"/>
      <c r="AD93" s="37"/>
      <c r="AE93" s="37"/>
      <c r="AF93" s="37"/>
      <c r="AG93" s="222">
        <f>AG87*AS93</f>
        <v>0</v>
      </c>
      <c r="AH93" s="223"/>
      <c r="AI93" s="223"/>
      <c r="AJ93" s="223"/>
      <c r="AK93" s="223"/>
      <c r="AL93" s="223"/>
      <c r="AM93" s="223"/>
      <c r="AN93" s="223">
        <f>AG93+AV93</f>
        <v>0</v>
      </c>
      <c r="AO93" s="223"/>
      <c r="AP93" s="223"/>
      <c r="AQ93" s="38"/>
      <c r="AS93" s="103">
        <v>0</v>
      </c>
      <c r="AT93" s="104" t="s">
        <v>88</v>
      </c>
      <c r="AU93" s="104" t="s">
        <v>42</v>
      </c>
      <c r="AV93" s="105">
        <f>ROUND(IF(AU93="nulová",0,IF(OR(AU93="základná",AU93="zákl. prenesená"),AG93*L31,AG93*L32)),2)</f>
        <v>0</v>
      </c>
      <c r="BV93" s="20" t="s">
        <v>91</v>
      </c>
      <c r="BY93" s="102">
        <f>IF(AU93="základná",AV93,0)</f>
        <v>0</v>
      </c>
      <c r="BZ93" s="102">
        <f>IF(AU93="znížená",AV93,0)</f>
        <v>0</v>
      </c>
      <c r="CA93" s="102">
        <f>IF(AU93="zákl. prenesená",AV93,0)</f>
        <v>0</v>
      </c>
      <c r="CB93" s="102">
        <f>IF(AU93="zníž. prenesená",AV93,0)</f>
        <v>0</v>
      </c>
      <c r="CC93" s="102">
        <f>IF(AU93="nulová",AV93,0)</f>
        <v>0</v>
      </c>
      <c r="CD93" s="102">
        <f>IF(AU93="základná",AG93,0)</f>
        <v>0</v>
      </c>
      <c r="CE93" s="102">
        <f>IF(AU93="znížená",AG93,0)</f>
        <v>0</v>
      </c>
      <c r="CF93" s="102">
        <f>IF(AU93="zákl. prenesená",AG93,0)</f>
        <v>0</v>
      </c>
      <c r="CG93" s="102">
        <f>IF(AU93="zníž. prenesená",AG93,0)</f>
        <v>0</v>
      </c>
      <c r="CH93" s="102">
        <f>IF(AU93="nulová",AG93,0)</f>
        <v>0</v>
      </c>
      <c r="CI93" s="20">
        <f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>IF(D93="Vyplň vlastné","","x")</f>
        <v/>
      </c>
    </row>
    <row r="94" spans="1:89" s="1" customFormat="1" ht="19.899999999999999" customHeight="1">
      <c r="B94" s="36"/>
      <c r="C94" s="37"/>
      <c r="D94" s="224" t="s">
        <v>90</v>
      </c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5"/>
      <c r="Y94" s="225"/>
      <c r="Z94" s="225"/>
      <c r="AA94" s="225"/>
      <c r="AB94" s="225"/>
      <c r="AC94" s="37"/>
      <c r="AD94" s="37"/>
      <c r="AE94" s="37"/>
      <c r="AF94" s="37"/>
      <c r="AG94" s="222">
        <f>AG87*AS94</f>
        <v>0</v>
      </c>
      <c r="AH94" s="223"/>
      <c r="AI94" s="223"/>
      <c r="AJ94" s="223"/>
      <c r="AK94" s="223"/>
      <c r="AL94" s="223"/>
      <c r="AM94" s="223"/>
      <c r="AN94" s="223">
        <f>AG94+AV94</f>
        <v>0</v>
      </c>
      <c r="AO94" s="223"/>
      <c r="AP94" s="223"/>
      <c r="AQ94" s="38"/>
      <c r="AS94" s="106">
        <v>0</v>
      </c>
      <c r="AT94" s="107" t="s">
        <v>88</v>
      </c>
      <c r="AU94" s="107" t="s">
        <v>42</v>
      </c>
      <c r="AV94" s="108">
        <f>ROUND(IF(AU94="nulová",0,IF(OR(AU94="základná",AU94="zákl. prenesená"),AG94*L31,AG94*L32)),2)</f>
        <v>0</v>
      </c>
      <c r="BV94" s="20" t="s">
        <v>91</v>
      </c>
      <c r="BY94" s="102">
        <f>IF(AU94="základná",AV94,0)</f>
        <v>0</v>
      </c>
      <c r="BZ94" s="102">
        <f>IF(AU94="znížená",AV94,0)</f>
        <v>0</v>
      </c>
      <c r="CA94" s="102">
        <f>IF(AU94="zákl. prenesená",AV94,0)</f>
        <v>0</v>
      </c>
      <c r="CB94" s="102">
        <f>IF(AU94="zníž. prenesená",AV94,0)</f>
        <v>0</v>
      </c>
      <c r="CC94" s="102">
        <f>IF(AU94="nulová",AV94,0)</f>
        <v>0</v>
      </c>
      <c r="CD94" s="102">
        <f>IF(AU94="základná",AG94,0)</f>
        <v>0</v>
      </c>
      <c r="CE94" s="102">
        <f>IF(AU94="znížená",AG94,0)</f>
        <v>0</v>
      </c>
      <c r="CF94" s="102">
        <f>IF(AU94="zákl. prenesená",AG94,0)</f>
        <v>0</v>
      </c>
      <c r="CG94" s="102">
        <f>IF(AU94="zníž. prenesená",AG94,0)</f>
        <v>0</v>
      </c>
      <c r="CH94" s="102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/>
      </c>
    </row>
    <row r="95" spans="1:89" s="1" customFormat="1" ht="10.9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8"/>
    </row>
    <row r="96" spans="1:89" s="1" customFormat="1" ht="30" customHeight="1">
      <c r="B96" s="36"/>
      <c r="C96" s="109" t="s">
        <v>92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228">
        <f>ROUND(AG87+AG90,2)</f>
        <v>0</v>
      </c>
      <c r="AH96" s="228"/>
      <c r="AI96" s="228"/>
      <c r="AJ96" s="228"/>
      <c r="AK96" s="228"/>
      <c r="AL96" s="228"/>
      <c r="AM96" s="228"/>
      <c r="AN96" s="228">
        <f>AN87+AN90</f>
        <v>0</v>
      </c>
      <c r="AO96" s="228"/>
      <c r="AP96" s="228"/>
      <c r="AQ96" s="38"/>
    </row>
    <row r="97" spans="2:43" s="1" customFormat="1" ht="6.95" customHeight="1"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2"/>
    </row>
  </sheetData>
  <mergeCells count="58">
    <mergeCell ref="AG90:AM90"/>
    <mergeCell ref="AN90:AP90"/>
    <mergeCell ref="AG96:AM96"/>
    <mergeCell ref="AN96:AP96"/>
    <mergeCell ref="AR2:BE2"/>
    <mergeCell ref="D93:AB93"/>
    <mergeCell ref="AG93:AM93"/>
    <mergeCell ref="AN93:AP93"/>
    <mergeCell ref="D94:AB94"/>
    <mergeCell ref="AG94:AM94"/>
    <mergeCell ref="AN94:AP94"/>
    <mergeCell ref="AG91:AM91"/>
    <mergeCell ref="AN91:AP91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okna - Výmena okien vo vý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8"/>
  <sheetViews>
    <sheetView showGridLines="0" workbookViewId="0">
      <pane ySplit="1" topLeftCell="A39" activePane="bottomLeft" state="frozen"/>
      <selection pane="bottomLeft" activeCell="L137" sqref="L137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1"/>
      <c r="B1" s="13"/>
      <c r="C1" s="13"/>
      <c r="D1" s="14" t="s">
        <v>1</v>
      </c>
      <c r="E1" s="13"/>
      <c r="F1" s="15" t="s">
        <v>93</v>
      </c>
      <c r="G1" s="15"/>
      <c r="H1" s="271" t="s">
        <v>94</v>
      </c>
      <c r="I1" s="271"/>
      <c r="J1" s="271"/>
      <c r="K1" s="271"/>
      <c r="L1" s="15" t="s">
        <v>95</v>
      </c>
      <c r="M1" s="13"/>
      <c r="N1" s="13"/>
      <c r="O1" s="14" t="s">
        <v>96</v>
      </c>
      <c r="P1" s="13"/>
      <c r="Q1" s="13"/>
      <c r="R1" s="13"/>
      <c r="S1" s="15" t="s">
        <v>97</v>
      </c>
      <c r="T1" s="15"/>
      <c r="U1" s="111"/>
      <c r="V1" s="111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229" t="s">
        <v>8</v>
      </c>
      <c r="T2" s="230"/>
      <c r="U2" s="230"/>
      <c r="V2" s="230"/>
      <c r="W2" s="230"/>
      <c r="X2" s="230"/>
      <c r="Y2" s="230"/>
      <c r="Z2" s="230"/>
      <c r="AA2" s="230"/>
      <c r="AB2" s="230"/>
      <c r="AC2" s="230"/>
      <c r="AT2" s="20" t="s">
        <v>79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spans="1:66" ht="36.950000000000003" customHeight="1">
      <c r="B4" s="24"/>
      <c r="C4" s="188" t="s">
        <v>98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25"/>
      <c r="T4" s="19" t="s">
        <v>12</v>
      </c>
      <c r="AT4" s="20" t="s">
        <v>6</v>
      </c>
    </row>
    <row r="5" spans="1:66" ht="6.95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s="1" customFormat="1" ht="32.85" customHeight="1">
      <c r="B6" s="36"/>
      <c r="C6" s="37"/>
      <c r="D6" s="30" t="s">
        <v>17</v>
      </c>
      <c r="E6" s="37"/>
      <c r="F6" s="194" t="s">
        <v>18</v>
      </c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37"/>
      <c r="R6" s="38"/>
    </row>
    <row r="7" spans="1:66" s="1" customFormat="1" ht="14.45" customHeight="1">
      <c r="B7" s="36"/>
      <c r="C7" s="37"/>
      <c r="D7" s="31" t="s">
        <v>19</v>
      </c>
      <c r="E7" s="37"/>
      <c r="F7" s="29" t="s">
        <v>5</v>
      </c>
      <c r="G7" s="37"/>
      <c r="H7" s="37"/>
      <c r="I7" s="37"/>
      <c r="J7" s="37"/>
      <c r="K7" s="37"/>
      <c r="L7" s="37"/>
      <c r="M7" s="31" t="s">
        <v>20</v>
      </c>
      <c r="N7" s="37"/>
      <c r="O7" s="29" t="s">
        <v>5</v>
      </c>
      <c r="P7" s="37"/>
      <c r="Q7" s="37"/>
      <c r="R7" s="38"/>
    </row>
    <row r="8" spans="1:66" s="1" customFormat="1" ht="14.45" customHeight="1">
      <c r="B8" s="36"/>
      <c r="C8" s="37"/>
      <c r="D8" s="31" t="s">
        <v>21</v>
      </c>
      <c r="E8" s="37"/>
      <c r="F8" s="29" t="s">
        <v>22</v>
      </c>
      <c r="G8" s="37"/>
      <c r="H8" s="37"/>
      <c r="I8" s="37"/>
      <c r="J8" s="37"/>
      <c r="K8" s="37"/>
      <c r="L8" s="37"/>
      <c r="M8" s="31" t="s">
        <v>23</v>
      </c>
      <c r="N8" s="37"/>
      <c r="O8" s="232" t="str">
        <f>'Rekapitulácia stavby'!AN8</f>
        <v>11. 12. 2019</v>
      </c>
      <c r="P8" s="233"/>
      <c r="Q8" s="37"/>
      <c r="R8" s="38"/>
    </row>
    <row r="9" spans="1:66" s="1" customFormat="1" ht="10.9" customHeight="1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</row>
    <row r="10" spans="1:66" s="1" customFormat="1" ht="14.45" customHeight="1">
      <c r="B10" s="36"/>
      <c r="C10" s="37"/>
      <c r="D10" s="31" t="s">
        <v>25</v>
      </c>
      <c r="E10" s="37"/>
      <c r="F10" s="37"/>
      <c r="G10" s="37"/>
      <c r="H10" s="37"/>
      <c r="I10" s="37"/>
      <c r="J10" s="37"/>
      <c r="K10" s="37"/>
      <c r="L10" s="37"/>
      <c r="M10" s="31" t="s">
        <v>26</v>
      </c>
      <c r="N10" s="37"/>
      <c r="O10" s="192" t="s">
        <v>27</v>
      </c>
      <c r="P10" s="192"/>
      <c r="Q10" s="37"/>
      <c r="R10" s="38"/>
    </row>
    <row r="11" spans="1:66" s="1" customFormat="1" ht="18" customHeight="1">
      <c r="B11" s="36"/>
      <c r="C11" s="37"/>
      <c r="D11" s="37"/>
      <c r="E11" s="29" t="s">
        <v>28</v>
      </c>
      <c r="F11" s="37"/>
      <c r="G11" s="37"/>
      <c r="H11" s="37"/>
      <c r="I11" s="37"/>
      <c r="J11" s="37"/>
      <c r="K11" s="37"/>
      <c r="L11" s="37"/>
      <c r="M11" s="31" t="s">
        <v>29</v>
      </c>
      <c r="N11" s="37"/>
      <c r="O11" s="192" t="s">
        <v>30</v>
      </c>
      <c r="P11" s="192"/>
      <c r="Q11" s="37"/>
      <c r="R11" s="38"/>
    </row>
    <row r="12" spans="1:66" s="1" customFormat="1" ht="6.95" customHeight="1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</row>
    <row r="13" spans="1:66" s="1" customFormat="1" ht="14.45" customHeight="1">
      <c r="B13" s="36"/>
      <c r="C13" s="37"/>
      <c r="D13" s="31" t="s">
        <v>31</v>
      </c>
      <c r="E13" s="37"/>
      <c r="F13" s="37"/>
      <c r="G13" s="37"/>
      <c r="H13" s="37"/>
      <c r="I13" s="37"/>
      <c r="J13" s="37"/>
      <c r="K13" s="37"/>
      <c r="L13" s="37"/>
      <c r="M13" s="31" t="s">
        <v>26</v>
      </c>
      <c r="N13" s="37"/>
      <c r="O13" s="234" t="str">
        <f>IF('Rekapitulácia stavby'!AN13="","",'Rekapitulácia stavby'!AN13)</f>
        <v>Vyplň údaj</v>
      </c>
      <c r="P13" s="192"/>
      <c r="Q13" s="37"/>
      <c r="R13" s="38"/>
    </row>
    <row r="14" spans="1:66" s="1" customFormat="1" ht="18" customHeight="1">
      <c r="B14" s="36"/>
      <c r="C14" s="37"/>
      <c r="D14" s="37"/>
      <c r="E14" s="234" t="str">
        <f>IF('Rekapitulácia stavby'!E14="","",'Rekapitulácia stavby'!E14)</f>
        <v>Vyplň údaj</v>
      </c>
      <c r="F14" s="235"/>
      <c r="G14" s="235"/>
      <c r="H14" s="235"/>
      <c r="I14" s="235"/>
      <c r="J14" s="235"/>
      <c r="K14" s="235"/>
      <c r="L14" s="235"/>
      <c r="M14" s="31" t="s">
        <v>29</v>
      </c>
      <c r="N14" s="37"/>
      <c r="O14" s="234" t="str">
        <f>IF('Rekapitulácia stavby'!AN14="","",'Rekapitulácia stavby'!AN14)</f>
        <v>Vyplň údaj</v>
      </c>
      <c r="P14" s="192"/>
      <c r="Q14" s="37"/>
      <c r="R14" s="38"/>
    </row>
    <row r="15" spans="1:66" s="1" customFormat="1" ht="6.95" customHeight="1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</row>
    <row r="16" spans="1:66" s="1" customFormat="1" ht="14.45" customHeight="1">
      <c r="B16" s="36"/>
      <c r="C16" s="37"/>
      <c r="D16" s="31" t="s">
        <v>33</v>
      </c>
      <c r="E16" s="37"/>
      <c r="F16" s="37"/>
      <c r="G16" s="37"/>
      <c r="H16" s="37"/>
      <c r="I16" s="37"/>
      <c r="J16" s="37"/>
      <c r="K16" s="37"/>
      <c r="L16" s="37"/>
      <c r="M16" s="31" t="s">
        <v>26</v>
      </c>
      <c r="N16" s="37"/>
      <c r="O16" s="192" t="str">
        <f>IF('Rekapitulácia stavby'!AN16="","",'Rekapitulácia stavby'!AN16)</f>
        <v/>
      </c>
      <c r="P16" s="192"/>
      <c r="Q16" s="37"/>
      <c r="R16" s="38"/>
    </row>
    <row r="17" spans="2:18" s="1" customFormat="1" ht="18" customHeight="1">
      <c r="B17" s="36"/>
      <c r="C17" s="37"/>
      <c r="D17" s="37"/>
      <c r="E17" s="29" t="str">
        <f>IF('Rekapitulácia stavby'!E17="","",'Rekapitulácia stavby'!E17)</f>
        <v xml:space="preserve"> </v>
      </c>
      <c r="F17" s="37"/>
      <c r="G17" s="37"/>
      <c r="H17" s="37"/>
      <c r="I17" s="37"/>
      <c r="J17" s="37"/>
      <c r="K17" s="37"/>
      <c r="L17" s="37"/>
      <c r="M17" s="31" t="s">
        <v>29</v>
      </c>
      <c r="N17" s="37"/>
      <c r="O17" s="192" t="str">
        <f>IF('Rekapitulácia stavby'!AN17="","",'Rekapitulácia stavby'!AN17)</f>
        <v/>
      </c>
      <c r="P17" s="192"/>
      <c r="Q17" s="37"/>
      <c r="R17" s="38"/>
    </row>
    <row r="18" spans="2:18" s="1" customFormat="1" ht="6.95" customHeight="1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</row>
    <row r="19" spans="2:18" s="1" customFormat="1" ht="14.45" customHeight="1">
      <c r="B19" s="36"/>
      <c r="C19" s="37"/>
      <c r="D19" s="31" t="s">
        <v>36</v>
      </c>
      <c r="E19" s="37"/>
      <c r="F19" s="37"/>
      <c r="G19" s="37"/>
      <c r="H19" s="37"/>
      <c r="I19" s="37"/>
      <c r="J19" s="37"/>
      <c r="K19" s="37"/>
      <c r="L19" s="37"/>
      <c r="M19" s="31" t="s">
        <v>26</v>
      </c>
      <c r="N19" s="37"/>
      <c r="O19" s="192" t="str">
        <f>IF('Rekapitulácia stavby'!AN19="","",'Rekapitulácia stavby'!AN19)</f>
        <v/>
      </c>
      <c r="P19" s="192"/>
      <c r="Q19" s="37"/>
      <c r="R19" s="38"/>
    </row>
    <row r="20" spans="2:18" s="1" customFormat="1" ht="18" customHeight="1">
      <c r="B20" s="36"/>
      <c r="C20" s="37"/>
      <c r="D20" s="37"/>
      <c r="E20" s="29" t="str">
        <f>IF('Rekapitulácia stavby'!E20="","",'Rekapitulácia stavby'!E20)</f>
        <v xml:space="preserve"> </v>
      </c>
      <c r="F20" s="37"/>
      <c r="G20" s="37"/>
      <c r="H20" s="37"/>
      <c r="I20" s="37"/>
      <c r="J20" s="37"/>
      <c r="K20" s="37"/>
      <c r="L20" s="37"/>
      <c r="M20" s="31" t="s">
        <v>29</v>
      </c>
      <c r="N20" s="37"/>
      <c r="O20" s="192" t="str">
        <f>IF('Rekapitulácia stavby'!AN20="","",'Rekapitulácia stavby'!AN20)</f>
        <v/>
      </c>
      <c r="P20" s="192"/>
      <c r="Q20" s="37"/>
      <c r="R20" s="38"/>
    </row>
    <row r="21" spans="2:18" s="1" customFormat="1" ht="6.95" customHeight="1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r="22" spans="2:18" s="1" customFormat="1" ht="14.45" customHeight="1">
      <c r="B22" s="36"/>
      <c r="C22" s="37"/>
      <c r="D22" s="31" t="s">
        <v>37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6.5" customHeight="1">
      <c r="B23" s="36"/>
      <c r="C23" s="37"/>
      <c r="D23" s="37"/>
      <c r="E23" s="197" t="s">
        <v>5</v>
      </c>
      <c r="F23" s="197"/>
      <c r="G23" s="197"/>
      <c r="H23" s="197"/>
      <c r="I23" s="197"/>
      <c r="J23" s="197"/>
      <c r="K23" s="197"/>
      <c r="L23" s="197"/>
      <c r="M23" s="37"/>
      <c r="N23" s="37"/>
      <c r="O23" s="37"/>
      <c r="P23" s="37"/>
      <c r="Q23" s="37"/>
      <c r="R23" s="38"/>
    </row>
    <row r="24" spans="2:18" s="1" customFormat="1" ht="6.95" customHeight="1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37"/>
      <c r="R25" s="38"/>
    </row>
    <row r="26" spans="2:18" s="1" customFormat="1" ht="14.45" customHeight="1">
      <c r="B26" s="36"/>
      <c r="C26" s="37"/>
      <c r="D26" s="112" t="s">
        <v>99</v>
      </c>
      <c r="E26" s="37"/>
      <c r="F26" s="37"/>
      <c r="G26" s="37"/>
      <c r="H26" s="37"/>
      <c r="I26" s="37"/>
      <c r="J26" s="37"/>
      <c r="K26" s="37"/>
      <c r="L26" s="37"/>
      <c r="M26" s="198">
        <f>N87</f>
        <v>0</v>
      </c>
      <c r="N26" s="198"/>
      <c r="O26" s="198"/>
      <c r="P26" s="198"/>
      <c r="Q26" s="37"/>
      <c r="R26" s="38"/>
    </row>
    <row r="27" spans="2:18" s="1" customFormat="1" ht="14.45" customHeight="1">
      <c r="B27" s="36"/>
      <c r="C27" s="37"/>
      <c r="D27" s="35" t="s">
        <v>87</v>
      </c>
      <c r="E27" s="37"/>
      <c r="F27" s="37"/>
      <c r="G27" s="37"/>
      <c r="H27" s="37"/>
      <c r="I27" s="37"/>
      <c r="J27" s="37"/>
      <c r="K27" s="37"/>
      <c r="L27" s="37"/>
      <c r="M27" s="198">
        <f>N93</f>
        <v>0</v>
      </c>
      <c r="N27" s="198"/>
      <c r="O27" s="198"/>
      <c r="P27" s="198"/>
      <c r="Q27" s="37"/>
      <c r="R27" s="38"/>
    </row>
    <row r="28" spans="2:18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2:18" s="1" customFormat="1" ht="25.35" customHeight="1">
      <c r="B29" s="36"/>
      <c r="C29" s="37"/>
      <c r="D29" s="113" t="s">
        <v>40</v>
      </c>
      <c r="E29" s="37"/>
      <c r="F29" s="37"/>
      <c r="G29" s="37"/>
      <c r="H29" s="37"/>
      <c r="I29" s="37"/>
      <c r="J29" s="37"/>
      <c r="K29" s="37"/>
      <c r="L29" s="37"/>
      <c r="M29" s="236">
        <f>ROUND(M26+M27,2)</f>
        <v>0</v>
      </c>
      <c r="N29" s="231"/>
      <c r="O29" s="231"/>
      <c r="P29" s="231"/>
      <c r="Q29" s="37"/>
      <c r="R29" s="38"/>
    </row>
    <row r="30" spans="2:18" s="1" customFormat="1" ht="6.95" customHeight="1">
      <c r="B30" s="36"/>
      <c r="C30" s="37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37"/>
      <c r="R30" s="38"/>
    </row>
    <row r="31" spans="2:18" s="1" customFormat="1" ht="14.45" customHeight="1">
      <c r="B31" s="36"/>
      <c r="C31" s="37"/>
      <c r="D31" s="43" t="s">
        <v>41</v>
      </c>
      <c r="E31" s="43" t="s">
        <v>42</v>
      </c>
      <c r="F31" s="44">
        <v>0.2</v>
      </c>
      <c r="G31" s="114" t="s">
        <v>43</v>
      </c>
      <c r="H31" s="237">
        <f>(SUM(BE93:BE100)+SUM(BE117:BE136))</f>
        <v>0</v>
      </c>
      <c r="I31" s="231"/>
      <c r="J31" s="231"/>
      <c r="K31" s="37"/>
      <c r="L31" s="37"/>
      <c r="M31" s="237">
        <f>ROUND((SUM(BE93:BE100)+SUM(BE117:BE136)), 2)*F31</f>
        <v>0</v>
      </c>
      <c r="N31" s="231"/>
      <c r="O31" s="231"/>
      <c r="P31" s="231"/>
      <c r="Q31" s="37"/>
      <c r="R31" s="38"/>
    </row>
    <row r="32" spans="2:18" s="1" customFormat="1" ht="14.45" customHeight="1">
      <c r="B32" s="36"/>
      <c r="C32" s="37"/>
      <c r="D32" s="37"/>
      <c r="E32" s="43" t="s">
        <v>44</v>
      </c>
      <c r="F32" s="44">
        <v>0.2</v>
      </c>
      <c r="G32" s="114" t="s">
        <v>43</v>
      </c>
      <c r="H32" s="237">
        <f>(SUM(BF93:BF100)+SUM(BF117:BF136))</f>
        <v>0</v>
      </c>
      <c r="I32" s="231"/>
      <c r="J32" s="231"/>
      <c r="K32" s="37"/>
      <c r="L32" s="37"/>
      <c r="M32" s="237">
        <f>ROUND((SUM(BF93:BF100)+SUM(BF117:BF136)), 2)*F32</f>
        <v>0</v>
      </c>
      <c r="N32" s="231"/>
      <c r="O32" s="231"/>
      <c r="P32" s="231"/>
      <c r="Q32" s="37"/>
      <c r="R32" s="38"/>
    </row>
    <row r="33" spans="2:18" s="1" customFormat="1" ht="14.45" hidden="1" customHeight="1">
      <c r="B33" s="36"/>
      <c r="C33" s="37"/>
      <c r="D33" s="37"/>
      <c r="E33" s="43" t="s">
        <v>45</v>
      </c>
      <c r="F33" s="44">
        <v>0.2</v>
      </c>
      <c r="G33" s="114" t="s">
        <v>43</v>
      </c>
      <c r="H33" s="237">
        <f>(SUM(BG93:BG100)+SUM(BG117:BG136))</f>
        <v>0</v>
      </c>
      <c r="I33" s="231"/>
      <c r="J33" s="231"/>
      <c r="K33" s="37"/>
      <c r="L33" s="37"/>
      <c r="M33" s="237">
        <v>0</v>
      </c>
      <c r="N33" s="231"/>
      <c r="O33" s="231"/>
      <c r="P33" s="231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46</v>
      </c>
      <c r="F34" s="44">
        <v>0.2</v>
      </c>
      <c r="G34" s="114" t="s">
        <v>43</v>
      </c>
      <c r="H34" s="237">
        <f>(SUM(BH93:BH100)+SUM(BH117:BH136))</f>
        <v>0</v>
      </c>
      <c r="I34" s="231"/>
      <c r="J34" s="231"/>
      <c r="K34" s="37"/>
      <c r="L34" s="37"/>
      <c r="M34" s="237">
        <v>0</v>
      </c>
      <c r="N34" s="231"/>
      <c r="O34" s="231"/>
      <c r="P34" s="231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47</v>
      </c>
      <c r="F35" s="44">
        <v>0</v>
      </c>
      <c r="G35" s="114" t="s">
        <v>43</v>
      </c>
      <c r="H35" s="237">
        <f>(SUM(BI93:BI100)+SUM(BI117:BI136))</f>
        <v>0</v>
      </c>
      <c r="I35" s="231"/>
      <c r="J35" s="231"/>
      <c r="K35" s="37"/>
      <c r="L35" s="37"/>
      <c r="M35" s="237">
        <v>0</v>
      </c>
      <c r="N35" s="231"/>
      <c r="O35" s="231"/>
      <c r="P35" s="231"/>
      <c r="Q35" s="37"/>
      <c r="R35" s="38"/>
    </row>
    <row r="36" spans="2:18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</row>
    <row r="37" spans="2:18" s="1" customFormat="1" ht="25.35" customHeight="1">
      <c r="B37" s="36"/>
      <c r="C37" s="110"/>
      <c r="D37" s="115" t="s">
        <v>48</v>
      </c>
      <c r="E37" s="76"/>
      <c r="F37" s="76"/>
      <c r="G37" s="116" t="s">
        <v>49</v>
      </c>
      <c r="H37" s="117" t="s">
        <v>50</v>
      </c>
      <c r="I37" s="76"/>
      <c r="J37" s="76"/>
      <c r="K37" s="76"/>
      <c r="L37" s="238">
        <f>SUM(M29:M35)</f>
        <v>0</v>
      </c>
      <c r="M37" s="238"/>
      <c r="N37" s="238"/>
      <c r="O37" s="238"/>
      <c r="P37" s="239"/>
      <c r="Q37" s="110"/>
      <c r="R37" s="38"/>
    </row>
    <row r="38" spans="2:18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ht="13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5"/>
    </row>
    <row r="41" spans="2:18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 ht="13.5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>
      <c r="B50" s="36"/>
      <c r="C50" s="37"/>
      <c r="D50" s="51" t="s">
        <v>51</v>
      </c>
      <c r="E50" s="52"/>
      <c r="F50" s="52"/>
      <c r="G50" s="52"/>
      <c r="H50" s="53"/>
      <c r="I50" s="37"/>
      <c r="J50" s="51" t="s">
        <v>52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 ht="13.5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 ht="13.5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 ht="13.5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 ht="13.5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 ht="13.5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 ht="13.5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 ht="13.5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>
      <c r="B59" s="36"/>
      <c r="C59" s="37"/>
      <c r="D59" s="56" t="s">
        <v>53</v>
      </c>
      <c r="E59" s="57"/>
      <c r="F59" s="57"/>
      <c r="G59" s="58" t="s">
        <v>54</v>
      </c>
      <c r="H59" s="59"/>
      <c r="I59" s="37"/>
      <c r="J59" s="56" t="s">
        <v>53</v>
      </c>
      <c r="K59" s="57"/>
      <c r="L59" s="57"/>
      <c r="M59" s="57"/>
      <c r="N59" s="58" t="s">
        <v>54</v>
      </c>
      <c r="O59" s="57"/>
      <c r="P59" s="59"/>
      <c r="Q59" s="37"/>
      <c r="R59" s="38"/>
    </row>
    <row r="60" spans="2:18" ht="13.5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>
      <c r="B61" s="36"/>
      <c r="C61" s="37"/>
      <c r="D61" s="51" t="s">
        <v>55</v>
      </c>
      <c r="E61" s="52"/>
      <c r="F61" s="52"/>
      <c r="G61" s="52"/>
      <c r="H61" s="53"/>
      <c r="I61" s="37"/>
      <c r="J61" s="51" t="s">
        <v>56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 ht="13.5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 ht="13.5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18" ht="13.5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18" ht="13.5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18" ht="13.5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18" ht="13.5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18" ht="13.5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18" s="1" customFormat="1">
      <c r="B70" s="36"/>
      <c r="C70" s="37"/>
      <c r="D70" s="56" t="s">
        <v>53</v>
      </c>
      <c r="E70" s="57"/>
      <c r="F70" s="57"/>
      <c r="G70" s="58" t="s">
        <v>54</v>
      </c>
      <c r="H70" s="59"/>
      <c r="I70" s="37"/>
      <c r="J70" s="56" t="s">
        <v>53</v>
      </c>
      <c r="K70" s="57"/>
      <c r="L70" s="57"/>
      <c r="M70" s="57"/>
      <c r="N70" s="58" t="s">
        <v>54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188" t="s">
        <v>100</v>
      </c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6.950000000000003" customHeight="1">
      <c r="B78" s="36"/>
      <c r="C78" s="70" t="s">
        <v>17</v>
      </c>
      <c r="D78" s="37"/>
      <c r="E78" s="37"/>
      <c r="F78" s="208" t="str">
        <f>F6</f>
        <v>Výmena okien vo výrobnej hale firmy MODOST s.r.o.</v>
      </c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37"/>
      <c r="R78" s="38"/>
    </row>
    <row r="79" spans="2:18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8"/>
    </row>
    <row r="80" spans="2:18" s="1" customFormat="1" ht="18" customHeight="1">
      <c r="B80" s="36"/>
      <c r="C80" s="31" t="s">
        <v>21</v>
      </c>
      <c r="D80" s="37"/>
      <c r="E80" s="37"/>
      <c r="F80" s="29" t="str">
        <f>F8</f>
        <v xml:space="preserve"> </v>
      </c>
      <c r="G80" s="37"/>
      <c r="H80" s="37"/>
      <c r="I80" s="37"/>
      <c r="J80" s="37"/>
      <c r="K80" s="31" t="s">
        <v>23</v>
      </c>
      <c r="L80" s="37"/>
      <c r="M80" s="233" t="str">
        <f>IF(O8="","",O8)</f>
        <v>11. 12. 2019</v>
      </c>
      <c r="N80" s="233"/>
      <c r="O80" s="233"/>
      <c r="P80" s="233"/>
      <c r="Q80" s="37"/>
      <c r="R80" s="38"/>
    </row>
    <row r="81" spans="2:65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</row>
    <row r="82" spans="2:65" s="1" customFormat="1">
      <c r="B82" s="36"/>
      <c r="C82" s="31" t="s">
        <v>25</v>
      </c>
      <c r="D82" s="37"/>
      <c r="E82" s="37"/>
      <c r="F82" s="29" t="str">
        <f>E11</f>
        <v>Modost s.r.o.</v>
      </c>
      <c r="G82" s="37"/>
      <c r="H82" s="37"/>
      <c r="I82" s="37"/>
      <c r="J82" s="37"/>
      <c r="K82" s="31" t="s">
        <v>33</v>
      </c>
      <c r="L82" s="37"/>
      <c r="M82" s="192" t="str">
        <f>E17</f>
        <v xml:space="preserve"> </v>
      </c>
      <c r="N82" s="192"/>
      <c r="O82" s="192"/>
      <c r="P82" s="192"/>
      <c r="Q82" s="192"/>
      <c r="R82" s="38"/>
    </row>
    <row r="83" spans="2:65" s="1" customFormat="1" ht="14.45" customHeight="1">
      <c r="B83" s="36"/>
      <c r="C83" s="31" t="s">
        <v>31</v>
      </c>
      <c r="D83" s="37"/>
      <c r="E83" s="37"/>
      <c r="F83" s="29" t="str">
        <f>IF(E14="","",E14)</f>
        <v>Vyplň údaj</v>
      </c>
      <c r="G83" s="37"/>
      <c r="H83" s="37"/>
      <c r="I83" s="37"/>
      <c r="J83" s="37"/>
      <c r="K83" s="31" t="s">
        <v>36</v>
      </c>
      <c r="L83" s="37"/>
      <c r="M83" s="192" t="str">
        <f>E20</f>
        <v xml:space="preserve"> </v>
      </c>
      <c r="N83" s="192"/>
      <c r="O83" s="192"/>
      <c r="P83" s="192"/>
      <c r="Q83" s="192"/>
      <c r="R83" s="38"/>
    </row>
    <row r="84" spans="2:65" s="1" customFormat="1" ht="10.35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8"/>
    </row>
    <row r="85" spans="2:65" s="1" customFormat="1" ht="29.25" customHeight="1">
      <c r="B85" s="36"/>
      <c r="C85" s="240" t="s">
        <v>101</v>
      </c>
      <c r="D85" s="241"/>
      <c r="E85" s="241"/>
      <c r="F85" s="241"/>
      <c r="G85" s="241"/>
      <c r="H85" s="110"/>
      <c r="I85" s="110"/>
      <c r="J85" s="110"/>
      <c r="K85" s="110"/>
      <c r="L85" s="110"/>
      <c r="M85" s="110"/>
      <c r="N85" s="240" t="s">
        <v>102</v>
      </c>
      <c r="O85" s="241"/>
      <c r="P85" s="241"/>
      <c r="Q85" s="241"/>
      <c r="R85" s="38"/>
    </row>
    <row r="86" spans="2:65" s="1" customFormat="1" ht="10.35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</row>
    <row r="87" spans="2:65" s="1" customFormat="1" ht="29.25" customHeight="1">
      <c r="B87" s="36"/>
      <c r="C87" s="118" t="s">
        <v>103</v>
      </c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227">
        <f>N117</f>
        <v>0</v>
      </c>
      <c r="O87" s="242"/>
      <c r="P87" s="242"/>
      <c r="Q87" s="242"/>
      <c r="R87" s="38"/>
      <c r="AU87" s="20" t="s">
        <v>104</v>
      </c>
    </row>
    <row r="88" spans="2:65" s="6" customFormat="1" ht="24.95" customHeight="1">
      <c r="B88" s="119"/>
      <c r="C88" s="120"/>
      <c r="D88" s="121" t="s">
        <v>105</v>
      </c>
      <c r="E88" s="120"/>
      <c r="F88" s="120"/>
      <c r="G88" s="120"/>
      <c r="H88" s="120"/>
      <c r="I88" s="120"/>
      <c r="J88" s="120"/>
      <c r="K88" s="120"/>
      <c r="L88" s="120"/>
      <c r="M88" s="120"/>
      <c r="N88" s="243">
        <f>N118</f>
        <v>0</v>
      </c>
      <c r="O88" s="244"/>
      <c r="P88" s="244"/>
      <c r="Q88" s="244"/>
      <c r="R88" s="122"/>
    </row>
    <row r="89" spans="2:65" s="7" customFormat="1" ht="19.899999999999999" customHeight="1">
      <c r="B89" s="123"/>
      <c r="C89" s="124"/>
      <c r="D89" s="98" t="s">
        <v>106</v>
      </c>
      <c r="E89" s="124"/>
      <c r="F89" s="124"/>
      <c r="G89" s="124"/>
      <c r="H89" s="124"/>
      <c r="I89" s="124"/>
      <c r="J89" s="124"/>
      <c r="K89" s="124"/>
      <c r="L89" s="124"/>
      <c r="M89" s="124"/>
      <c r="N89" s="223">
        <f>N119</f>
        <v>0</v>
      </c>
      <c r="O89" s="245"/>
      <c r="P89" s="245"/>
      <c r="Q89" s="245"/>
      <c r="R89" s="125"/>
    </row>
    <row r="90" spans="2:65" s="6" customFormat="1" ht="24.95" customHeight="1">
      <c r="B90" s="119"/>
      <c r="C90" s="120"/>
      <c r="D90" s="121" t="s">
        <v>107</v>
      </c>
      <c r="E90" s="120"/>
      <c r="F90" s="120"/>
      <c r="G90" s="120"/>
      <c r="H90" s="120"/>
      <c r="I90" s="120"/>
      <c r="J90" s="120"/>
      <c r="K90" s="120"/>
      <c r="L90" s="120"/>
      <c r="M90" s="120"/>
      <c r="N90" s="243">
        <f>N125</f>
        <v>0</v>
      </c>
      <c r="O90" s="244"/>
      <c r="P90" s="244"/>
      <c r="Q90" s="244"/>
      <c r="R90" s="122"/>
    </row>
    <row r="91" spans="2:65" s="7" customFormat="1" ht="19.899999999999999" customHeight="1">
      <c r="B91" s="123"/>
      <c r="C91" s="124"/>
      <c r="D91" s="98" t="s">
        <v>108</v>
      </c>
      <c r="E91" s="124"/>
      <c r="F91" s="124"/>
      <c r="G91" s="124"/>
      <c r="H91" s="124"/>
      <c r="I91" s="124"/>
      <c r="J91" s="124"/>
      <c r="K91" s="124"/>
      <c r="L91" s="124"/>
      <c r="M91" s="124"/>
      <c r="N91" s="223">
        <f>N126</f>
        <v>0</v>
      </c>
      <c r="O91" s="245"/>
      <c r="P91" s="245"/>
      <c r="Q91" s="245"/>
      <c r="R91" s="125"/>
    </row>
    <row r="92" spans="2:65" s="1" customFormat="1" ht="21.75" customHeight="1"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8"/>
    </row>
    <row r="93" spans="2:65" s="1" customFormat="1" ht="29.25" customHeight="1">
      <c r="B93" s="36"/>
      <c r="C93" s="118" t="s">
        <v>109</v>
      </c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242">
        <f>ROUND(N94+N95+N96+N97+N98+N99,2)</f>
        <v>0</v>
      </c>
      <c r="O93" s="246"/>
      <c r="P93" s="246"/>
      <c r="Q93" s="246"/>
      <c r="R93" s="38"/>
      <c r="T93" s="126"/>
      <c r="U93" s="127" t="s">
        <v>41</v>
      </c>
    </row>
    <row r="94" spans="2:65" s="1" customFormat="1" ht="18" customHeight="1">
      <c r="B94" s="128"/>
      <c r="C94" s="129"/>
      <c r="D94" s="224" t="s">
        <v>110</v>
      </c>
      <c r="E94" s="247"/>
      <c r="F94" s="247"/>
      <c r="G94" s="247"/>
      <c r="H94" s="247"/>
      <c r="I94" s="129"/>
      <c r="J94" s="129"/>
      <c r="K94" s="129"/>
      <c r="L94" s="129"/>
      <c r="M94" s="129"/>
      <c r="N94" s="222">
        <f>ROUND(N87*T94,2)</f>
        <v>0</v>
      </c>
      <c r="O94" s="248"/>
      <c r="P94" s="248"/>
      <c r="Q94" s="248"/>
      <c r="R94" s="131"/>
      <c r="S94" s="132"/>
      <c r="T94" s="133"/>
      <c r="U94" s="134" t="s">
        <v>44</v>
      </c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5" t="s">
        <v>111</v>
      </c>
      <c r="AZ94" s="132"/>
      <c r="BA94" s="132"/>
      <c r="BB94" s="132"/>
      <c r="BC94" s="132"/>
      <c r="BD94" s="132"/>
      <c r="BE94" s="136">
        <f t="shared" ref="BE94:BE99" si="0">IF(U94="základná",N94,0)</f>
        <v>0</v>
      </c>
      <c r="BF94" s="136">
        <f t="shared" ref="BF94:BF99" si="1">IF(U94="znížená",N94,0)</f>
        <v>0</v>
      </c>
      <c r="BG94" s="136">
        <f t="shared" ref="BG94:BG99" si="2">IF(U94="zákl. prenesená",N94,0)</f>
        <v>0</v>
      </c>
      <c r="BH94" s="136">
        <f t="shared" ref="BH94:BH99" si="3">IF(U94="zníž. prenesená",N94,0)</f>
        <v>0</v>
      </c>
      <c r="BI94" s="136">
        <f t="shared" ref="BI94:BI99" si="4">IF(U94="nulová",N94,0)</f>
        <v>0</v>
      </c>
      <c r="BJ94" s="135" t="s">
        <v>112</v>
      </c>
      <c r="BK94" s="132"/>
      <c r="BL94" s="132"/>
      <c r="BM94" s="132"/>
    </row>
    <row r="95" spans="2:65" s="1" customFormat="1" ht="18" customHeight="1">
      <c r="B95" s="128"/>
      <c r="C95" s="129"/>
      <c r="D95" s="224" t="s">
        <v>113</v>
      </c>
      <c r="E95" s="247"/>
      <c r="F95" s="247"/>
      <c r="G95" s="247"/>
      <c r="H95" s="247"/>
      <c r="I95" s="129"/>
      <c r="J95" s="129"/>
      <c r="K95" s="129"/>
      <c r="L95" s="129"/>
      <c r="M95" s="129"/>
      <c r="N95" s="222">
        <f>ROUND(N87*T95,2)</f>
        <v>0</v>
      </c>
      <c r="O95" s="248"/>
      <c r="P95" s="248"/>
      <c r="Q95" s="248"/>
      <c r="R95" s="131"/>
      <c r="S95" s="132"/>
      <c r="T95" s="133"/>
      <c r="U95" s="134" t="s">
        <v>44</v>
      </c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5" t="s">
        <v>111</v>
      </c>
      <c r="AZ95" s="132"/>
      <c r="BA95" s="132"/>
      <c r="BB95" s="132"/>
      <c r="BC95" s="132"/>
      <c r="BD95" s="132"/>
      <c r="BE95" s="136">
        <f t="shared" si="0"/>
        <v>0</v>
      </c>
      <c r="BF95" s="136">
        <f t="shared" si="1"/>
        <v>0</v>
      </c>
      <c r="BG95" s="136">
        <f t="shared" si="2"/>
        <v>0</v>
      </c>
      <c r="BH95" s="136">
        <f t="shared" si="3"/>
        <v>0</v>
      </c>
      <c r="BI95" s="136">
        <f t="shared" si="4"/>
        <v>0</v>
      </c>
      <c r="BJ95" s="135" t="s">
        <v>112</v>
      </c>
      <c r="BK95" s="132"/>
      <c r="BL95" s="132"/>
      <c r="BM95" s="132"/>
    </row>
    <row r="96" spans="2:65" s="1" customFormat="1" ht="18" customHeight="1">
      <c r="B96" s="128"/>
      <c r="C96" s="129"/>
      <c r="D96" s="224" t="s">
        <v>114</v>
      </c>
      <c r="E96" s="247"/>
      <c r="F96" s="247"/>
      <c r="G96" s="247"/>
      <c r="H96" s="247"/>
      <c r="I96" s="129"/>
      <c r="J96" s="129"/>
      <c r="K96" s="129"/>
      <c r="L96" s="129"/>
      <c r="M96" s="129"/>
      <c r="N96" s="222">
        <f>ROUND(N87*T96,2)</f>
        <v>0</v>
      </c>
      <c r="O96" s="248"/>
      <c r="P96" s="248"/>
      <c r="Q96" s="248"/>
      <c r="R96" s="131"/>
      <c r="S96" s="132"/>
      <c r="T96" s="133"/>
      <c r="U96" s="134" t="s">
        <v>44</v>
      </c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5" t="s">
        <v>111</v>
      </c>
      <c r="AZ96" s="132"/>
      <c r="BA96" s="132"/>
      <c r="BB96" s="132"/>
      <c r="BC96" s="132"/>
      <c r="BD96" s="132"/>
      <c r="BE96" s="136">
        <f t="shared" si="0"/>
        <v>0</v>
      </c>
      <c r="BF96" s="136">
        <f t="shared" si="1"/>
        <v>0</v>
      </c>
      <c r="BG96" s="136">
        <f t="shared" si="2"/>
        <v>0</v>
      </c>
      <c r="BH96" s="136">
        <f t="shared" si="3"/>
        <v>0</v>
      </c>
      <c r="BI96" s="136">
        <f t="shared" si="4"/>
        <v>0</v>
      </c>
      <c r="BJ96" s="135" t="s">
        <v>112</v>
      </c>
      <c r="BK96" s="132"/>
      <c r="BL96" s="132"/>
      <c r="BM96" s="132"/>
    </row>
    <row r="97" spans="2:65" s="1" customFormat="1" ht="18" customHeight="1">
      <c r="B97" s="128"/>
      <c r="C97" s="129"/>
      <c r="D97" s="224" t="s">
        <v>115</v>
      </c>
      <c r="E97" s="247"/>
      <c r="F97" s="247"/>
      <c r="G97" s="247"/>
      <c r="H97" s="247"/>
      <c r="I97" s="129"/>
      <c r="J97" s="129"/>
      <c r="K97" s="129"/>
      <c r="L97" s="129"/>
      <c r="M97" s="129"/>
      <c r="N97" s="222">
        <f>ROUND(N87*T97,2)</f>
        <v>0</v>
      </c>
      <c r="O97" s="248"/>
      <c r="P97" s="248"/>
      <c r="Q97" s="248"/>
      <c r="R97" s="131"/>
      <c r="S97" s="132"/>
      <c r="T97" s="133"/>
      <c r="U97" s="134" t="s">
        <v>44</v>
      </c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5" t="s">
        <v>111</v>
      </c>
      <c r="AZ97" s="132"/>
      <c r="BA97" s="132"/>
      <c r="BB97" s="132"/>
      <c r="BC97" s="132"/>
      <c r="BD97" s="132"/>
      <c r="BE97" s="136">
        <f t="shared" si="0"/>
        <v>0</v>
      </c>
      <c r="BF97" s="136">
        <f t="shared" si="1"/>
        <v>0</v>
      </c>
      <c r="BG97" s="136">
        <f t="shared" si="2"/>
        <v>0</v>
      </c>
      <c r="BH97" s="136">
        <f t="shared" si="3"/>
        <v>0</v>
      </c>
      <c r="BI97" s="136">
        <f t="shared" si="4"/>
        <v>0</v>
      </c>
      <c r="BJ97" s="135" t="s">
        <v>112</v>
      </c>
      <c r="BK97" s="132"/>
      <c r="BL97" s="132"/>
      <c r="BM97" s="132"/>
    </row>
    <row r="98" spans="2:65" s="1" customFormat="1" ht="18" customHeight="1">
      <c r="B98" s="128"/>
      <c r="C98" s="129"/>
      <c r="D98" s="224" t="s">
        <v>116</v>
      </c>
      <c r="E98" s="247"/>
      <c r="F98" s="247"/>
      <c r="G98" s="247"/>
      <c r="H98" s="247"/>
      <c r="I98" s="129"/>
      <c r="J98" s="129"/>
      <c r="K98" s="129"/>
      <c r="L98" s="129"/>
      <c r="M98" s="129"/>
      <c r="N98" s="222">
        <f>ROUND(N87*T98,2)</f>
        <v>0</v>
      </c>
      <c r="O98" s="248"/>
      <c r="P98" s="248"/>
      <c r="Q98" s="248"/>
      <c r="R98" s="131"/>
      <c r="S98" s="132"/>
      <c r="T98" s="133"/>
      <c r="U98" s="134" t="s">
        <v>44</v>
      </c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5" t="s">
        <v>111</v>
      </c>
      <c r="AZ98" s="132"/>
      <c r="BA98" s="132"/>
      <c r="BB98" s="132"/>
      <c r="BC98" s="132"/>
      <c r="BD98" s="132"/>
      <c r="BE98" s="136">
        <f t="shared" si="0"/>
        <v>0</v>
      </c>
      <c r="BF98" s="136">
        <f t="shared" si="1"/>
        <v>0</v>
      </c>
      <c r="BG98" s="136">
        <f t="shared" si="2"/>
        <v>0</v>
      </c>
      <c r="BH98" s="136">
        <f t="shared" si="3"/>
        <v>0</v>
      </c>
      <c r="BI98" s="136">
        <f t="shared" si="4"/>
        <v>0</v>
      </c>
      <c r="BJ98" s="135" t="s">
        <v>112</v>
      </c>
      <c r="BK98" s="132"/>
      <c r="BL98" s="132"/>
      <c r="BM98" s="132"/>
    </row>
    <row r="99" spans="2:65" s="1" customFormat="1" ht="18" customHeight="1">
      <c r="B99" s="128"/>
      <c r="C99" s="129"/>
      <c r="D99" s="130" t="s">
        <v>117</v>
      </c>
      <c r="E99" s="129"/>
      <c r="F99" s="129"/>
      <c r="G99" s="129"/>
      <c r="H99" s="129"/>
      <c r="I99" s="129"/>
      <c r="J99" s="129"/>
      <c r="K99" s="129"/>
      <c r="L99" s="129"/>
      <c r="M99" s="129"/>
      <c r="N99" s="222">
        <f>ROUND(N87*T99,2)</f>
        <v>0</v>
      </c>
      <c r="O99" s="248"/>
      <c r="P99" s="248"/>
      <c r="Q99" s="248"/>
      <c r="R99" s="131"/>
      <c r="S99" s="132"/>
      <c r="T99" s="137"/>
      <c r="U99" s="138" t="s">
        <v>44</v>
      </c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5" t="s">
        <v>118</v>
      </c>
      <c r="AZ99" s="132"/>
      <c r="BA99" s="132"/>
      <c r="BB99" s="132"/>
      <c r="BC99" s="132"/>
      <c r="BD99" s="132"/>
      <c r="BE99" s="136">
        <f t="shared" si="0"/>
        <v>0</v>
      </c>
      <c r="BF99" s="136">
        <f t="shared" si="1"/>
        <v>0</v>
      </c>
      <c r="BG99" s="136">
        <f t="shared" si="2"/>
        <v>0</v>
      </c>
      <c r="BH99" s="136">
        <f t="shared" si="3"/>
        <v>0</v>
      </c>
      <c r="BI99" s="136">
        <f t="shared" si="4"/>
        <v>0</v>
      </c>
      <c r="BJ99" s="135" t="s">
        <v>112</v>
      </c>
      <c r="BK99" s="132"/>
      <c r="BL99" s="132"/>
      <c r="BM99" s="132"/>
    </row>
    <row r="100" spans="2:65" s="1" customFormat="1" ht="13.5"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8"/>
    </row>
    <row r="101" spans="2:65" s="1" customFormat="1" ht="29.25" customHeight="1">
      <c r="B101" s="36"/>
      <c r="C101" s="109" t="s">
        <v>92</v>
      </c>
      <c r="D101" s="110"/>
      <c r="E101" s="110"/>
      <c r="F101" s="110"/>
      <c r="G101" s="110"/>
      <c r="H101" s="110"/>
      <c r="I101" s="110"/>
      <c r="J101" s="110"/>
      <c r="K101" s="110"/>
      <c r="L101" s="228">
        <f>ROUND(SUM(N87+N93),2)</f>
        <v>0</v>
      </c>
      <c r="M101" s="228"/>
      <c r="N101" s="228"/>
      <c r="O101" s="228"/>
      <c r="P101" s="228"/>
      <c r="Q101" s="228"/>
      <c r="R101" s="38"/>
    </row>
    <row r="102" spans="2:65" s="1" customFormat="1" ht="6.95" customHeight="1"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2"/>
    </row>
    <row r="106" spans="2:65" s="1" customFormat="1" ht="6.95" customHeight="1">
      <c r="B106" s="63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5"/>
    </row>
    <row r="107" spans="2:65" s="1" customFormat="1" ht="36.950000000000003" customHeight="1">
      <c r="B107" s="36"/>
      <c r="C107" s="188" t="s">
        <v>119</v>
      </c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38"/>
    </row>
    <row r="108" spans="2:65" s="1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8"/>
    </row>
    <row r="109" spans="2:65" s="1" customFormat="1" ht="36.950000000000003" customHeight="1">
      <c r="B109" s="36"/>
      <c r="C109" s="70" t="s">
        <v>17</v>
      </c>
      <c r="D109" s="37"/>
      <c r="E109" s="37"/>
      <c r="F109" s="208" t="str">
        <f>F6</f>
        <v>Výmena okien vo výrobnej hale firmy MODOST s.r.o.</v>
      </c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37"/>
      <c r="R109" s="38"/>
    </row>
    <row r="110" spans="2:65" s="1" customFormat="1" ht="6.95" customHeight="1"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8"/>
    </row>
    <row r="111" spans="2:65" s="1" customFormat="1" ht="18" customHeight="1">
      <c r="B111" s="36"/>
      <c r="C111" s="31" t="s">
        <v>21</v>
      </c>
      <c r="D111" s="37"/>
      <c r="E111" s="37"/>
      <c r="F111" s="29" t="str">
        <f>F8</f>
        <v xml:space="preserve"> </v>
      </c>
      <c r="G111" s="37"/>
      <c r="H111" s="37"/>
      <c r="I111" s="37"/>
      <c r="J111" s="37"/>
      <c r="K111" s="31" t="s">
        <v>23</v>
      </c>
      <c r="L111" s="37"/>
      <c r="M111" s="233" t="str">
        <f>IF(O8="","",O8)</f>
        <v>11. 12. 2019</v>
      </c>
      <c r="N111" s="233"/>
      <c r="O111" s="233"/>
      <c r="P111" s="233"/>
      <c r="Q111" s="37"/>
      <c r="R111" s="38"/>
    </row>
    <row r="112" spans="2:65" s="1" customFormat="1" ht="6.95" customHeigh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65" s="1" customFormat="1">
      <c r="B113" s="36"/>
      <c r="C113" s="31" t="s">
        <v>25</v>
      </c>
      <c r="D113" s="37"/>
      <c r="E113" s="37"/>
      <c r="F113" s="29" t="str">
        <f>E11</f>
        <v>Modost s.r.o.</v>
      </c>
      <c r="G113" s="37"/>
      <c r="H113" s="37"/>
      <c r="I113" s="37"/>
      <c r="J113" s="37"/>
      <c r="K113" s="31" t="s">
        <v>33</v>
      </c>
      <c r="L113" s="37"/>
      <c r="M113" s="192" t="str">
        <f>E17</f>
        <v xml:space="preserve"> </v>
      </c>
      <c r="N113" s="192"/>
      <c r="O113" s="192"/>
      <c r="P113" s="192"/>
      <c r="Q113" s="192"/>
      <c r="R113" s="38"/>
    </row>
    <row r="114" spans="2:65" s="1" customFormat="1" ht="14.45" customHeight="1">
      <c r="B114" s="36"/>
      <c r="C114" s="31" t="s">
        <v>31</v>
      </c>
      <c r="D114" s="37"/>
      <c r="E114" s="37"/>
      <c r="F114" s="29" t="str">
        <f>IF(E14="","",E14)</f>
        <v>Vyplň údaj</v>
      </c>
      <c r="G114" s="37"/>
      <c r="H114" s="37"/>
      <c r="I114" s="37"/>
      <c r="J114" s="37"/>
      <c r="K114" s="31" t="s">
        <v>36</v>
      </c>
      <c r="L114" s="37"/>
      <c r="M114" s="192" t="str">
        <f>E20</f>
        <v xml:space="preserve"> </v>
      </c>
      <c r="N114" s="192"/>
      <c r="O114" s="192"/>
      <c r="P114" s="192"/>
      <c r="Q114" s="192"/>
      <c r="R114" s="38"/>
    </row>
    <row r="115" spans="2:65" s="1" customFormat="1" ht="10.35" customHeight="1"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8"/>
    </row>
    <row r="116" spans="2:65" s="8" customFormat="1" ht="29.25" customHeight="1">
      <c r="B116" s="139"/>
      <c r="C116" s="140" t="s">
        <v>120</v>
      </c>
      <c r="D116" s="141" t="s">
        <v>121</v>
      </c>
      <c r="E116" s="141" t="s">
        <v>59</v>
      </c>
      <c r="F116" s="249" t="s">
        <v>122</v>
      </c>
      <c r="G116" s="249"/>
      <c r="H116" s="249"/>
      <c r="I116" s="249"/>
      <c r="J116" s="141" t="s">
        <v>123</v>
      </c>
      <c r="K116" s="141" t="s">
        <v>124</v>
      </c>
      <c r="L116" s="249" t="s">
        <v>125</v>
      </c>
      <c r="M116" s="249"/>
      <c r="N116" s="249" t="s">
        <v>102</v>
      </c>
      <c r="O116" s="249"/>
      <c r="P116" s="249"/>
      <c r="Q116" s="250"/>
      <c r="R116" s="142"/>
      <c r="T116" s="77" t="s">
        <v>126</v>
      </c>
      <c r="U116" s="78" t="s">
        <v>41</v>
      </c>
      <c r="V116" s="78" t="s">
        <v>127</v>
      </c>
      <c r="W116" s="78" t="s">
        <v>128</v>
      </c>
      <c r="X116" s="78" t="s">
        <v>129</v>
      </c>
      <c r="Y116" s="78" t="s">
        <v>130</v>
      </c>
      <c r="Z116" s="78" t="s">
        <v>131</v>
      </c>
      <c r="AA116" s="79" t="s">
        <v>132</v>
      </c>
    </row>
    <row r="117" spans="2:65" s="1" customFormat="1" ht="29.25" customHeight="1">
      <c r="B117" s="36"/>
      <c r="C117" s="81" t="s">
        <v>99</v>
      </c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263">
        <f>BK117</f>
        <v>0</v>
      </c>
      <c r="O117" s="264"/>
      <c r="P117" s="264"/>
      <c r="Q117" s="264"/>
      <c r="R117" s="38"/>
      <c r="T117" s="80"/>
      <c r="U117" s="52"/>
      <c r="V117" s="52"/>
      <c r="W117" s="143">
        <f>W118+W125+W137</f>
        <v>0</v>
      </c>
      <c r="X117" s="52"/>
      <c r="Y117" s="143">
        <f>Y118+Y125+Y137</f>
        <v>1.0693744000000003</v>
      </c>
      <c r="Z117" s="52"/>
      <c r="AA117" s="144">
        <f>AA118+AA125+AA137</f>
        <v>1.0318000000000001</v>
      </c>
      <c r="AT117" s="20" t="s">
        <v>76</v>
      </c>
      <c r="AU117" s="20" t="s">
        <v>104</v>
      </c>
      <c r="BK117" s="145">
        <f>BK118+BK125+BK137</f>
        <v>0</v>
      </c>
    </row>
    <row r="118" spans="2:65" s="9" customFormat="1" ht="37.35" customHeight="1">
      <c r="B118" s="146"/>
      <c r="C118" s="147"/>
      <c r="D118" s="148" t="s">
        <v>105</v>
      </c>
      <c r="E118" s="148"/>
      <c r="F118" s="148"/>
      <c r="G118" s="148"/>
      <c r="H118" s="148"/>
      <c r="I118" s="148"/>
      <c r="J118" s="148"/>
      <c r="K118" s="148"/>
      <c r="L118" s="148"/>
      <c r="M118" s="148"/>
      <c r="N118" s="265">
        <f>BK118</f>
        <v>0</v>
      </c>
      <c r="O118" s="266"/>
      <c r="P118" s="266"/>
      <c r="Q118" s="266"/>
      <c r="R118" s="149"/>
      <c r="T118" s="150"/>
      <c r="U118" s="147"/>
      <c r="V118" s="147"/>
      <c r="W118" s="151">
        <f>W119</f>
        <v>0</v>
      </c>
      <c r="X118" s="147"/>
      <c r="Y118" s="151">
        <f>Y119</f>
        <v>0</v>
      </c>
      <c r="Z118" s="147"/>
      <c r="AA118" s="152">
        <f>AA119</f>
        <v>1.0318000000000001</v>
      </c>
      <c r="AR118" s="153" t="s">
        <v>82</v>
      </c>
      <c r="AT118" s="154" t="s">
        <v>76</v>
      </c>
      <c r="AU118" s="154" t="s">
        <v>77</v>
      </c>
      <c r="AY118" s="153" t="s">
        <v>133</v>
      </c>
      <c r="BK118" s="155">
        <f>BK119</f>
        <v>0</v>
      </c>
    </row>
    <row r="119" spans="2:65" s="9" customFormat="1" ht="19.899999999999999" customHeight="1">
      <c r="B119" s="146"/>
      <c r="C119" s="147"/>
      <c r="D119" s="156" t="s">
        <v>106</v>
      </c>
      <c r="E119" s="156"/>
      <c r="F119" s="156"/>
      <c r="G119" s="156"/>
      <c r="H119" s="156"/>
      <c r="I119" s="156"/>
      <c r="J119" s="156"/>
      <c r="K119" s="156"/>
      <c r="L119" s="156"/>
      <c r="M119" s="156"/>
      <c r="N119" s="267">
        <f>BK119</f>
        <v>0</v>
      </c>
      <c r="O119" s="268"/>
      <c r="P119" s="268"/>
      <c r="Q119" s="268"/>
      <c r="R119" s="149"/>
      <c r="T119" s="150"/>
      <c r="U119" s="147"/>
      <c r="V119" s="147"/>
      <c r="W119" s="151">
        <f>SUM(W120:W124)</f>
        <v>0</v>
      </c>
      <c r="X119" s="147"/>
      <c r="Y119" s="151">
        <f>SUM(Y120:Y124)</f>
        <v>0</v>
      </c>
      <c r="Z119" s="147"/>
      <c r="AA119" s="152">
        <f>SUM(AA120:AA124)</f>
        <v>1.0318000000000001</v>
      </c>
      <c r="AR119" s="153" t="s">
        <v>82</v>
      </c>
      <c r="AT119" s="154" t="s">
        <v>76</v>
      </c>
      <c r="AU119" s="154" t="s">
        <v>82</v>
      </c>
      <c r="AY119" s="153" t="s">
        <v>133</v>
      </c>
      <c r="BK119" s="155">
        <f>SUM(BK120:BK124)</f>
        <v>0</v>
      </c>
    </row>
    <row r="120" spans="2:65" s="1" customFormat="1" ht="38.25" customHeight="1">
      <c r="B120" s="128"/>
      <c r="C120" s="157" t="s">
        <v>112</v>
      </c>
      <c r="D120" s="157" t="s">
        <v>134</v>
      </c>
      <c r="E120" s="158" t="s">
        <v>135</v>
      </c>
      <c r="F120" s="251" t="s">
        <v>136</v>
      </c>
      <c r="G120" s="251"/>
      <c r="H120" s="251"/>
      <c r="I120" s="251"/>
      <c r="J120" s="159" t="s">
        <v>137</v>
      </c>
      <c r="K120" s="160">
        <v>3.92</v>
      </c>
      <c r="L120" s="252">
        <v>0</v>
      </c>
      <c r="M120" s="252"/>
      <c r="N120" s="253">
        <f>ROUND(L120*K120,3)</f>
        <v>0</v>
      </c>
      <c r="O120" s="253"/>
      <c r="P120" s="253"/>
      <c r="Q120" s="253"/>
      <c r="R120" s="131"/>
      <c r="T120" s="161" t="s">
        <v>5</v>
      </c>
      <c r="U120" s="45" t="s">
        <v>44</v>
      </c>
      <c r="V120" s="37"/>
      <c r="W120" s="162">
        <f>V120*K120</f>
        <v>0</v>
      </c>
      <c r="X120" s="162">
        <v>0</v>
      </c>
      <c r="Y120" s="162">
        <f>X120*K120</f>
        <v>0</v>
      </c>
      <c r="Z120" s="162">
        <v>7.4999999999999997E-2</v>
      </c>
      <c r="AA120" s="163">
        <f>Z120*K120</f>
        <v>0.29399999999999998</v>
      </c>
      <c r="AR120" s="20" t="s">
        <v>138</v>
      </c>
      <c r="AT120" s="20" t="s">
        <v>134</v>
      </c>
      <c r="AU120" s="20" t="s">
        <v>112</v>
      </c>
      <c r="AY120" s="20" t="s">
        <v>133</v>
      </c>
      <c r="BE120" s="102">
        <f>IF(U120="základná",N120,0)</f>
        <v>0</v>
      </c>
      <c r="BF120" s="102">
        <f>IF(U120="znížená",N120,0)</f>
        <v>0</v>
      </c>
      <c r="BG120" s="102">
        <f>IF(U120="zákl. prenesená",N120,0)</f>
        <v>0</v>
      </c>
      <c r="BH120" s="102">
        <f>IF(U120="zníž. prenesená",N120,0)</f>
        <v>0</v>
      </c>
      <c r="BI120" s="102">
        <f>IF(U120="nulová",N120,0)</f>
        <v>0</v>
      </c>
      <c r="BJ120" s="20" t="s">
        <v>112</v>
      </c>
      <c r="BK120" s="164">
        <f>ROUND(L120*K120,3)</f>
        <v>0</v>
      </c>
      <c r="BL120" s="20" t="s">
        <v>138</v>
      </c>
      <c r="BM120" s="20" t="s">
        <v>139</v>
      </c>
    </row>
    <row r="121" spans="2:65" s="10" customFormat="1" ht="16.5" customHeight="1">
      <c r="B121" s="165"/>
      <c r="C121" s="166"/>
      <c r="D121" s="166"/>
      <c r="E121" s="167" t="s">
        <v>5</v>
      </c>
      <c r="F121" s="254" t="s">
        <v>140</v>
      </c>
      <c r="G121" s="255"/>
      <c r="H121" s="255"/>
      <c r="I121" s="255"/>
      <c r="J121" s="166"/>
      <c r="K121" s="168">
        <v>3.92</v>
      </c>
      <c r="L121" s="166"/>
      <c r="M121" s="166"/>
      <c r="N121" s="166"/>
      <c r="O121" s="166"/>
      <c r="P121" s="166"/>
      <c r="Q121" s="166"/>
      <c r="R121" s="169"/>
      <c r="T121" s="170"/>
      <c r="U121" s="166"/>
      <c r="V121" s="166"/>
      <c r="W121" s="166"/>
      <c r="X121" s="166"/>
      <c r="Y121" s="166"/>
      <c r="Z121" s="166"/>
      <c r="AA121" s="171"/>
      <c r="AT121" s="172" t="s">
        <v>141</v>
      </c>
      <c r="AU121" s="172" t="s">
        <v>112</v>
      </c>
      <c r="AV121" s="10" t="s">
        <v>112</v>
      </c>
      <c r="AW121" s="10" t="s">
        <v>34</v>
      </c>
      <c r="AX121" s="10" t="s">
        <v>82</v>
      </c>
      <c r="AY121" s="172" t="s">
        <v>133</v>
      </c>
    </row>
    <row r="122" spans="2:65" s="1" customFormat="1" ht="38.25" customHeight="1">
      <c r="B122" s="128"/>
      <c r="C122" s="157" t="s">
        <v>82</v>
      </c>
      <c r="D122" s="157" t="s">
        <v>134</v>
      </c>
      <c r="E122" s="158" t="s">
        <v>142</v>
      </c>
      <c r="F122" s="251" t="s">
        <v>143</v>
      </c>
      <c r="G122" s="251"/>
      <c r="H122" s="251"/>
      <c r="I122" s="251"/>
      <c r="J122" s="159" t="s">
        <v>137</v>
      </c>
      <c r="K122" s="160">
        <v>11.9</v>
      </c>
      <c r="L122" s="252">
        <v>0</v>
      </c>
      <c r="M122" s="252"/>
      <c r="N122" s="253">
        <f>ROUND(L122*K122,3)</f>
        <v>0</v>
      </c>
      <c r="O122" s="253"/>
      <c r="P122" s="253"/>
      <c r="Q122" s="253"/>
      <c r="R122" s="131"/>
      <c r="T122" s="161" t="s">
        <v>5</v>
      </c>
      <c r="U122" s="45" t="s">
        <v>44</v>
      </c>
      <c r="V122" s="37"/>
      <c r="W122" s="162">
        <f>V122*K122</f>
        <v>0</v>
      </c>
      <c r="X122" s="162">
        <v>0</v>
      </c>
      <c r="Y122" s="162">
        <f>X122*K122</f>
        <v>0</v>
      </c>
      <c r="Z122" s="162">
        <v>6.2E-2</v>
      </c>
      <c r="AA122" s="163">
        <f>Z122*K122</f>
        <v>0.73780000000000001</v>
      </c>
      <c r="AR122" s="20" t="s">
        <v>138</v>
      </c>
      <c r="AT122" s="20" t="s">
        <v>134</v>
      </c>
      <c r="AU122" s="20" t="s">
        <v>112</v>
      </c>
      <c r="AY122" s="20" t="s">
        <v>133</v>
      </c>
      <c r="BE122" s="102">
        <f>IF(U122="základná",N122,0)</f>
        <v>0</v>
      </c>
      <c r="BF122" s="102">
        <f>IF(U122="znížená",N122,0)</f>
        <v>0</v>
      </c>
      <c r="BG122" s="102">
        <f>IF(U122="zákl. prenesená",N122,0)</f>
        <v>0</v>
      </c>
      <c r="BH122" s="102">
        <f>IF(U122="zníž. prenesená",N122,0)</f>
        <v>0</v>
      </c>
      <c r="BI122" s="102">
        <f>IF(U122="nulová",N122,0)</f>
        <v>0</v>
      </c>
      <c r="BJ122" s="20" t="s">
        <v>112</v>
      </c>
      <c r="BK122" s="164">
        <f>ROUND(L122*K122,3)</f>
        <v>0</v>
      </c>
      <c r="BL122" s="20" t="s">
        <v>138</v>
      </c>
      <c r="BM122" s="20" t="s">
        <v>144</v>
      </c>
    </row>
    <row r="123" spans="2:65" s="10" customFormat="1" ht="16.5" customHeight="1">
      <c r="B123" s="165"/>
      <c r="C123" s="166"/>
      <c r="D123" s="166"/>
      <c r="E123" s="167" t="s">
        <v>5</v>
      </c>
      <c r="F123" s="254" t="s">
        <v>145</v>
      </c>
      <c r="G123" s="255"/>
      <c r="H123" s="255"/>
      <c r="I123" s="255"/>
      <c r="J123" s="166"/>
      <c r="K123" s="168">
        <v>11.9</v>
      </c>
      <c r="L123" s="166"/>
      <c r="M123" s="166"/>
      <c r="N123" s="166"/>
      <c r="O123" s="166"/>
      <c r="P123" s="166"/>
      <c r="Q123" s="166"/>
      <c r="R123" s="169"/>
      <c r="T123" s="170"/>
      <c r="U123" s="166"/>
      <c r="V123" s="166"/>
      <c r="W123" s="166"/>
      <c r="X123" s="166"/>
      <c r="Y123" s="166"/>
      <c r="Z123" s="166"/>
      <c r="AA123" s="171"/>
      <c r="AT123" s="172" t="s">
        <v>141</v>
      </c>
      <c r="AU123" s="172" t="s">
        <v>112</v>
      </c>
      <c r="AV123" s="10" t="s">
        <v>112</v>
      </c>
      <c r="AW123" s="10" t="s">
        <v>34</v>
      </c>
      <c r="AX123" s="10" t="s">
        <v>82</v>
      </c>
      <c r="AY123" s="172" t="s">
        <v>133</v>
      </c>
    </row>
    <row r="124" spans="2:65" s="1" customFormat="1" ht="16.5" customHeight="1">
      <c r="B124" s="128"/>
      <c r="C124" s="157" t="s">
        <v>146</v>
      </c>
      <c r="D124" s="157" t="s">
        <v>134</v>
      </c>
      <c r="E124" s="158" t="s">
        <v>147</v>
      </c>
      <c r="F124" s="251" t="s">
        <v>148</v>
      </c>
      <c r="G124" s="251"/>
      <c r="H124" s="251"/>
      <c r="I124" s="251"/>
      <c r="J124" s="159" t="s">
        <v>149</v>
      </c>
      <c r="K124" s="160">
        <v>1</v>
      </c>
      <c r="L124" s="252">
        <v>0</v>
      </c>
      <c r="M124" s="252"/>
      <c r="N124" s="253">
        <f>ROUND(L124*K124,3)</f>
        <v>0</v>
      </c>
      <c r="O124" s="253"/>
      <c r="P124" s="253"/>
      <c r="Q124" s="253"/>
      <c r="R124" s="131"/>
      <c r="T124" s="161" t="s">
        <v>5</v>
      </c>
      <c r="U124" s="45" t="s">
        <v>44</v>
      </c>
      <c r="V124" s="37"/>
      <c r="W124" s="162">
        <f>V124*K124</f>
        <v>0</v>
      </c>
      <c r="X124" s="162">
        <v>0</v>
      </c>
      <c r="Y124" s="162">
        <f>X124*K124</f>
        <v>0</v>
      </c>
      <c r="Z124" s="162">
        <v>0</v>
      </c>
      <c r="AA124" s="163">
        <f>Z124*K124</f>
        <v>0</v>
      </c>
      <c r="AR124" s="20" t="s">
        <v>138</v>
      </c>
      <c r="AT124" s="20" t="s">
        <v>134</v>
      </c>
      <c r="AU124" s="20" t="s">
        <v>112</v>
      </c>
      <c r="AY124" s="20" t="s">
        <v>133</v>
      </c>
      <c r="BE124" s="102">
        <f>IF(U124="základná",N124,0)</f>
        <v>0</v>
      </c>
      <c r="BF124" s="102">
        <f>IF(U124="znížená",N124,0)</f>
        <v>0</v>
      </c>
      <c r="BG124" s="102">
        <f>IF(U124="zákl. prenesená",N124,0)</f>
        <v>0</v>
      </c>
      <c r="BH124" s="102">
        <f>IF(U124="zníž. prenesená",N124,0)</f>
        <v>0</v>
      </c>
      <c r="BI124" s="102">
        <f>IF(U124="nulová",N124,0)</f>
        <v>0</v>
      </c>
      <c r="BJ124" s="20" t="s">
        <v>112</v>
      </c>
      <c r="BK124" s="164">
        <f>ROUND(L124*K124,3)</f>
        <v>0</v>
      </c>
      <c r="BL124" s="20" t="s">
        <v>138</v>
      </c>
      <c r="BM124" s="20" t="s">
        <v>150</v>
      </c>
    </row>
    <row r="125" spans="2:65" s="9" customFormat="1" ht="37.35" customHeight="1">
      <c r="B125" s="146"/>
      <c r="C125" s="147"/>
      <c r="D125" s="148" t="s">
        <v>107</v>
      </c>
      <c r="E125" s="148"/>
      <c r="F125" s="148"/>
      <c r="G125" s="148"/>
      <c r="H125" s="148"/>
      <c r="I125" s="148"/>
      <c r="J125" s="148"/>
      <c r="K125" s="148"/>
      <c r="L125" s="148"/>
      <c r="M125" s="148"/>
      <c r="N125" s="269">
        <f>BK125</f>
        <v>0</v>
      </c>
      <c r="O125" s="270"/>
      <c r="P125" s="270"/>
      <c r="Q125" s="270"/>
      <c r="R125" s="149"/>
      <c r="T125" s="150"/>
      <c r="U125" s="147"/>
      <c r="V125" s="147"/>
      <c r="W125" s="151">
        <f>W126</f>
        <v>0</v>
      </c>
      <c r="X125" s="147"/>
      <c r="Y125" s="151">
        <f>Y126</f>
        <v>1.0693744000000003</v>
      </c>
      <c r="Z125" s="147"/>
      <c r="AA125" s="152">
        <f>AA126</f>
        <v>0</v>
      </c>
      <c r="AR125" s="153" t="s">
        <v>112</v>
      </c>
      <c r="AT125" s="154" t="s">
        <v>76</v>
      </c>
      <c r="AU125" s="154" t="s">
        <v>77</v>
      </c>
      <c r="AY125" s="153" t="s">
        <v>133</v>
      </c>
      <c r="BK125" s="155">
        <f>BK126</f>
        <v>0</v>
      </c>
    </row>
    <row r="126" spans="2:65" s="9" customFormat="1" ht="19.899999999999999" customHeight="1">
      <c r="B126" s="146"/>
      <c r="C126" s="147"/>
      <c r="D126" s="156" t="s">
        <v>108</v>
      </c>
      <c r="E126" s="156"/>
      <c r="F126" s="156"/>
      <c r="G126" s="156"/>
      <c r="H126" s="156"/>
      <c r="I126" s="156"/>
      <c r="J126" s="156"/>
      <c r="K126" s="156"/>
      <c r="L126" s="156"/>
      <c r="M126" s="156"/>
      <c r="N126" s="267">
        <f>BK126</f>
        <v>0</v>
      </c>
      <c r="O126" s="268"/>
      <c r="P126" s="268"/>
      <c r="Q126" s="268"/>
      <c r="R126" s="149"/>
      <c r="T126" s="150"/>
      <c r="U126" s="147"/>
      <c r="V126" s="147"/>
      <c r="W126" s="151">
        <f>SUM(W127:W136)</f>
        <v>0</v>
      </c>
      <c r="X126" s="147"/>
      <c r="Y126" s="151">
        <f>SUM(Y127:Y136)</f>
        <v>1.0693744000000003</v>
      </c>
      <c r="Z126" s="147"/>
      <c r="AA126" s="152">
        <f>SUM(AA127:AA136)</f>
        <v>0</v>
      </c>
      <c r="AR126" s="153" t="s">
        <v>112</v>
      </c>
      <c r="AT126" s="154" t="s">
        <v>76</v>
      </c>
      <c r="AU126" s="154" t="s">
        <v>82</v>
      </c>
      <c r="AY126" s="153" t="s">
        <v>133</v>
      </c>
      <c r="BK126" s="155">
        <f>SUM(BK127:BK136)</f>
        <v>0</v>
      </c>
    </row>
    <row r="127" spans="2:65" s="1" customFormat="1" ht="16.5" customHeight="1">
      <c r="B127" s="128"/>
      <c r="C127" s="157" t="s">
        <v>151</v>
      </c>
      <c r="D127" s="157" t="s">
        <v>134</v>
      </c>
      <c r="E127" s="158" t="s">
        <v>152</v>
      </c>
      <c r="F127" s="251" t="s">
        <v>153</v>
      </c>
      <c r="G127" s="251"/>
      <c r="H127" s="251"/>
      <c r="I127" s="251"/>
      <c r="J127" s="159" t="s">
        <v>154</v>
      </c>
      <c r="K127" s="160">
        <v>60.08</v>
      </c>
      <c r="L127" s="252">
        <v>0</v>
      </c>
      <c r="M127" s="252"/>
      <c r="N127" s="253">
        <f>ROUND(L127*K127,3)</f>
        <v>0</v>
      </c>
      <c r="O127" s="253"/>
      <c r="P127" s="253"/>
      <c r="Q127" s="253"/>
      <c r="R127" s="131"/>
      <c r="T127" s="161" t="s">
        <v>5</v>
      </c>
      <c r="U127" s="45" t="s">
        <v>44</v>
      </c>
      <c r="V127" s="37"/>
      <c r="W127" s="162">
        <f>V127*K127</f>
        <v>0</v>
      </c>
      <c r="X127" s="162">
        <v>1.8000000000000001E-4</v>
      </c>
      <c r="Y127" s="162">
        <f>X127*K127</f>
        <v>1.08144E-2</v>
      </c>
      <c r="Z127" s="162">
        <v>0</v>
      </c>
      <c r="AA127" s="163">
        <f>Z127*K127</f>
        <v>0</v>
      </c>
      <c r="AR127" s="20" t="s">
        <v>155</v>
      </c>
      <c r="AT127" s="20" t="s">
        <v>134</v>
      </c>
      <c r="AU127" s="20" t="s">
        <v>112</v>
      </c>
      <c r="AY127" s="20" t="s">
        <v>133</v>
      </c>
      <c r="BE127" s="102">
        <f>IF(U127="základná",N127,0)</f>
        <v>0</v>
      </c>
      <c r="BF127" s="102">
        <f>IF(U127="znížená",N127,0)</f>
        <v>0</v>
      </c>
      <c r="BG127" s="102">
        <f>IF(U127="zákl. prenesená",N127,0)</f>
        <v>0</v>
      </c>
      <c r="BH127" s="102">
        <f>IF(U127="zníž. prenesená",N127,0)</f>
        <v>0</v>
      </c>
      <c r="BI127" s="102">
        <f>IF(U127="nulová",N127,0)</f>
        <v>0</v>
      </c>
      <c r="BJ127" s="20" t="s">
        <v>112</v>
      </c>
      <c r="BK127" s="164">
        <f>ROUND(L127*K127,3)</f>
        <v>0</v>
      </c>
      <c r="BL127" s="20" t="s">
        <v>155</v>
      </c>
      <c r="BM127" s="20" t="s">
        <v>156</v>
      </c>
    </row>
    <row r="128" spans="2:65" s="10" customFormat="1" ht="16.5" customHeight="1">
      <c r="B128" s="165"/>
      <c r="C128" s="166"/>
      <c r="D128" s="166"/>
      <c r="E128" s="167" t="s">
        <v>5</v>
      </c>
      <c r="F128" s="254" t="s">
        <v>157</v>
      </c>
      <c r="G128" s="255"/>
      <c r="H128" s="255"/>
      <c r="I128" s="255"/>
      <c r="J128" s="166"/>
      <c r="K128" s="168">
        <v>41.6</v>
      </c>
      <c r="L128" s="166"/>
      <c r="M128" s="166"/>
      <c r="N128" s="166"/>
      <c r="O128" s="166"/>
      <c r="P128" s="166"/>
      <c r="Q128" s="166"/>
      <c r="R128" s="169"/>
      <c r="T128" s="170"/>
      <c r="U128" s="166"/>
      <c r="V128" s="166"/>
      <c r="W128" s="166"/>
      <c r="X128" s="166"/>
      <c r="Y128" s="166"/>
      <c r="Z128" s="166"/>
      <c r="AA128" s="171"/>
      <c r="AT128" s="172" t="s">
        <v>141</v>
      </c>
      <c r="AU128" s="172" t="s">
        <v>112</v>
      </c>
      <c r="AV128" s="10" t="s">
        <v>112</v>
      </c>
      <c r="AW128" s="10" t="s">
        <v>34</v>
      </c>
      <c r="AX128" s="10" t="s">
        <v>77</v>
      </c>
      <c r="AY128" s="172" t="s">
        <v>133</v>
      </c>
    </row>
    <row r="129" spans="2:65" s="10" customFormat="1" ht="16.5" customHeight="1">
      <c r="B129" s="165"/>
      <c r="C129" s="166"/>
      <c r="D129" s="166"/>
      <c r="E129" s="167" t="s">
        <v>5</v>
      </c>
      <c r="F129" s="256" t="s">
        <v>158</v>
      </c>
      <c r="G129" s="257"/>
      <c r="H129" s="257"/>
      <c r="I129" s="257"/>
      <c r="J129" s="166"/>
      <c r="K129" s="168">
        <v>18.48</v>
      </c>
      <c r="L129" s="166"/>
      <c r="M129" s="166"/>
      <c r="N129" s="166"/>
      <c r="O129" s="166"/>
      <c r="P129" s="166"/>
      <c r="Q129" s="166"/>
      <c r="R129" s="169"/>
      <c r="T129" s="170"/>
      <c r="U129" s="166"/>
      <c r="V129" s="166"/>
      <c r="W129" s="166"/>
      <c r="X129" s="166"/>
      <c r="Y129" s="166"/>
      <c r="Z129" s="166"/>
      <c r="AA129" s="171"/>
      <c r="AT129" s="172" t="s">
        <v>141</v>
      </c>
      <c r="AU129" s="172" t="s">
        <v>112</v>
      </c>
      <c r="AV129" s="10" t="s">
        <v>112</v>
      </c>
      <c r="AW129" s="10" t="s">
        <v>34</v>
      </c>
      <c r="AX129" s="10" t="s">
        <v>77</v>
      </c>
      <c r="AY129" s="172" t="s">
        <v>133</v>
      </c>
    </row>
    <row r="130" spans="2:65" s="11" customFormat="1" ht="16.5" customHeight="1">
      <c r="B130" s="173"/>
      <c r="C130" s="174"/>
      <c r="D130" s="174"/>
      <c r="E130" s="175" t="s">
        <v>5</v>
      </c>
      <c r="F130" s="258" t="s">
        <v>159</v>
      </c>
      <c r="G130" s="259"/>
      <c r="H130" s="259"/>
      <c r="I130" s="259"/>
      <c r="J130" s="174"/>
      <c r="K130" s="176">
        <v>60.08</v>
      </c>
      <c r="L130" s="174"/>
      <c r="M130" s="174"/>
      <c r="N130" s="174"/>
      <c r="O130" s="174"/>
      <c r="P130" s="174"/>
      <c r="Q130" s="174"/>
      <c r="R130" s="177"/>
      <c r="T130" s="178"/>
      <c r="U130" s="174"/>
      <c r="V130" s="174"/>
      <c r="W130" s="174"/>
      <c r="X130" s="174"/>
      <c r="Y130" s="174"/>
      <c r="Z130" s="174"/>
      <c r="AA130" s="179"/>
      <c r="AT130" s="180" t="s">
        <v>141</v>
      </c>
      <c r="AU130" s="180" t="s">
        <v>112</v>
      </c>
      <c r="AV130" s="11" t="s">
        <v>138</v>
      </c>
      <c r="AW130" s="11" t="s">
        <v>34</v>
      </c>
      <c r="AX130" s="11" t="s">
        <v>82</v>
      </c>
      <c r="AY130" s="180" t="s">
        <v>133</v>
      </c>
    </row>
    <row r="131" spans="2:65" s="1" customFormat="1" ht="38.25" customHeight="1">
      <c r="B131" s="128"/>
      <c r="C131" s="181" t="s">
        <v>138</v>
      </c>
      <c r="D131" s="181" t="s">
        <v>160</v>
      </c>
      <c r="E131" s="182" t="s">
        <v>161</v>
      </c>
      <c r="F131" s="260" t="s">
        <v>162</v>
      </c>
      <c r="G131" s="260"/>
      <c r="H131" s="260"/>
      <c r="I131" s="260"/>
      <c r="J131" s="183" t="s">
        <v>163</v>
      </c>
      <c r="K131" s="184">
        <v>8</v>
      </c>
      <c r="L131" s="261">
        <v>0</v>
      </c>
      <c r="M131" s="261"/>
      <c r="N131" s="262">
        <f>ROUND(L131*K131,3)</f>
        <v>0</v>
      </c>
      <c r="O131" s="253"/>
      <c r="P131" s="253"/>
      <c r="Q131" s="253"/>
      <c r="R131" s="131"/>
      <c r="T131" s="161" t="s">
        <v>5</v>
      </c>
      <c r="U131" s="45" t="s">
        <v>44</v>
      </c>
      <c r="V131" s="37"/>
      <c r="W131" s="162">
        <f>V131*K131</f>
        <v>0</v>
      </c>
      <c r="X131" s="162">
        <v>0.11700000000000001</v>
      </c>
      <c r="Y131" s="162">
        <f>X131*K131</f>
        <v>0.93600000000000005</v>
      </c>
      <c r="Z131" s="162">
        <v>0</v>
      </c>
      <c r="AA131" s="163">
        <f>Z131*K131</f>
        <v>0</v>
      </c>
      <c r="AR131" s="20" t="s">
        <v>164</v>
      </c>
      <c r="AT131" s="20" t="s">
        <v>160</v>
      </c>
      <c r="AU131" s="20" t="s">
        <v>112</v>
      </c>
      <c r="AY131" s="20" t="s">
        <v>133</v>
      </c>
      <c r="BE131" s="102">
        <f>IF(U131="základná",N131,0)</f>
        <v>0</v>
      </c>
      <c r="BF131" s="102">
        <f>IF(U131="znížená",N131,0)</f>
        <v>0</v>
      </c>
      <c r="BG131" s="102">
        <f>IF(U131="zákl. prenesená",N131,0)</f>
        <v>0</v>
      </c>
      <c r="BH131" s="102">
        <f>IF(U131="zníž. prenesená",N131,0)</f>
        <v>0</v>
      </c>
      <c r="BI131" s="102">
        <f>IF(U131="nulová",N131,0)</f>
        <v>0</v>
      </c>
      <c r="BJ131" s="20" t="s">
        <v>112</v>
      </c>
      <c r="BK131" s="164">
        <f>ROUND(L131*K131,3)</f>
        <v>0</v>
      </c>
      <c r="BL131" s="20" t="s">
        <v>155</v>
      </c>
      <c r="BM131" s="20" t="s">
        <v>165</v>
      </c>
    </row>
    <row r="132" spans="2:65" s="1" customFormat="1" ht="38.25" customHeight="1">
      <c r="B132" s="128"/>
      <c r="C132" s="181" t="s">
        <v>166</v>
      </c>
      <c r="D132" s="181" t="s">
        <v>160</v>
      </c>
      <c r="E132" s="182" t="s">
        <v>167</v>
      </c>
      <c r="F132" s="260" t="s">
        <v>168</v>
      </c>
      <c r="G132" s="260"/>
      <c r="H132" s="260"/>
      <c r="I132" s="260"/>
      <c r="J132" s="183" t="s">
        <v>163</v>
      </c>
      <c r="K132" s="184">
        <v>3</v>
      </c>
      <c r="L132" s="261">
        <v>0</v>
      </c>
      <c r="M132" s="261"/>
      <c r="N132" s="262">
        <f>ROUND(L132*K132,3)</f>
        <v>0</v>
      </c>
      <c r="O132" s="253"/>
      <c r="P132" s="253"/>
      <c r="Q132" s="253"/>
      <c r="R132" s="131"/>
      <c r="T132" s="161" t="s">
        <v>5</v>
      </c>
      <c r="U132" s="45" t="s">
        <v>44</v>
      </c>
      <c r="V132" s="37"/>
      <c r="W132" s="162">
        <f>V132*K132</f>
        <v>0</v>
      </c>
      <c r="X132" s="162">
        <v>2.1999999999999999E-2</v>
      </c>
      <c r="Y132" s="162">
        <f>X132*K132</f>
        <v>6.6000000000000003E-2</v>
      </c>
      <c r="Z132" s="162">
        <v>0</v>
      </c>
      <c r="AA132" s="163">
        <f>Z132*K132</f>
        <v>0</v>
      </c>
      <c r="AR132" s="20" t="s">
        <v>164</v>
      </c>
      <c r="AT132" s="20" t="s">
        <v>160</v>
      </c>
      <c r="AU132" s="20" t="s">
        <v>112</v>
      </c>
      <c r="AY132" s="20" t="s">
        <v>133</v>
      </c>
      <c r="BE132" s="102">
        <f>IF(U132="základná",N132,0)</f>
        <v>0</v>
      </c>
      <c r="BF132" s="102">
        <f>IF(U132="znížená",N132,0)</f>
        <v>0</v>
      </c>
      <c r="BG132" s="102">
        <f>IF(U132="zákl. prenesená",N132,0)</f>
        <v>0</v>
      </c>
      <c r="BH132" s="102">
        <f>IF(U132="zníž. prenesená",N132,0)</f>
        <v>0</v>
      </c>
      <c r="BI132" s="102">
        <f>IF(U132="nulová",N132,0)</f>
        <v>0</v>
      </c>
      <c r="BJ132" s="20" t="s">
        <v>112</v>
      </c>
      <c r="BK132" s="164">
        <f>ROUND(L132*K132,3)</f>
        <v>0</v>
      </c>
      <c r="BL132" s="20" t="s">
        <v>155</v>
      </c>
      <c r="BM132" s="20" t="s">
        <v>169</v>
      </c>
    </row>
    <row r="133" spans="2:65" s="1" customFormat="1" ht="38.25" customHeight="1">
      <c r="B133" s="128"/>
      <c r="C133" s="181" t="s">
        <v>170</v>
      </c>
      <c r="D133" s="181" t="s">
        <v>160</v>
      </c>
      <c r="E133" s="182" t="s">
        <v>171</v>
      </c>
      <c r="F133" s="260" t="s">
        <v>172</v>
      </c>
      <c r="G133" s="260"/>
      <c r="H133" s="260"/>
      <c r="I133" s="260"/>
      <c r="J133" s="183" t="s">
        <v>163</v>
      </c>
      <c r="K133" s="184">
        <v>1</v>
      </c>
      <c r="L133" s="261">
        <v>0</v>
      </c>
      <c r="M133" s="261"/>
      <c r="N133" s="262">
        <f>ROUND(L133*K133,3)</f>
        <v>0</v>
      </c>
      <c r="O133" s="253"/>
      <c r="P133" s="253"/>
      <c r="Q133" s="253"/>
      <c r="R133" s="131"/>
      <c r="T133" s="161" t="s">
        <v>5</v>
      </c>
      <c r="U133" s="45" t="s">
        <v>44</v>
      </c>
      <c r="V133" s="37"/>
      <c r="W133" s="162">
        <f>V133*K133</f>
        <v>0</v>
      </c>
      <c r="X133" s="162">
        <v>2.1999999999999999E-2</v>
      </c>
      <c r="Y133" s="162">
        <f>X133*K133</f>
        <v>2.1999999999999999E-2</v>
      </c>
      <c r="Z133" s="162">
        <v>0</v>
      </c>
      <c r="AA133" s="163">
        <f>Z133*K133</f>
        <v>0</v>
      </c>
      <c r="AR133" s="20" t="s">
        <v>164</v>
      </c>
      <c r="AT133" s="20" t="s">
        <v>160</v>
      </c>
      <c r="AU133" s="20" t="s">
        <v>112</v>
      </c>
      <c r="AY133" s="20" t="s">
        <v>133</v>
      </c>
      <c r="BE133" s="102">
        <f>IF(U133="základná",N133,0)</f>
        <v>0</v>
      </c>
      <c r="BF133" s="102">
        <f>IF(U133="znížená",N133,0)</f>
        <v>0</v>
      </c>
      <c r="BG133" s="102">
        <f>IF(U133="zákl. prenesená",N133,0)</f>
        <v>0</v>
      </c>
      <c r="BH133" s="102">
        <f>IF(U133="zníž. prenesená",N133,0)</f>
        <v>0</v>
      </c>
      <c r="BI133" s="102">
        <f>IF(U133="nulová",N133,0)</f>
        <v>0</v>
      </c>
      <c r="BJ133" s="20" t="s">
        <v>112</v>
      </c>
      <c r="BK133" s="164">
        <f>ROUND(L133*K133,3)</f>
        <v>0</v>
      </c>
      <c r="BL133" s="20" t="s">
        <v>155</v>
      </c>
      <c r="BM133" s="20" t="s">
        <v>173</v>
      </c>
    </row>
    <row r="134" spans="2:65" s="1" customFormat="1" ht="25.5" customHeight="1">
      <c r="B134" s="128"/>
      <c r="C134" s="157" t="s">
        <v>174</v>
      </c>
      <c r="D134" s="157" t="s">
        <v>134</v>
      </c>
      <c r="E134" s="158" t="s">
        <v>175</v>
      </c>
      <c r="F134" s="251" t="s">
        <v>176</v>
      </c>
      <c r="G134" s="251"/>
      <c r="H134" s="251"/>
      <c r="I134" s="251"/>
      <c r="J134" s="159" t="s">
        <v>163</v>
      </c>
      <c r="K134" s="160">
        <v>24</v>
      </c>
      <c r="L134" s="252">
        <v>0</v>
      </c>
      <c r="M134" s="252"/>
      <c r="N134" s="253">
        <f>ROUND(L134*K134,3)</f>
        <v>0</v>
      </c>
      <c r="O134" s="253"/>
      <c r="P134" s="253"/>
      <c r="Q134" s="253"/>
      <c r="R134" s="131"/>
      <c r="T134" s="161" t="s">
        <v>5</v>
      </c>
      <c r="U134" s="45" t="s">
        <v>44</v>
      </c>
      <c r="V134" s="37"/>
      <c r="W134" s="162">
        <f>V134*K134</f>
        <v>0</v>
      </c>
      <c r="X134" s="162">
        <v>2.9999999999999997E-4</v>
      </c>
      <c r="Y134" s="162">
        <f>X134*K134</f>
        <v>7.1999999999999998E-3</v>
      </c>
      <c r="Z134" s="162">
        <v>0</v>
      </c>
      <c r="AA134" s="163">
        <f>Z134*K134</f>
        <v>0</v>
      </c>
      <c r="AR134" s="20" t="s">
        <v>138</v>
      </c>
      <c r="AT134" s="20" t="s">
        <v>134</v>
      </c>
      <c r="AU134" s="20" t="s">
        <v>112</v>
      </c>
      <c r="AY134" s="20" t="s">
        <v>133</v>
      </c>
      <c r="BE134" s="102">
        <f>IF(U134="základná",N134,0)</f>
        <v>0</v>
      </c>
      <c r="BF134" s="102">
        <f>IF(U134="znížená",N134,0)</f>
        <v>0</v>
      </c>
      <c r="BG134" s="102">
        <f>IF(U134="zákl. prenesená",N134,0)</f>
        <v>0</v>
      </c>
      <c r="BH134" s="102">
        <f>IF(U134="zníž. prenesená",N134,0)</f>
        <v>0</v>
      </c>
      <c r="BI134" s="102">
        <f>IF(U134="nulová",N134,0)</f>
        <v>0</v>
      </c>
      <c r="BJ134" s="20" t="s">
        <v>112</v>
      </c>
      <c r="BK134" s="164">
        <f>ROUND(L134*K134,3)</f>
        <v>0</v>
      </c>
      <c r="BL134" s="20" t="s">
        <v>138</v>
      </c>
      <c r="BM134" s="20" t="s">
        <v>177</v>
      </c>
    </row>
    <row r="135" spans="2:65" s="10" customFormat="1" ht="16.5" customHeight="1">
      <c r="B135" s="165"/>
      <c r="C135" s="166"/>
      <c r="D135" s="166"/>
      <c r="E135" s="167" t="s">
        <v>5</v>
      </c>
      <c r="F135" s="254" t="s">
        <v>178</v>
      </c>
      <c r="G135" s="255"/>
      <c r="H135" s="255"/>
      <c r="I135" s="255"/>
      <c r="J135" s="166"/>
      <c r="K135" s="168">
        <v>24</v>
      </c>
      <c r="L135" s="166"/>
      <c r="M135" s="166"/>
      <c r="N135" s="166"/>
      <c r="O135" s="166"/>
      <c r="P135" s="166"/>
      <c r="Q135" s="166"/>
      <c r="R135" s="169"/>
      <c r="T135" s="170"/>
      <c r="U135" s="166"/>
      <c r="V135" s="166"/>
      <c r="W135" s="166"/>
      <c r="X135" s="166"/>
      <c r="Y135" s="166"/>
      <c r="Z135" s="166"/>
      <c r="AA135" s="171"/>
      <c r="AT135" s="172" t="s">
        <v>141</v>
      </c>
      <c r="AU135" s="172" t="s">
        <v>112</v>
      </c>
      <c r="AV135" s="10" t="s">
        <v>112</v>
      </c>
      <c r="AW135" s="10" t="s">
        <v>34</v>
      </c>
      <c r="AX135" s="10" t="s">
        <v>82</v>
      </c>
      <c r="AY135" s="172" t="s">
        <v>133</v>
      </c>
    </row>
    <row r="136" spans="2:65" s="1" customFormat="1" ht="25.5" customHeight="1">
      <c r="B136" s="128"/>
      <c r="C136" s="181" t="s">
        <v>179</v>
      </c>
      <c r="D136" s="181" t="s">
        <v>160</v>
      </c>
      <c r="E136" s="182" t="s">
        <v>180</v>
      </c>
      <c r="F136" s="260" t="s">
        <v>181</v>
      </c>
      <c r="G136" s="260"/>
      <c r="H136" s="260"/>
      <c r="I136" s="260"/>
      <c r="J136" s="183" t="s">
        <v>163</v>
      </c>
      <c r="K136" s="184">
        <v>24</v>
      </c>
      <c r="L136" s="261">
        <v>0</v>
      </c>
      <c r="M136" s="261"/>
      <c r="N136" s="262">
        <f>ROUND(L136*K136,3)</f>
        <v>0</v>
      </c>
      <c r="O136" s="253"/>
      <c r="P136" s="253"/>
      <c r="Q136" s="253"/>
      <c r="R136" s="131"/>
      <c r="T136" s="161" t="s">
        <v>5</v>
      </c>
      <c r="U136" s="45" t="s">
        <v>44</v>
      </c>
      <c r="V136" s="37"/>
      <c r="W136" s="162">
        <f>V136*K136</f>
        <v>0</v>
      </c>
      <c r="X136" s="162">
        <v>1.14E-3</v>
      </c>
      <c r="Y136" s="162">
        <f>X136*K136</f>
        <v>2.7359999999999999E-2</v>
      </c>
      <c r="Z136" s="162">
        <v>0</v>
      </c>
      <c r="AA136" s="163">
        <f>Z136*K136</f>
        <v>0</v>
      </c>
      <c r="AR136" s="20" t="s">
        <v>174</v>
      </c>
      <c r="AT136" s="20" t="s">
        <v>160</v>
      </c>
      <c r="AU136" s="20" t="s">
        <v>112</v>
      </c>
      <c r="AY136" s="20" t="s">
        <v>133</v>
      </c>
      <c r="BE136" s="102">
        <f>IF(U136="základná",N136,0)</f>
        <v>0</v>
      </c>
      <c r="BF136" s="102">
        <f>IF(U136="znížená",N136,0)</f>
        <v>0</v>
      </c>
      <c r="BG136" s="102">
        <f>IF(U136="zákl. prenesená",N136,0)</f>
        <v>0</v>
      </c>
      <c r="BH136" s="102">
        <f>IF(U136="zníž. prenesená",N136,0)</f>
        <v>0</v>
      </c>
      <c r="BI136" s="102">
        <f>IF(U136="nulová",N136,0)</f>
        <v>0</v>
      </c>
      <c r="BJ136" s="20" t="s">
        <v>112</v>
      </c>
      <c r="BK136" s="164">
        <f>ROUND(L136*K136,3)</f>
        <v>0</v>
      </c>
      <c r="BL136" s="20" t="s">
        <v>138</v>
      </c>
      <c r="BM136" s="20" t="s">
        <v>182</v>
      </c>
    </row>
    <row r="137" spans="2:65" s="1" customFormat="1" ht="49.9" customHeight="1">
      <c r="B137" s="36"/>
      <c r="C137" s="37"/>
      <c r="D137" s="148"/>
      <c r="E137" s="37"/>
      <c r="F137" s="37"/>
      <c r="G137" s="37"/>
      <c r="H137" s="37"/>
      <c r="I137" s="37"/>
      <c r="J137" s="37"/>
      <c r="K137" s="37"/>
      <c r="L137" s="37"/>
      <c r="M137" s="37"/>
      <c r="N137" s="269"/>
      <c r="O137" s="270"/>
      <c r="P137" s="270"/>
      <c r="Q137" s="270"/>
      <c r="R137" s="38"/>
      <c r="T137" s="185"/>
      <c r="U137" s="57"/>
      <c r="V137" s="57"/>
      <c r="W137" s="57"/>
      <c r="X137" s="57"/>
      <c r="Y137" s="57"/>
      <c r="Z137" s="57"/>
      <c r="AA137" s="59"/>
      <c r="AT137" s="20"/>
      <c r="AU137" s="20"/>
      <c r="AY137" s="20"/>
      <c r="BK137" s="164"/>
    </row>
    <row r="138" spans="2:65" s="1" customFormat="1" ht="6.95" customHeight="1">
      <c r="B138" s="60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2"/>
    </row>
  </sheetData>
  <mergeCells count="102">
    <mergeCell ref="N137:Q137"/>
    <mergeCell ref="H1:K1"/>
    <mergeCell ref="S2:AC2"/>
    <mergeCell ref="F133:I133"/>
    <mergeCell ref="L133:M133"/>
    <mergeCell ref="N133:Q133"/>
    <mergeCell ref="F134:I134"/>
    <mergeCell ref="L134:M134"/>
    <mergeCell ref="N134:Q134"/>
    <mergeCell ref="F135:I135"/>
    <mergeCell ref="F136:I136"/>
    <mergeCell ref="L136:M136"/>
    <mergeCell ref="N136:Q136"/>
    <mergeCell ref="F128:I128"/>
    <mergeCell ref="F129:I129"/>
    <mergeCell ref="F130:I130"/>
    <mergeCell ref="F131:I131"/>
    <mergeCell ref="L131:M131"/>
    <mergeCell ref="N131:Q131"/>
    <mergeCell ref="F132:I132"/>
    <mergeCell ref="L132:M132"/>
    <mergeCell ref="N132:Q132"/>
    <mergeCell ref="F122:I122"/>
    <mergeCell ref="L122:M122"/>
    <mergeCell ref="N122:Q122"/>
    <mergeCell ref="F123:I123"/>
    <mergeCell ref="F124:I124"/>
    <mergeCell ref="L124:M124"/>
    <mergeCell ref="N124:Q124"/>
    <mergeCell ref="F127:I127"/>
    <mergeCell ref="L127:M127"/>
    <mergeCell ref="N127:Q127"/>
    <mergeCell ref="N125:Q125"/>
    <mergeCell ref="N126:Q126"/>
    <mergeCell ref="M113:Q113"/>
    <mergeCell ref="M114:Q114"/>
    <mergeCell ref="F116:I116"/>
    <mergeCell ref="L116:M116"/>
    <mergeCell ref="N116:Q116"/>
    <mergeCell ref="F120:I120"/>
    <mergeCell ref="L120:M120"/>
    <mergeCell ref="N120:Q120"/>
    <mergeCell ref="F121:I121"/>
    <mergeCell ref="N117:Q117"/>
    <mergeCell ref="N118:Q118"/>
    <mergeCell ref="N119:Q119"/>
    <mergeCell ref="D97:H97"/>
    <mergeCell ref="N97:Q97"/>
    <mergeCell ref="D98:H98"/>
    <mergeCell ref="N98:Q98"/>
    <mergeCell ref="N99:Q99"/>
    <mergeCell ref="L101:Q101"/>
    <mergeCell ref="C107:Q107"/>
    <mergeCell ref="F109:P109"/>
    <mergeCell ref="M111:P111"/>
    <mergeCell ref="N89:Q89"/>
    <mergeCell ref="N90:Q90"/>
    <mergeCell ref="N91:Q91"/>
    <mergeCell ref="N93:Q93"/>
    <mergeCell ref="D94:H94"/>
    <mergeCell ref="N94:Q94"/>
    <mergeCell ref="D95:H95"/>
    <mergeCell ref="N95:Q95"/>
    <mergeCell ref="D96:H96"/>
    <mergeCell ref="N96:Q96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E14:L14"/>
    <mergeCell ref="O14:P14"/>
  </mergeCells>
  <hyperlinks>
    <hyperlink ref="F1:G1" location="C2" display="1) Krycí list rozpočtu"/>
    <hyperlink ref="H1:K1" location="C85" display="2) Rekapitulácia rozpočtu"/>
    <hyperlink ref="L1" location="C116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okna - Výmena okien vo vý...</vt:lpstr>
      <vt:lpstr>'okna - Výmena okien vo vý...'!Názvy_tlače</vt:lpstr>
      <vt:lpstr>'Rekapitulácia stavby'!Názvy_tlače</vt:lpstr>
      <vt:lpstr>'okna - Výmena okien vo vý...'!Oblasť_tlače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PC\Domanic</dc:creator>
  <cp:lastModifiedBy>Domanic</cp:lastModifiedBy>
  <dcterms:created xsi:type="dcterms:W3CDTF">2019-12-11T21:56:30Z</dcterms:created>
  <dcterms:modified xsi:type="dcterms:W3CDTF">2019-12-11T21:57:20Z</dcterms:modified>
</cp:coreProperties>
</file>