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tabRatio="871" activeTab="0"/>
  </bookViews>
  <sheets>
    <sheet name="SO-112C - 1.1. Přípojka u..." sheetId="1" r:id="rId1"/>
  </sheets>
  <definedNames>
    <definedName name="_xlnm.Print_Titles" localSheetId="0">'SO-112C - 1.1. Přípojka u...'!$121:$121</definedName>
    <definedName name="_xlnm.Print_Area" localSheetId="0">'SO-112C - 1.1. Přípojka u...'!$C$4:$Q$70,'SO-112C - 1.1. Přípojka u...'!$C$76:$Q$105,'SO-112C - 1.1. Přípojka u...'!$C$111:$Q$186</definedName>
  </definedNames>
  <calcPr fullCalcOnLoad="1"/>
</workbook>
</file>

<file path=xl/sharedStrings.xml><?xml version="1.0" encoding="utf-8"?>
<sst xmlns="http://schemas.openxmlformats.org/spreadsheetml/2006/main" count="753" uniqueCount="227">
  <si>
    <t>List obsahuje:</t>
  </si>
  <si>
    <t>False</t>
  </si>
  <si>
    <t>optimalizováno pro tisk sestav ve formátu A4 - na výšku</t>
  </si>
  <si>
    <t>&gt;&gt;  skryté sloupce  &lt;&lt;</t>
  </si>
  <si>
    <t>21</t>
  </si>
  <si>
    <t>15</t>
  </si>
  <si>
    <t>v ---  níže se nacházejí doplnkové a pomocné údaje k sestavám  --- v</t>
  </si>
  <si>
    <t>Stavba:</t>
  </si>
  <si>
    <t>JKSO:</t>
  </si>
  <si>
    <t>801 49</t>
  </si>
  <si>
    <t>CC-CZ:</t>
  </si>
  <si>
    <t>1</t>
  </si>
  <si>
    <t>Místo:</t>
  </si>
  <si>
    <t>KRALUPY NAD VLTAVOU</t>
  </si>
  <si>
    <t>Datum:</t>
  </si>
  <si>
    <t>10</t>
  </si>
  <si>
    <t>Objednavatel:</t>
  </si>
  <si>
    <t>IČ:</t>
  </si>
  <si>
    <t>DIČ:</t>
  </si>
  <si>
    <t>Zhotovitel:</t>
  </si>
  <si>
    <t>Projektant:</t>
  </si>
  <si>
    <t>Zpracovatel:</t>
  </si>
  <si>
    <t>Zdeněk Drda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</si>
  <si>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</si>
  <si>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</si>
  <si>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</si>
  <si>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</si>
  <si>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</si>
  <si>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</si>
  <si>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</si>
  <si>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</si>
  <si>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</si>
  <si>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</si>
  <si>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</si>
  <si>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</si>
  <si>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</si>
  <si>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</si>
  <si>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</si>
  <si>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</si>
  <si>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</si>
  <si>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</t>
  </si>
  <si>
    <t>D</t>
  </si>
  <si>
    <t>0</t>
  </si>
  <si>
    <t>{013CEAA7-0AAC-4AF2-A637-4459F62B3D19}</t>
  </si>
  <si>
    <t>Ostatní náklady</t>
  </si>
  <si>
    <t>Celkové náklady za stavbu 1) + 2)</t>
  </si>
  <si>
    <t>Zpět na list:</t>
  </si>
  <si>
    <t>2</t>
  </si>
  <si>
    <t>KRYCÍ LIST ROZPOČTU</t>
  </si>
  <si>
    <t>Objekt: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</si>
  <si>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</si>
  <si>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</si>
  <si>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</si>
  <si>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</si>
  <si>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</si>
  <si>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</si>
  <si>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</si>
  <si>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</si>
  <si>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</si>
  <si>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</si>
  <si>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</si>
  <si>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</si>
  <si>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</si>
  <si>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</si>
  <si>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</si>
  <si>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</si>
  <si>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</si>
  <si>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</si>
  <si>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</si>
  <si>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</si>
  <si>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</si>
  <si>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</si>
  <si>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</si>
  <si>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</si>
  <si>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</si>
  <si>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</si>
  <si>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</si>
  <si>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</si>
  <si>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</si>
  <si>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</si>
  <si>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</si>
  <si>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</si>
  <si>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</si>
  <si>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</si>
  <si>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kus</t>
  </si>
  <si>
    <t>4</t>
  </si>
  <si>
    <t>M</t>
  </si>
  <si>
    <t>8</t>
  </si>
  <si>
    <t>3</t>
  </si>
  <si>
    <t>soubor</t>
  </si>
  <si>
    <t>5</t>
  </si>
  <si>
    <t>m</t>
  </si>
  <si>
    <t>16</t>
  </si>
  <si>
    <t>6</t>
  </si>
  <si>
    <t>7</t>
  </si>
  <si>
    <t>32</t>
  </si>
  <si>
    <t>P</t>
  </si>
  <si>
    <t>9</t>
  </si>
  <si>
    <t>11</t>
  </si>
  <si>
    <t>12</t>
  </si>
  <si>
    <t>13</t>
  </si>
  <si>
    <t>14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</si>
  <si>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</si>
  <si>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</si>
  <si>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</si>
  <si>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</si>
  <si>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</si>
  <si>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</si>
  <si>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</si>
  <si>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</si>
  <si>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</si>
  <si>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</si>
  <si>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</si>
  <si>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VV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</si>
  <si>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</si>
  <si>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</si>
  <si>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</si>
  <si>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</si>
  <si>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</si>
  <si>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</si>
  <si>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</si>
  <si>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</si>
  <si>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</si>
  <si>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m2</t>
  </si>
  <si>
    <t>VP - Vícepráce</t>
  </si>
  <si>
    <t>PN</t>
  </si>
  <si>
    <t xml:space="preserve">    1 - Zemní práce</t>
  </si>
  <si>
    <t>m3</t>
  </si>
  <si>
    <t>162701105</t>
  </si>
  <si>
    <t>Vodorovné přemístění do 10000 m výkopku/sypaniny z horniny tř. 1 až 4</t>
  </si>
  <si>
    <t>167101101</t>
  </si>
  <si>
    <t>Nakládání výkopku z hornin tř. 1 až 4 do 100 m3</t>
  </si>
  <si>
    <t>171201201</t>
  </si>
  <si>
    <t>Uložení sypaniny na skládky</t>
  </si>
  <si>
    <t>171201211</t>
  </si>
  <si>
    <t>Poplatek za uložení odpadu ze sypaniny na skládce (skládkovné)</t>
  </si>
  <si>
    <t>t</t>
  </si>
  <si>
    <t>SO-112C - 1.1. Přípojka užitkové vody</t>
  </si>
  <si>
    <t xml:space="preserve">      13 - Zemní práce - hloubené vykopávky</t>
  </si>
  <si>
    <t xml:space="preserve">    8 - Trubní vedení</t>
  </si>
  <si>
    <t xml:space="preserve">      87 - Potrubí z trub plastických a skleněných</t>
  </si>
  <si>
    <t xml:space="preserve">    998 - Přesun hmot</t>
  </si>
  <si>
    <t>132202202</t>
  </si>
  <si>
    <t>Hloubení rýh š přes 600 do 2000 mm ručním nebo pneum nářadím v nesoudržných horninách tř. 3</t>
  </si>
  <si>
    <t>35*0,8*1,5</t>
  </si>
  <si>
    <t>132202209</t>
  </si>
  <si>
    <t>Příplatek za lepivost u hloubení rýh š do 2000 mm ručním nebo pneum nářadím v hornině tř. 3</t>
  </si>
  <si>
    <t>133201101</t>
  </si>
  <si>
    <t>Hloubení šachet v hornině tř. 3 objemu do 100 m3</t>
  </si>
  <si>
    <t>(2,5*1,8*1,5)*6</t>
  </si>
  <si>
    <t>133201109</t>
  </si>
  <si>
    <t>Příplatek za lepivost u hloubení šachet v hornině tř. 3</t>
  </si>
  <si>
    <t>141721111</t>
  </si>
  <si>
    <t>Řízený zemní protlak hloubky do 6 m vnějšího průměru do 63 mm v hornině tř 1 až 4</t>
  </si>
  <si>
    <t>30+85</t>
  </si>
  <si>
    <t>151821112</t>
  </si>
  <si>
    <t>Osazení a odstranění pažicího boxu středního hl výkopu do 3,5 m š do 2,5 m</t>
  </si>
  <si>
    <t>161101101</t>
  </si>
  <si>
    <t>Svislé přemístění výkopku z horniny tř. 1 až 4 hl výkopu do 2,5 m</t>
  </si>
  <si>
    <t>82,5-70,82</t>
  </si>
  <si>
    <t>11,68*1,6</t>
  </si>
  <si>
    <t>174101101</t>
  </si>
  <si>
    <t>Zásyp jam, šachet rýh nebo kolem objektů sypaninou se zhutněním</t>
  </si>
  <si>
    <t>42+40,5</t>
  </si>
  <si>
    <t>-2,98</t>
  </si>
  <si>
    <t>-7</t>
  </si>
  <si>
    <t>-1,7</t>
  </si>
  <si>
    <t>175101102</t>
  </si>
  <si>
    <t>Podsyp a obsypání potrubí pískem</t>
  </si>
  <si>
    <t>35*0,8*0,25</t>
  </si>
  <si>
    <t>583313450</t>
  </si>
  <si>
    <t>kamenivo těžené drobné frakce 0-4</t>
  </si>
  <si>
    <t>181101120</t>
  </si>
  <si>
    <t xml:space="preserve">Úprava pozemku urovnáním a přehrnutím do 40 m zeminy </t>
  </si>
  <si>
    <t>35*5</t>
  </si>
  <si>
    <t>130001101</t>
  </si>
  <si>
    <t>Příplatek za ztížení vykopávky v blízkosti podzemního vedení</t>
  </si>
  <si>
    <t>(2,5*1,8*1,5)*2</t>
  </si>
  <si>
    <t>871181122</t>
  </si>
  <si>
    <t xml:space="preserve">Montáž potrubí z trubek z tlakového  rPE  50x4,6 </t>
  </si>
  <si>
    <t>286131121</t>
  </si>
  <si>
    <t xml:space="preserve">potrubí vodovodní    rPE  50x4,6 </t>
  </si>
  <si>
    <t>877181121</t>
  </si>
  <si>
    <t>Montáž elektrotvarovek na potrubí z trubek z tlakového PE otevřený výkop vnější průměr 50 mm</t>
  </si>
  <si>
    <t>286530180</t>
  </si>
  <si>
    <t>elektrospojka PE typ LU, d 50 mm</t>
  </si>
  <si>
    <t>WAVIN, kód výrobku: FF485704W</t>
  </si>
  <si>
    <t>891181112</t>
  </si>
  <si>
    <t>Montáž vodoměrné sestavy</t>
  </si>
  <si>
    <t>422901021</t>
  </si>
  <si>
    <t>souprava nerez držák</t>
  </si>
  <si>
    <t>388215141</t>
  </si>
  <si>
    <t>vodoměr  MN QN 6 XN EBH 1"</t>
  </si>
  <si>
    <t>388215142</t>
  </si>
  <si>
    <t xml:space="preserve"> spojka - přechod na PE  2/1"</t>
  </si>
  <si>
    <t>388215143</t>
  </si>
  <si>
    <t>kulový kohout KK G2" FF</t>
  </si>
  <si>
    <t>388215144</t>
  </si>
  <si>
    <t>zpětná klapka DN 2"</t>
  </si>
  <si>
    <t>388215145</t>
  </si>
  <si>
    <t xml:space="preserve">hlavní uzávěr vody KK 2"  </t>
  </si>
  <si>
    <t>891249112</t>
  </si>
  <si>
    <t>Montáž navrtávacích pasů na potrubí z jakýchkoli trub DN 80</t>
  </si>
  <si>
    <t>422735741</t>
  </si>
  <si>
    <t>navrtávací pas  G2-DN300</t>
  </si>
  <si>
    <t>422735742</t>
  </si>
  <si>
    <t xml:space="preserve"> ISO šoupě HAWLE  2" </t>
  </si>
  <si>
    <t>892233121</t>
  </si>
  <si>
    <t>Proplach a desinfekce vodovodního potrubí DN od 40 do 70</t>
  </si>
  <si>
    <t>892241111</t>
  </si>
  <si>
    <t>Tlaková zkouška vodou potrubí do 80</t>
  </si>
  <si>
    <t>893811164</t>
  </si>
  <si>
    <t>Osazení vodoměrné šachty  betonové ,samonosná</t>
  </si>
  <si>
    <t>562305551</t>
  </si>
  <si>
    <t>šachta vodoměrná samonosná hranatá, vnitřní rozměry  0,9 x1,2 x 2,1 m vč. uzamyketelného poklopu</t>
  </si>
  <si>
    <t>899721111</t>
  </si>
  <si>
    <t>Signalizační vodič DN do 150 mm na potrubí PVC</t>
  </si>
  <si>
    <t>899722112</t>
  </si>
  <si>
    <t>Krytí potrubí z plastů výstražnou fólií z PVC 25 cm</t>
  </si>
  <si>
    <t>879211111</t>
  </si>
  <si>
    <t>Montáž vodovodní přípojky na potrubí DN 50</t>
  </si>
  <si>
    <t>998276101</t>
  </si>
  <si>
    <t>Přesun hmot pro trubní vedení z trub z plastických hmot otevřený výkop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</si>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</sst>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6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sz val="8"/>
      <color indexed="63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6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left" vertical="center"/>
      <protection/>
    </xf>
    <xf numFmtId="0" fontId="7" fillId="34" borderId="15" xfId="0" applyFont="1" applyFill="1" applyBorder="1" applyAlignment="1" applyProtection="1">
      <alignment horizontal="left" vertical="center"/>
      <protection/>
    </xf>
    <xf numFmtId="0" fontId="0" fillId="34" borderId="16" xfId="0" applyFill="1" applyBorder="1" applyAlignment="1" applyProtection="1">
      <alignment horizontal="left" vertical="center"/>
      <protection/>
    </xf>
    <xf numFmtId="0" fontId="7" fillId="34" borderId="16" xfId="0" applyFont="1" applyFill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top"/>
      <protection/>
    </xf>
    <xf numFmtId="0" fontId="0" fillId="0" borderId="21" xfId="0" applyBorder="1" applyAlignment="1" applyProtection="1">
      <alignment horizontal="left" vertical="top"/>
      <protection/>
    </xf>
    <xf numFmtId="0" fontId="13" fillId="0" borderId="22" xfId="0" applyFont="1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3" fillId="0" borderId="23" xfId="0" applyFont="1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left" vertical="center"/>
      <protection/>
    </xf>
    <xf numFmtId="164" fontId="0" fillId="0" borderId="0" xfId="0" applyNumberFormat="1" applyFont="1" applyAlignment="1">
      <alignment horizontal="right" vertical="center"/>
    </xf>
    <xf numFmtId="0" fontId="14" fillId="34" borderId="0" xfId="0" applyFont="1" applyFill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7" fillId="34" borderId="16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7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7" fillId="0" borderId="14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6" fillId="0" borderId="14" xfId="0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13" fillId="0" borderId="32" xfId="0" applyFont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13" fillId="0" borderId="33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6" fillId="34" borderId="28" xfId="0" applyFont="1" applyFill="1" applyBorder="1" applyAlignment="1" applyProtection="1">
      <alignment horizontal="center" vertical="center" wrapText="1"/>
      <protection/>
    </xf>
    <xf numFmtId="0" fontId="6" fillId="34" borderId="29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167" fontId="18" fillId="0" borderId="18" xfId="0" applyNumberFormat="1" applyFont="1" applyBorder="1" applyAlignment="1" applyProtection="1">
      <alignment horizontal="right"/>
      <protection/>
    </xf>
    <xf numFmtId="167" fontId="18" fillId="0" borderId="19" xfId="0" applyNumberFormat="1" applyFont="1" applyBorder="1" applyAlignment="1" applyProtection="1">
      <alignment horizontal="right"/>
      <protection/>
    </xf>
    <xf numFmtId="164" fontId="19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0" fillId="0" borderId="13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20" fillId="0" borderId="14" xfId="0" applyFont="1" applyBorder="1" applyAlignment="1" applyProtection="1">
      <alignment horizontal="left"/>
      <protection/>
    </xf>
    <xf numFmtId="0" fontId="20" fillId="0" borderId="20" xfId="0" applyFont="1" applyBorder="1" applyAlignment="1" applyProtection="1">
      <alignment horizontal="left"/>
      <protection/>
    </xf>
    <xf numFmtId="167" fontId="20" fillId="0" borderId="0" xfId="0" applyNumberFormat="1" applyFont="1" applyAlignment="1" applyProtection="1">
      <alignment horizontal="right"/>
      <protection/>
    </xf>
    <xf numFmtId="167" fontId="20" fillId="0" borderId="21" xfId="0" applyNumberFormat="1" applyFont="1" applyBorder="1" applyAlignment="1" applyProtection="1">
      <alignment horizontal="right"/>
      <protection/>
    </xf>
    <xf numFmtId="0" fontId="20" fillId="0" borderId="0" xfId="0" applyFont="1" applyAlignment="1">
      <alignment horizontal="left"/>
    </xf>
    <xf numFmtId="164" fontId="20" fillId="0" borderId="0" xfId="0" applyNumberFormat="1" applyFont="1" applyAlignment="1">
      <alignment horizontal="right" vertical="center"/>
    </xf>
    <xf numFmtId="0" fontId="16" fillId="0" borderId="0" xfId="0" applyFont="1" applyAlignment="1" applyProtection="1">
      <alignment horizontal="left"/>
      <protection/>
    </xf>
    <xf numFmtId="0" fontId="0" fillId="0" borderId="31" xfId="0" applyFont="1" applyBorder="1" applyAlignment="1" applyProtection="1">
      <alignment horizontal="center" vertical="center"/>
      <protection/>
    </xf>
    <xf numFmtId="49" fontId="0" fillId="0" borderId="31" xfId="0" applyNumberFormat="1" applyFont="1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168" fontId="0" fillId="0" borderId="31" xfId="0" applyNumberFormat="1" applyFont="1" applyBorder="1" applyAlignment="1" applyProtection="1">
      <alignment horizontal="right" vertical="center"/>
      <protection/>
    </xf>
    <xf numFmtId="0" fontId="11" fillId="35" borderId="31" xfId="0" applyFont="1" applyFill="1" applyBorder="1" applyAlignment="1">
      <alignment horizontal="left" vertical="center"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1" xfId="0" applyNumberFormat="1" applyFont="1" applyBorder="1" applyAlignment="1" applyProtection="1">
      <alignment horizontal="right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49" fontId="21" fillId="0" borderId="31" xfId="0" applyNumberFormat="1" applyFont="1" applyBorder="1" applyAlignment="1" applyProtection="1">
      <alignment horizontal="left" vertical="center" wrapText="1"/>
      <protection/>
    </xf>
    <xf numFmtId="0" fontId="21" fillId="0" borderId="31" xfId="0" applyFont="1" applyBorder="1" applyAlignment="1" applyProtection="1">
      <alignment horizontal="center" vertical="center" wrapText="1"/>
      <protection/>
    </xf>
    <xf numFmtId="168" fontId="21" fillId="0" borderId="31" xfId="0" applyNumberFormat="1" applyFont="1" applyBorder="1" applyAlignment="1" applyProtection="1">
      <alignment horizontal="right" vertical="center"/>
      <protection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168" fontId="23" fillId="0" borderId="0" xfId="0" applyNumberFormat="1" applyFont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20" xfId="0" applyFont="1" applyBorder="1" applyAlignment="1" applyProtection="1">
      <alignment horizontal="left" vertical="center"/>
      <protection/>
    </xf>
    <xf numFmtId="0" fontId="23" fillId="0" borderId="21" xfId="0" applyFont="1" applyBorder="1" applyAlignment="1" applyProtection="1">
      <alignment horizontal="left" vertical="center"/>
      <protection/>
    </xf>
    <xf numFmtId="0" fontId="23" fillId="0" borderId="0" xfId="0" applyFont="1" applyAlignment="1">
      <alignment horizontal="left" vertical="center"/>
    </xf>
    <xf numFmtId="168" fontId="0" fillId="35" borderId="31" xfId="0" applyNumberFormat="1" applyFont="1" applyFill="1" applyBorder="1" applyAlignment="1">
      <alignment horizontal="right" vertical="center"/>
    </xf>
    <xf numFmtId="0" fontId="0" fillId="35" borderId="31" xfId="0" applyFont="1" applyFill="1" applyBorder="1" applyAlignment="1">
      <alignment horizontal="center" vertical="center"/>
    </xf>
    <xf numFmtId="49" fontId="0" fillId="35" borderId="31" xfId="0" applyNumberFormat="1" applyFont="1" applyFill="1" applyBorder="1" applyAlignment="1">
      <alignment horizontal="left"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11" fillId="35" borderId="31" xfId="0" applyFont="1" applyFill="1" applyBorder="1" applyAlignment="1">
      <alignment horizontal="center" vertical="center"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1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64" fontId="17" fillId="0" borderId="0" xfId="0" applyNumberFormat="1" applyFont="1" applyAlignment="1" applyProtection="1">
      <alignment horizontal="right"/>
      <protection/>
    </xf>
    <xf numFmtId="0" fontId="2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/>
      <protection/>
    </xf>
    <xf numFmtId="0" fontId="61" fillId="33" borderId="0" xfId="36" applyFont="1" applyFill="1" applyAlignment="1" applyProtection="1">
      <alignment horizontal="center" vertical="center"/>
      <protection/>
    </xf>
    <xf numFmtId="0" fontId="3" fillId="3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16" fillId="0" borderId="0" xfId="0" applyNumberFormat="1" applyFont="1" applyAlignment="1" applyProtection="1">
      <alignment horizontal="right"/>
      <protection/>
    </xf>
    <xf numFmtId="0" fontId="0" fillId="35" borderId="31" xfId="0" applyFont="1" applyFill="1" applyBorder="1" applyAlignment="1">
      <alignment horizontal="left" vertical="center" wrapText="1"/>
    </xf>
    <xf numFmtId="0" fontId="0" fillId="35" borderId="31" xfId="0" applyFill="1" applyBorder="1" applyAlignment="1">
      <alignment horizontal="left" vertical="center"/>
    </xf>
    <xf numFmtId="164" fontId="0" fillId="35" borderId="31" xfId="0" applyNumberFormat="1" applyFont="1" applyFill="1" applyBorder="1" applyAlignment="1">
      <alignment horizontal="right" vertical="center"/>
    </xf>
    <xf numFmtId="0" fontId="0" fillId="0" borderId="31" xfId="0" applyBorder="1" applyAlignment="1" applyProtection="1">
      <alignment horizontal="left" vertical="center"/>
      <protection/>
    </xf>
    <xf numFmtId="164" fontId="0" fillId="0" borderId="31" xfId="0" applyNumberFormat="1" applyFont="1" applyBorder="1" applyAlignment="1" applyProtection="1">
      <alignment horizontal="right" vertical="center"/>
      <protection/>
    </xf>
    <xf numFmtId="164" fontId="14" fillId="0" borderId="0" xfId="0" applyNumberFormat="1" applyFont="1" applyAlignment="1" applyProtection="1">
      <alignment horizontal="right"/>
      <protection/>
    </xf>
    <xf numFmtId="0" fontId="0" fillId="0" borderId="31" xfId="0" applyFont="1" applyBorder="1" applyAlignment="1" applyProtection="1">
      <alignment horizontal="left" vertical="center" wrapText="1"/>
      <protection/>
    </xf>
    <xf numFmtId="0" fontId="21" fillId="0" borderId="31" xfId="0" applyFont="1" applyBorder="1" applyAlignment="1" applyProtection="1">
      <alignment horizontal="left" vertical="center" wrapText="1"/>
      <protection/>
    </xf>
    <xf numFmtId="0" fontId="21" fillId="0" borderId="31" xfId="0" applyFont="1" applyBorder="1" applyAlignment="1" applyProtection="1">
      <alignment horizontal="left" vertical="center"/>
      <protection/>
    </xf>
    <xf numFmtId="164" fontId="21" fillId="35" borderId="31" xfId="0" applyNumberFormat="1" applyFont="1" applyFill="1" applyBorder="1" applyAlignment="1">
      <alignment horizontal="right" vertical="center"/>
    </xf>
    <xf numFmtId="164" fontId="21" fillId="0" borderId="31" xfId="0" applyNumberFormat="1" applyFont="1" applyBorder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top" wrapText="1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left" vertical="center"/>
      <protection/>
    </xf>
    <xf numFmtId="0" fontId="6" fillId="34" borderId="29" xfId="0" applyFont="1" applyFill="1" applyBorder="1" applyAlignment="1" applyProtection="1">
      <alignment horizontal="center" vertical="center" wrapText="1"/>
      <protection/>
    </xf>
    <xf numFmtId="0" fontId="0" fillId="34" borderId="29" xfId="0" applyFill="1" applyBorder="1" applyAlignment="1" applyProtection="1">
      <alignment horizontal="center" vertical="center" wrapText="1"/>
      <protection/>
    </xf>
    <xf numFmtId="0" fontId="0" fillId="34" borderId="30" xfId="0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166" fontId="6" fillId="0" borderId="0" xfId="0" applyNumberFormat="1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16" fillId="35" borderId="0" xfId="0" applyFont="1" applyFill="1" applyAlignment="1">
      <alignment horizontal="left" vertical="center"/>
    </xf>
    <xf numFmtId="164" fontId="16" fillId="35" borderId="0" xfId="0" applyNumberFormat="1" applyFont="1" applyFill="1" applyAlignment="1">
      <alignment horizontal="right" vertical="center"/>
    </xf>
    <xf numFmtId="164" fontId="14" fillId="34" borderId="0" xfId="0" applyNumberFormat="1" applyFont="1" applyFill="1" applyAlignment="1" applyProtection="1">
      <alignment horizontal="right" vertical="center"/>
      <protection/>
    </xf>
    <xf numFmtId="0" fontId="0" fillId="34" borderId="0" xfId="0" applyFill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164" fontId="16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lef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6" fillId="34" borderId="0" xfId="0" applyFont="1" applyFill="1" applyAlignment="1" applyProtection="1">
      <alignment horizontal="center" vertical="center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164" fontId="7" fillId="34" borderId="16" xfId="0" applyNumberFormat="1" applyFont="1" applyFill="1" applyBorder="1" applyAlignment="1" applyProtection="1">
      <alignment horizontal="right" vertical="center"/>
      <protection/>
    </xf>
    <xf numFmtId="0" fontId="0" fillId="34" borderId="16" xfId="0" applyFill="1" applyBorder="1" applyAlignment="1" applyProtection="1">
      <alignment horizontal="left" vertical="center"/>
      <protection/>
    </xf>
    <xf numFmtId="0" fontId="0" fillId="34" borderId="34" xfId="0" applyFill="1" applyBorder="1" applyAlignment="1" applyProtection="1">
      <alignment horizontal="left" vertical="center"/>
      <protection/>
    </xf>
    <xf numFmtId="164" fontId="9" fillId="0" borderId="0" xfId="0" applyNumberFormat="1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right" vertical="center"/>
      <protection/>
    </xf>
    <xf numFmtId="0" fontId="6" fillId="35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top" wrapText="1"/>
      <protection/>
    </xf>
    <xf numFmtId="166" fontId="6" fillId="35" borderId="0" xfId="0" applyNumberFormat="1" applyFont="1" applyFill="1" applyAlignment="1">
      <alignment horizontal="left"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ED8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CED89.tmp" descr="C:\KROSplusData\System\Temp\radCED8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7"/>
  <sheetViews>
    <sheetView showGridLines="0" tabSelected="1" zoomScalePageLayoutView="0" workbookViewId="0" topLeftCell="A1">
      <pane ySplit="1" topLeftCell="A79" activePane="bottomLeft" state="frozen"/>
      <selection pane="topLeft" activeCell="A1" sqref="A1"/>
      <selection pane="bottomLeft" activeCell="H18" sqref="H1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18"/>
      <c r="B1" s="115"/>
      <c r="C1" s="115"/>
      <c r="D1" s="116" t="s">
        <v>0</v>
      </c>
      <c r="E1" s="115"/>
      <c r="F1" s="117" t="s">
        <v>223</v>
      </c>
      <c r="G1" s="117"/>
      <c r="H1" s="122" t="s">
        <v>224</v>
      </c>
      <c r="I1" s="122"/>
      <c r="J1" s="122"/>
      <c r="K1" s="122"/>
      <c r="L1" s="117" t="s">
        <v>225</v>
      </c>
      <c r="M1" s="115"/>
      <c r="N1" s="115"/>
      <c r="O1" s="116" t="s">
        <v>46</v>
      </c>
      <c r="P1" s="115"/>
      <c r="Q1" s="115"/>
      <c r="R1" s="115"/>
      <c r="S1" s="117" t="s">
        <v>226</v>
      </c>
      <c r="T1" s="117"/>
      <c r="U1" s="118"/>
      <c r="V1" s="118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3:46" s="2" customFormat="1" ht="37.5" customHeight="1">
      <c r="C2" s="165" t="s">
        <v>2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S2" s="123" t="s">
        <v>3</v>
      </c>
      <c r="T2" s="124"/>
      <c r="U2" s="124"/>
      <c r="V2" s="124"/>
      <c r="W2" s="124"/>
      <c r="X2" s="124"/>
      <c r="Y2" s="124"/>
      <c r="Z2" s="124"/>
      <c r="AA2" s="124"/>
      <c r="AB2" s="124"/>
      <c r="AC2" s="124"/>
      <c r="AT2" s="2" t="s">
        <v>43</v>
      </c>
    </row>
    <row r="3" spans="2:46" s="2" customFormat="1" ht="7.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AT3" s="2" t="s">
        <v>47</v>
      </c>
    </row>
    <row r="4" spans="2:46" s="2" customFormat="1" ht="37.5" customHeight="1">
      <c r="B4" s="9"/>
      <c r="C4" s="143" t="s">
        <v>48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1"/>
      <c r="T4" s="12" t="s">
        <v>6</v>
      </c>
      <c r="AT4" s="2" t="s">
        <v>1</v>
      </c>
    </row>
    <row r="5" spans="2:18" s="2" customFormat="1" ht="7.5" customHeight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</row>
    <row r="6" spans="2:18" s="2" customFormat="1" ht="26.25" customHeight="1">
      <c r="B6" s="9"/>
      <c r="C6" s="10"/>
      <c r="D6" s="15" t="s">
        <v>7</v>
      </c>
      <c r="E6" s="10"/>
      <c r="F6" s="144" t="e">
        <f>#REF!</f>
        <v>#REF!</v>
      </c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0"/>
      <c r="R6" s="11"/>
    </row>
    <row r="7" spans="2:18" s="5" customFormat="1" ht="33.75" customHeight="1">
      <c r="B7" s="17"/>
      <c r="C7" s="18"/>
      <c r="D7" s="14" t="s">
        <v>49</v>
      </c>
      <c r="E7" s="18"/>
      <c r="F7" s="167" t="s">
        <v>137</v>
      </c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8"/>
      <c r="R7" s="19"/>
    </row>
    <row r="8" spans="2:18" s="5" customFormat="1" ht="15" customHeight="1">
      <c r="B8" s="17"/>
      <c r="C8" s="18"/>
      <c r="D8" s="15" t="s">
        <v>8</v>
      </c>
      <c r="E8" s="18"/>
      <c r="F8" s="13" t="s">
        <v>9</v>
      </c>
      <c r="G8" s="18"/>
      <c r="H8" s="18"/>
      <c r="I8" s="18"/>
      <c r="J8" s="18"/>
      <c r="K8" s="18"/>
      <c r="L8" s="18"/>
      <c r="M8" s="15" t="s">
        <v>10</v>
      </c>
      <c r="N8" s="18"/>
      <c r="O8" s="13"/>
      <c r="P8" s="18"/>
      <c r="Q8" s="18"/>
      <c r="R8" s="19"/>
    </row>
    <row r="9" spans="2:18" s="5" customFormat="1" ht="15" customHeight="1">
      <c r="B9" s="17"/>
      <c r="C9" s="18"/>
      <c r="D9" s="15" t="s">
        <v>12</v>
      </c>
      <c r="E9" s="18"/>
      <c r="F9" s="13" t="s">
        <v>13</v>
      </c>
      <c r="G9" s="18"/>
      <c r="H9" s="18"/>
      <c r="I9" s="18"/>
      <c r="J9" s="18"/>
      <c r="K9" s="18"/>
      <c r="L9" s="18"/>
      <c r="M9" s="15" t="s">
        <v>14</v>
      </c>
      <c r="N9" s="18"/>
      <c r="O9" s="168" t="e">
        <f>#REF!</f>
        <v>#REF!</v>
      </c>
      <c r="P9" s="121"/>
      <c r="Q9" s="18"/>
      <c r="R9" s="19"/>
    </row>
    <row r="10" spans="2:18" s="5" customFormat="1" ht="12" customHeight="1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9"/>
    </row>
    <row r="11" spans="2:18" s="5" customFormat="1" ht="15" customHeight="1">
      <c r="B11" s="17"/>
      <c r="C11" s="18"/>
      <c r="D11" s="15" t="s">
        <v>16</v>
      </c>
      <c r="E11" s="18"/>
      <c r="F11" s="18"/>
      <c r="G11" s="18"/>
      <c r="H11" s="18"/>
      <c r="I11" s="18"/>
      <c r="J11" s="18"/>
      <c r="K11" s="18"/>
      <c r="L11" s="18"/>
      <c r="M11" s="15" t="s">
        <v>17</v>
      </c>
      <c r="N11" s="18"/>
      <c r="O11" s="147" t="e">
        <f>IF(#REF!="","",#REF!)</f>
        <v>#REF!</v>
      </c>
      <c r="P11" s="121"/>
      <c r="Q11" s="18"/>
      <c r="R11" s="19"/>
    </row>
    <row r="12" spans="2:18" s="5" customFormat="1" ht="18.75" customHeight="1">
      <c r="B12" s="17"/>
      <c r="C12" s="18"/>
      <c r="D12" s="18"/>
      <c r="E12" s="13" t="e">
        <f>IF(#REF!="","",#REF!)</f>
        <v>#REF!</v>
      </c>
      <c r="F12" s="18"/>
      <c r="G12" s="18"/>
      <c r="H12" s="18"/>
      <c r="I12" s="18"/>
      <c r="J12" s="18"/>
      <c r="K12" s="18"/>
      <c r="L12" s="18"/>
      <c r="M12" s="15" t="s">
        <v>18</v>
      </c>
      <c r="N12" s="18"/>
      <c r="O12" s="147" t="e">
        <f>IF(#REF!="","",#REF!)</f>
        <v>#REF!</v>
      </c>
      <c r="P12" s="121"/>
      <c r="Q12" s="18"/>
      <c r="R12" s="19"/>
    </row>
    <row r="13" spans="2:18" s="5" customFormat="1" ht="7.5" customHeight="1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/>
    </row>
    <row r="14" spans="2:18" s="5" customFormat="1" ht="15" customHeight="1">
      <c r="B14" s="17"/>
      <c r="C14" s="18"/>
      <c r="D14" s="15" t="s">
        <v>19</v>
      </c>
      <c r="E14" s="18"/>
      <c r="F14" s="18"/>
      <c r="G14" s="18"/>
      <c r="H14" s="18"/>
      <c r="I14" s="18"/>
      <c r="J14" s="18"/>
      <c r="K14" s="18"/>
      <c r="L14" s="18"/>
      <c r="M14" s="15" t="s">
        <v>17</v>
      </c>
      <c r="N14" s="18"/>
      <c r="O14" s="164" t="e">
        <f>IF(#REF!="","",#REF!)</f>
        <v>#REF!</v>
      </c>
      <c r="P14" s="121"/>
      <c r="Q14" s="18"/>
      <c r="R14" s="19"/>
    </row>
    <row r="15" spans="2:18" s="5" customFormat="1" ht="18.75" customHeight="1">
      <c r="B15" s="17"/>
      <c r="C15" s="18"/>
      <c r="D15" s="18"/>
      <c r="E15" s="164" t="e">
        <f>IF(#REF!="","",#REF!)</f>
        <v>#REF!</v>
      </c>
      <c r="F15" s="121"/>
      <c r="G15" s="121"/>
      <c r="H15" s="121"/>
      <c r="I15" s="121"/>
      <c r="J15" s="121"/>
      <c r="K15" s="121"/>
      <c r="L15" s="121"/>
      <c r="M15" s="15" t="s">
        <v>18</v>
      </c>
      <c r="N15" s="18"/>
      <c r="O15" s="164" t="e">
        <f>IF(#REF!="","",#REF!)</f>
        <v>#REF!</v>
      </c>
      <c r="P15" s="121"/>
      <c r="Q15" s="18"/>
      <c r="R15" s="19"/>
    </row>
    <row r="16" spans="2:18" s="5" customFormat="1" ht="7.5" customHeight="1"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9"/>
    </row>
    <row r="17" spans="2:18" s="5" customFormat="1" ht="15" customHeight="1">
      <c r="B17" s="17"/>
      <c r="C17" s="18"/>
      <c r="D17" s="15" t="s">
        <v>20</v>
      </c>
      <c r="E17" s="18"/>
      <c r="F17" s="18"/>
      <c r="G17" s="18"/>
      <c r="H17" s="18"/>
      <c r="I17" s="18"/>
      <c r="J17" s="18"/>
      <c r="K17" s="18"/>
      <c r="L17" s="18"/>
      <c r="M17" s="15" t="s">
        <v>17</v>
      </c>
      <c r="N17" s="18"/>
      <c r="O17" s="147" t="e">
        <f>IF(#REF!="","",#REF!)</f>
        <v>#REF!</v>
      </c>
      <c r="P17" s="121"/>
      <c r="Q17" s="18"/>
      <c r="R17" s="19"/>
    </row>
    <row r="18" spans="2:18" s="5" customFormat="1" ht="18.75" customHeight="1">
      <c r="B18" s="17"/>
      <c r="C18" s="18"/>
      <c r="D18" s="18"/>
      <c r="E18" s="13" t="e">
        <f>IF(#REF!="","",#REF!)</f>
        <v>#REF!</v>
      </c>
      <c r="F18" s="18"/>
      <c r="G18" s="18"/>
      <c r="H18" s="18"/>
      <c r="I18" s="18"/>
      <c r="J18" s="18"/>
      <c r="K18" s="18"/>
      <c r="L18" s="18"/>
      <c r="M18" s="15" t="s">
        <v>18</v>
      </c>
      <c r="N18" s="18"/>
      <c r="O18" s="147" t="e">
        <f>IF(#REF!="","",#REF!)</f>
        <v>#REF!</v>
      </c>
      <c r="P18" s="121"/>
      <c r="Q18" s="18"/>
      <c r="R18" s="19"/>
    </row>
    <row r="19" spans="2:18" s="5" customFormat="1" ht="7.5" customHeight="1"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9"/>
    </row>
    <row r="20" spans="2:18" s="5" customFormat="1" ht="15" customHeight="1">
      <c r="B20" s="17"/>
      <c r="C20" s="18"/>
      <c r="D20" s="15" t="s">
        <v>21</v>
      </c>
      <c r="E20" s="18"/>
      <c r="F20" s="18"/>
      <c r="G20" s="18"/>
      <c r="H20" s="18"/>
      <c r="I20" s="18"/>
      <c r="J20" s="18"/>
      <c r="K20" s="18"/>
      <c r="L20" s="18"/>
      <c r="M20" s="15" t="s">
        <v>17</v>
      </c>
      <c r="N20" s="18"/>
      <c r="O20" s="147"/>
      <c r="P20" s="121"/>
      <c r="Q20" s="18"/>
      <c r="R20" s="19"/>
    </row>
    <row r="21" spans="2:18" s="5" customFormat="1" ht="18.75" customHeight="1">
      <c r="B21" s="17"/>
      <c r="C21" s="18"/>
      <c r="D21" s="18"/>
      <c r="E21" s="13" t="s">
        <v>22</v>
      </c>
      <c r="F21" s="18"/>
      <c r="G21" s="18"/>
      <c r="H21" s="18"/>
      <c r="I21" s="18"/>
      <c r="J21" s="18"/>
      <c r="K21" s="18"/>
      <c r="L21" s="18"/>
      <c r="M21" s="15" t="s">
        <v>18</v>
      </c>
      <c r="N21" s="18"/>
      <c r="O21" s="147"/>
      <c r="P21" s="121"/>
      <c r="Q21" s="18"/>
      <c r="R21" s="19"/>
    </row>
    <row r="22" spans="2:18" s="5" customFormat="1" ht="7.5" customHeight="1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9"/>
    </row>
    <row r="23" spans="2:18" s="5" customFormat="1" ht="7.5" customHeight="1">
      <c r="B23" s="17"/>
      <c r="C23" s="1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18"/>
      <c r="R23" s="19"/>
    </row>
    <row r="24" spans="2:18" s="5" customFormat="1" ht="15" customHeight="1">
      <c r="B24" s="17"/>
      <c r="C24" s="18"/>
      <c r="D24" s="54" t="s">
        <v>50</v>
      </c>
      <c r="E24" s="18"/>
      <c r="F24" s="18"/>
      <c r="G24" s="18"/>
      <c r="H24" s="18"/>
      <c r="I24" s="18"/>
      <c r="J24" s="18"/>
      <c r="K24" s="18"/>
      <c r="L24" s="18"/>
      <c r="M24" s="162">
        <f>$N$88</f>
        <v>0</v>
      </c>
      <c r="N24" s="121"/>
      <c r="O24" s="121"/>
      <c r="P24" s="121"/>
      <c r="Q24" s="18"/>
      <c r="R24" s="19"/>
    </row>
    <row r="25" spans="2:18" s="5" customFormat="1" ht="15" customHeight="1">
      <c r="B25" s="17"/>
      <c r="C25" s="18"/>
      <c r="D25" s="16" t="s">
        <v>44</v>
      </c>
      <c r="E25" s="18"/>
      <c r="F25" s="18"/>
      <c r="G25" s="18"/>
      <c r="H25" s="18"/>
      <c r="I25" s="18"/>
      <c r="J25" s="18"/>
      <c r="K25" s="18"/>
      <c r="L25" s="18"/>
      <c r="M25" s="162">
        <f>$N$97</f>
        <v>0</v>
      </c>
      <c r="N25" s="121"/>
      <c r="O25" s="121"/>
      <c r="P25" s="121"/>
      <c r="Q25" s="18"/>
      <c r="R25" s="19"/>
    </row>
    <row r="26" spans="2:18" s="5" customFormat="1" ht="7.5" customHeight="1"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9"/>
    </row>
    <row r="27" spans="2:18" s="5" customFormat="1" ht="26.25" customHeight="1">
      <c r="B27" s="17"/>
      <c r="C27" s="18"/>
      <c r="D27" s="55" t="s">
        <v>23</v>
      </c>
      <c r="E27" s="18"/>
      <c r="F27" s="18"/>
      <c r="G27" s="18"/>
      <c r="H27" s="18"/>
      <c r="I27" s="18"/>
      <c r="J27" s="18"/>
      <c r="K27" s="18"/>
      <c r="L27" s="18"/>
      <c r="M27" s="163">
        <f>ROUND($M$24+$M$25,2)</f>
        <v>0</v>
      </c>
      <c r="N27" s="121"/>
      <c r="O27" s="121"/>
      <c r="P27" s="121"/>
      <c r="Q27" s="18"/>
      <c r="R27" s="19"/>
    </row>
    <row r="28" spans="2:18" s="5" customFormat="1" ht="7.5" customHeight="1">
      <c r="B28" s="17"/>
      <c r="C28" s="1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18"/>
      <c r="R28" s="19"/>
    </row>
    <row r="29" spans="2:18" s="5" customFormat="1" ht="15" customHeight="1">
      <c r="B29" s="17"/>
      <c r="C29" s="18"/>
      <c r="D29" s="20" t="s">
        <v>24</v>
      </c>
      <c r="E29" s="20" t="s">
        <v>25</v>
      </c>
      <c r="F29" s="21">
        <v>0.21</v>
      </c>
      <c r="G29" s="56" t="s">
        <v>26</v>
      </c>
      <c r="H29" s="158">
        <f>ROUND((((SUM($BE$97:$BE$104)+SUM($BE$122:$BE$180))+SUM($BE$182:$BE$186))),2)</f>
        <v>0</v>
      </c>
      <c r="I29" s="121"/>
      <c r="J29" s="121"/>
      <c r="K29" s="18"/>
      <c r="L29" s="18"/>
      <c r="M29" s="158">
        <f>ROUND((((SUM($BE$97:$BE$104)+SUM($BE$122:$BE$180))*$F$29)+SUM($BE$182:$BE$186)*$F$29),2)</f>
        <v>0</v>
      </c>
      <c r="N29" s="121"/>
      <c r="O29" s="121"/>
      <c r="P29" s="121"/>
      <c r="Q29" s="18"/>
      <c r="R29" s="19"/>
    </row>
    <row r="30" spans="2:18" s="5" customFormat="1" ht="15" customHeight="1">
      <c r="B30" s="17"/>
      <c r="C30" s="18"/>
      <c r="D30" s="18"/>
      <c r="E30" s="20" t="s">
        <v>27</v>
      </c>
      <c r="F30" s="21">
        <v>0.15</v>
      </c>
      <c r="G30" s="56" t="s">
        <v>26</v>
      </c>
      <c r="H30" s="158">
        <f>ROUND((((SUM($BF$97:$BF$104)+SUM($BF$122:$BF$180))+SUM($BF$182:$BF$186))),2)</f>
        <v>0</v>
      </c>
      <c r="I30" s="121"/>
      <c r="J30" s="121"/>
      <c r="K30" s="18"/>
      <c r="L30" s="18"/>
      <c r="M30" s="158">
        <f>ROUND((((SUM($BF$97:$BF$104)+SUM($BF$122:$BF$180))*$F$30)+SUM($BF$182:$BF$186)*$F$30),2)</f>
        <v>0</v>
      </c>
      <c r="N30" s="121"/>
      <c r="O30" s="121"/>
      <c r="P30" s="121"/>
      <c r="Q30" s="18"/>
      <c r="R30" s="19"/>
    </row>
    <row r="31" spans="2:18" s="5" customFormat="1" ht="15" customHeight="1" hidden="1">
      <c r="B31" s="17"/>
      <c r="C31" s="18"/>
      <c r="D31" s="18"/>
      <c r="E31" s="20" t="s">
        <v>28</v>
      </c>
      <c r="F31" s="21">
        <v>0.21</v>
      </c>
      <c r="G31" s="56" t="s">
        <v>26</v>
      </c>
      <c r="H31" s="158">
        <f>ROUND((((SUM($BG$97:$BG$104)+SUM($BG$122:$BG$180))+SUM($BG$182:$BG$186))),2)</f>
        <v>0</v>
      </c>
      <c r="I31" s="121"/>
      <c r="J31" s="121"/>
      <c r="K31" s="18"/>
      <c r="L31" s="18"/>
      <c r="M31" s="158">
        <v>0</v>
      </c>
      <c r="N31" s="121"/>
      <c r="O31" s="121"/>
      <c r="P31" s="121"/>
      <c r="Q31" s="18"/>
      <c r="R31" s="19"/>
    </row>
    <row r="32" spans="2:18" s="5" customFormat="1" ht="15" customHeight="1" hidden="1">
      <c r="B32" s="17"/>
      <c r="C32" s="18"/>
      <c r="D32" s="18"/>
      <c r="E32" s="20" t="s">
        <v>29</v>
      </c>
      <c r="F32" s="21">
        <v>0.15</v>
      </c>
      <c r="G32" s="56" t="s">
        <v>26</v>
      </c>
      <c r="H32" s="158">
        <f>ROUND((((SUM($BH$97:$BH$104)+SUM($BH$122:$BH$180))+SUM($BH$182:$BH$186))),2)</f>
        <v>0</v>
      </c>
      <c r="I32" s="121"/>
      <c r="J32" s="121"/>
      <c r="K32" s="18"/>
      <c r="L32" s="18"/>
      <c r="M32" s="158">
        <v>0</v>
      </c>
      <c r="N32" s="121"/>
      <c r="O32" s="121"/>
      <c r="P32" s="121"/>
      <c r="Q32" s="18"/>
      <c r="R32" s="19"/>
    </row>
    <row r="33" spans="2:18" s="5" customFormat="1" ht="15" customHeight="1" hidden="1">
      <c r="B33" s="17"/>
      <c r="C33" s="18"/>
      <c r="D33" s="18"/>
      <c r="E33" s="20" t="s">
        <v>30</v>
      </c>
      <c r="F33" s="21">
        <v>0</v>
      </c>
      <c r="G33" s="56" t="s">
        <v>26</v>
      </c>
      <c r="H33" s="158">
        <f>ROUND((((SUM($BI$97:$BI$104)+SUM($BI$122:$BI$180))+SUM($BI$182:$BI$186))),2)</f>
        <v>0</v>
      </c>
      <c r="I33" s="121"/>
      <c r="J33" s="121"/>
      <c r="K33" s="18"/>
      <c r="L33" s="18"/>
      <c r="M33" s="158">
        <v>0</v>
      </c>
      <c r="N33" s="121"/>
      <c r="O33" s="121"/>
      <c r="P33" s="121"/>
      <c r="Q33" s="18"/>
      <c r="R33" s="19"/>
    </row>
    <row r="34" spans="2:18" s="5" customFormat="1" ht="7.5" customHeight="1"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9"/>
    </row>
    <row r="35" spans="2:18" s="5" customFormat="1" ht="26.25" customHeight="1">
      <c r="B35" s="17"/>
      <c r="C35" s="23"/>
      <c r="D35" s="24" t="s">
        <v>31</v>
      </c>
      <c r="E35" s="25"/>
      <c r="F35" s="25"/>
      <c r="G35" s="57" t="s">
        <v>32</v>
      </c>
      <c r="H35" s="26" t="s">
        <v>33</v>
      </c>
      <c r="I35" s="25"/>
      <c r="J35" s="25"/>
      <c r="K35" s="25"/>
      <c r="L35" s="159">
        <f>ROUND(SUM($M$27:$M$33),2)</f>
        <v>0</v>
      </c>
      <c r="M35" s="160"/>
      <c r="N35" s="160"/>
      <c r="O35" s="160"/>
      <c r="P35" s="161"/>
      <c r="Q35" s="23"/>
      <c r="R35" s="19"/>
    </row>
    <row r="36" spans="2:18" s="5" customFormat="1" ht="15" customHeight="1"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9"/>
    </row>
    <row r="37" spans="2:18" s="5" customFormat="1" ht="15" customHeight="1"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9"/>
    </row>
    <row r="38" spans="2:18" s="2" customFormat="1" ht="14.25" customHeight="1"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1"/>
    </row>
    <row r="39" spans="2:18" s="2" customFormat="1" ht="14.25" customHeight="1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1"/>
    </row>
    <row r="40" spans="2:18" s="2" customFormat="1" ht="14.25" customHeight="1"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1"/>
    </row>
    <row r="41" spans="2:18" s="2" customFormat="1" ht="14.25" customHeight="1"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</row>
    <row r="42" spans="2:18" s="2" customFormat="1" ht="14.25" customHeight="1"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1"/>
    </row>
    <row r="43" spans="2:18" s="2" customFormat="1" ht="14.25" customHeight="1"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1"/>
    </row>
    <row r="44" spans="2:18" s="2" customFormat="1" ht="14.25" customHeight="1"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1"/>
    </row>
    <row r="45" spans="2:18" s="2" customFormat="1" ht="14.25" customHeight="1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1"/>
    </row>
    <row r="46" spans="2:18" s="2" customFormat="1" ht="14.25" customHeight="1"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1"/>
    </row>
    <row r="47" spans="2:18" s="2" customFormat="1" ht="14.25" customHeight="1"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1"/>
    </row>
    <row r="48" spans="2:18" s="2" customFormat="1" ht="14.25" customHeight="1"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1"/>
    </row>
    <row r="49" spans="2:18" s="2" customFormat="1" ht="14.25" customHeight="1"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1"/>
    </row>
    <row r="50" spans="2:18" s="5" customFormat="1" ht="15.75" customHeight="1">
      <c r="B50" s="17"/>
      <c r="C50" s="18"/>
      <c r="D50" s="27" t="s">
        <v>34</v>
      </c>
      <c r="E50" s="28"/>
      <c r="F50" s="28"/>
      <c r="G50" s="28"/>
      <c r="H50" s="29"/>
      <c r="I50" s="18"/>
      <c r="J50" s="27" t="s">
        <v>35</v>
      </c>
      <c r="K50" s="28"/>
      <c r="L50" s="28"/>
      <c r="M50" s="28"/>
      <c r="N50" s="28"/>
      <c r="O50" s="28"/>
      <c r="P50" s="29"/>
      <c r="Q50" s="18"/>
      <c r="R50" s="19"/>
    </row>
    <row r="51" spans="2:18" s="2" customFormat="1" ht="14.25" customHeight="1">
      <c r="B51" s="9"/>
      <c r="C51" s="10"/>
      <c r="D51" s="30"/>
      <c r="E51" s="10"/>
      <c r="F51" s="10"/>
      <c r="G51" s="10"/>
      <c r="H51" s="31"/>
      <c r="I51" s="10"/>
      <c r="J51" s="30"/>
      <c r="K51" s="10"/>
      <c r="L51" s="10"/>
      <c r="M51" s="10"/>
      <c r="N51" s="10"/>
      <c r="O51" s="10"/>
      <c r="P51" s="31"/>
      <c r="Q51" s="10"/>
      <c r="R51" s="11"/>
    </row>
    <row r="52" spans="2:18" s="2" customFormat="1" ht="14.25" customHeight="1">
      <c r="B52" s="9"/>
      <c r="C52" s="10"/>
      <c r="D52" s="30"/>
      <c r="E52" s="10"/>
      <c r="F52" s="10"/>
      <c r="G52" s="10"/>
      <c r="H52" s="31"/>
      <c r="I52" s="10"/>
      <c r="J52" s="30"/>
      <c r="K52" s="10"/>
      <c r="L52" s="10"/>
      <c r="M52" s="10"/>
      <c r="N52" s="10"/>
      <c r="O52" s="10"/>
      <c r="P52" s="31"/>
      <c r="Q52" s="10"/>
      <c r="R52" s="11"/>
    </row>
    <row r="53" spans="2:18" s="2" customFormat="1" ht="14.25" customHeight="1">
      <c r="B53" s="9"/>
      <c r="C53" s="10"/>
      <c r="D53" s="30"/>
      <c r="E53" s="10"/>
      <c r="F53" s="10"/>
      <c r="G53" s="10"/>
      <c r="H53" s="31"/>
      <c r="I53" s="10"/>
      <c r="J53" s="30"/>
      <c r="K53" s="10"/>
      <c r="L53" s="10"/>
      <c r="M53" s="10"/>
      <c r="N53" s="10"/>
      <c r="O53" s="10"/>
      <c r="P53" s="31"/>
      <c r="Q53" s="10"/>
      <c r="R53" s="11"/>
    </row>
    <row r="54" spans="2:18" s="2" customFormat="1" ht="14.25" customHeight="1">
      <c r="B54" s="9"/>
      <c r="C54" s="10"/>
      <c r="D54" s="30"/>
      <c r="E54" s="10"/>
      <c r="F54" s="10"/>
      <c r="G54" s="10"/>
      <c r="H54" s="31"/>
      <c r="I54" s="10"/>
      <c r="J54" s="30"/>
      <c r="K54" s="10"/>
      <c r="L54" s="10"/>
      <c r="M54" s="10"/>
      <c r="N54" s="10"/>
      <c r="O54" s="10"/>
      <c r="P54" s="31"/>
      <c r="Q54" s="10"/>
      <c r="R54" s="11"/>
    </row>
    <row r="55" spans="2:18" s="2" customFormat="1" ht="14.25" customHeight="1">
      <c r="B55" s="9"/>
      <c r="C55" s="10"/>
      <c r="D55" s="30"/>
      <c r="E55" s="10"/>
      <c r="F55" s="10"/>
      <c r="G55" s="10"/>
      <c r="H55" s="31"/>
      <c r="I55" s="10"/>
      <c r="J55" s="30"/>
      <c r="K55" s="10"/>
      <c r="L55" s="10"/>
      <c r="M55" s="10"/>
      <c r="N55" s="10"/>
      <c r="O55" s="10"/>
      <c r="P55" s="31"/>
      <c r="Q55" s="10"/>
      <c r="R55" s="11"/>
    </row>
    <row r="56" spans="2:18" s="2" customFormat="1" ht="14.25" customHeight="1">
      <c r="B56" s="9"/>
      <c r="C56" s="10"/>
      <c r="D56" s="30"/>
      <c r="E56" s="10"/>
      <c r="F56" s="10"/>
      <c r="G56" s="10"/>
      <c r="H56" s="31"/>
      <c r="I56" s="10"/>
      <c r="J56" s="30"/>
      <c r="K56" s="10"/>
      <c r="L56" s="10"/>
      <c r="M56" s="10"/>
      <c r="N56" s="10"/>
      <c r="O56" s="10"/>
      <c r="P56" s="31"/>
      <c r="Q56" s="10"/>
      <c r="R56" s="11"/>
    </row>
    <row r="57" spans="2:18" s="2" customFormat="1" ht="14.25" customHeight="1">
      <c r="B57" s="9"/>
      <c r="C57" s="10"/>
      <c r="D57" s="30"/>
      <c r="E57" s="10"/>
      <c r="F57" s="10"/>
      <c r="G57" s="10"/>
      <c r="H57" s="31"/>
      <c r="I57" s="10"/>
      <c r="J57" s="30"/>
      <c r="K57" s="10"/>
      <c r="L57" s="10"/>
      <c r="M57" s="10"/>
      <c r="N57" s="10"/>
      <c r="O57" s="10"/>
      <c r="P57" s="31"/>
      <c r="Q57" s="10"/>
      <c r="R57" s="11"/>
    </row>
    <row r="58" spans="2:18" s="2" customFormat="1" ht="14.25" customHeight="1">
      <c r="B58" s="9"/>
      <c r="C58" s="10"/>
      <c r="D58" s="30"/>
      <c r="E58" s="10"/>
      <c r="F58" s="10"/>
      <c r="G58" s="10"/>
      <c r="H58" s="31"/>
      <c r="I58" s="10"/>
      <c r="J58" s="30"/>
      <c r="K58" s="10"/>
      <c r="L58" s="10"/>
      <c r="M58" s="10"/>
      <c r="N58" s="10"/>
      <c r="O58" s="10"/>
      <c r="P58" s="31"/>
      <c r="Q58" s="10"/>
      <c r="R58" s="11"/>
    </row>
    <row r="59" spans="2:18" s="5" customFormat="1" ht="15.75" customHeight="1">
      <c r="B59" s="17"/>
      <c r="C59" s="18"/>
      <c r="D59" s="32" t="s">
        <v>36</v>
      </c>
      <c r="E59" s="33"/>
      <c r="F59" s="33"/>
      <c r="G59" s="34" t="s">
        <v>37</v>
      </c>
      <c r="H59" s="35"/>
      <c r="I59" s="18"/>
      <c r="J59" s="32" t="s">
        <v>36</v>
      </c>
      <c r="K59" s="33"/>
      <c r="L59" s="33"/>
      <c r="M59" s="33"/>
      <c r="N59" s="34" t="s">
        <v>37</v>
      </c>
      <c r="O59" s="33"/>
      <c r="P59" s="35"/>
      <c r="Q59" s="18"/>
      <c r="R59" s="19"/>
    </row>
    <row r="60" spans="2:18" s="2" customFormat="1" ht="14.25" customHeight="1"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1"/>
    </row>
    <row r="61" spans="2:18" s="5" customFormat="1" ht="15.75" customHeight="1">
      <c r="B61" s="17"/>
      <c r="C61" s="18"/>
      <c r="D61" s="27" t="s">
        <v>38</v>
      </c>
      <c r="E61" s="28"/>
      <c r="F61" s="28"/>
      <c r="G61" s="28"/>
      <c r="H61" s="29"/>
      <c r="I61" s="18"/>
      <c r="J61" s="27" t="s">
        <v>39</v>
      </c>
      <c r="K61" s="28"/>
      <c r="L61" s="28"/>
      <c r="M61" s="28"/>
      <c r="N61" s="28"/>
      <c r="O61" s="28"/>
      <c r="P61" s="29"/>
      <c r="Q61" s="18"/>
      <c r="R61" s="19"/>
    </row>
    <row r="62" spans="2:18" s="2" customFormat="1" ht="14.25" customHeight="1">
      <c r="B62" s="9"/>
      <c r="C62" s="10"/>
      <c r="D62" s="30"/>
      <c r="E62" s="10"/>
      <c r="F62" s="10"/>
      <c r="G62" s="10"/>
      <c r="H62" s="31"/>
      <c r="I62" s="10"/>
      <c r="J62" s="30"/>
      <c r="K62" s="10"/>
      <c r="L62" s="10"/>
      <c r="M62" s="10"/>
      <c r="N62" s="10"/>
      <c r="O62" s="10"/>
      <c r="P62" s="31"/>
      <c r="Q62" s="10"/>
      <c r="R62" s="11"/>
    </row>
    <row r="63" spans="2:18" s="2" customFormat="1" ht="14.25" customHeight="1">
      <c r="B63" s="9"/>
      <c r="C63" s="10"/>
      <c r="D63" s="30"/>
      <c r="E63" s="10"/>
      <c r="F63" s="10"/>
      <c r="G63" s="10"/>
      <c r="H63" s="31"/>
      <c r="I63" s="10"/>
      <c r="J63" s="30"/>
      <c r="K63" s="10"/>
      <c r="L63" s="10"/>
      <c r="M63" s="10"/>
      <c r="N63" s="10"/>
      <c r="O63" s="10"/>
      <c r="P63" s="31"/>
      <c r="Q63" s="10"/>
      <c r="R63" s="11"/>
    </row>
    <row r="64" spans="2:18" s="2" customFormat="1" ht="14.25" customHeight="1">
      <c r="B64" s="9"/>
      <c r="C64" s="10"/>
      <c r="D64" s="30"/>
      <c r="E64" s="10"/>
      <c r="F64" s="10"/>
      <c r="G64" s="10"/>
      <c r="H64" s="31"/>
      <c r="I64" s="10"/>
      <c r="J64" s="30"/>
      <c r="K64" s="10"/>
      <c r="L64" s="10"/>
      <c r="M64" s="10"/>
      <c r="N64" s="10"/>
      <c r="O64" s="10"/>
      <c r="P64" s="31"/>
      <c r="Q64" s="10"/>
      <c r="R64" s="11"/>
    </row>
    <row r="65" spans="2:18" s="2" customFormat="1" ht="14.25" customHeight="1">
      <c r="B65" s="9"/>
      <c r="C65" s="10"/>
      <c r="D65" s="30"/>
      <c r="E65" s="10"/>
      <c r="F65" s="10"/>
      <c r="G65" s="10"/>
      <c r="H65" s="31"/>
      <c r="I65" s="10"/>
      <c r="J65" s="30"/>
      <c r="K65" s="10"/>
      <c r="L65" s="10"/>
      <c r="M65" s="10"/>
      <c r="N65" s="10"/>
      <c r="O65" s="10"/>
      <c r="P65" s="31"/>
      <c r="Q65" s="10"/>
      <c r="R65" s="11"/>
    </row>
    <row r="66" spans="2:18" s="2" customFormat="1" ht="14.25" customHeight="1">
      <c r="B66" s="9"/>
      <c r="C66" s="10"/>
      <c r="D66" s="30"/>
      <c r="E66" s="10"/>
      <c r="F66" s="10"/>
      <c r="G66" s="10"/>
      <c r="H66" s="31"/>
      <c r="I66" s="10"/>
      <c r="J66" s="30"/>
      <c r="K66" s="10"/>
      <c r="L66" s="10"/>
      <c r="M66" s="10"/>
      <c r="N66" s="10"/>
      <c r="O66" s="10"/>
      <c r="P66" s="31"/>
      <c r="Q66" s="10"/>
      <c r="R66" s="11"/>
    </row>
    <row r="67" spans="2:18" s="2" customFormat="1" ht="14.25" customHeight="1">
      <c r="B67" s="9"/>
      <c r="C67" s="10"/>
      <c r="D67" s="30"/>
      <c r="E67" s="10"/>
      <c r="F67" s="10"/>
      <c r="G67" s="10"/>
      <c r="H67" s="31"/>
      <c r="I67" s="10"/>
      <c r="J67" s="30"/>
      <c r="K67" s="10"/>
      <c r="L67" s="10"/>
      <c r="M67" s="10"/>
      <c r="N67" s="10"/>
      <c r="O67" s="10"/>
      <c r="P67" s="31"/>
      <c r="Q67" s="10"/>
      <c r="R67" s="11"/>
    </row>
    <row r="68" spans="2:18" s="2" customFormat="1" ht="14.25" customHeight="1">
      <c r="B68" s="9"/>
      <c r="C68" s="10"/>
      <c r="D68" s="30"/>
      <c r="E68" s="10"/>
      <c r="F68" s="10"/>
      <c r="G68" s="10"/>
      <c r="H68" s="31"/>
      <c r="I68" s="10"/>
      <c r="J68" s="30"/>
      <c r="K68" s="10"/>
      <c r="L68" s="10"/>
      <c r="M68" s="10"/>
      <c r="N68" s="10"/>
      <c r="O68" s="10"/>
      <c r="P68" s="31"/>
      <c r="Q68" s="10"/>
      <c r="R68" s="11"/>
    </row>
    <row r="69" spans="2:18" s="2" customFormat="1" ht="14.25" customHeight="1">
      <c r="B69" s="9"/>
      <c r="C69" s="10"/>
      <c r="D69" s="30"/>
      <c r="E69" s="10"/>
      <c r="F69" s="10"/>
      <c r="G69" s="10"/>
      <c r="H69" s="31"/>
      <c r="I69" s="10"/>
      <c r="J69" s="30"/>
      <c r="K69" s="10"/>
      <c r="L69" s="10"/>
      <c r="M69" s="10"/>
      <c r="N69" s="10"/>
      <c r="O69" s="10"/>
      <c r="P69" s="31"/>
      <c r="Q69" s="10"/>
      <c r="R69" s="11"/>
    </row>
    <row r="70" spans="2:18" s="5" customFormat="1" ht="15.75" customHeight="1">
      <c r="B70" s="17"/>
      <c r="C70" s="18"/>
      <c r="D70" s="32" t="s">
        <v>36</v>
      </c>
      <c r="E70" s="33"/>
      <c r="F70" s="33"/>
      <c r="G70" s="34" t="s">
        <v>37</v>
      </c>
      <c r="H70" s="35"/>
      <c r="I70" s="18"/>
      <c r="J70" s="32" t="s">
        <v>36</v>
      </c>
      <c r="K70" s="33"/>
      <c r="L70" s="33"/>
      <c r="M70" s="33"/>
      <c r="N70" s="34" t="s">
        <v>37</v>
      </c>
      <c r="O70" s="33"/>
      <c r="P70" s="35"/>
      <c r="Q70" s="18"/>
      <c r="R70" s="19"/>
    </row>
    <row r="71" spans="2:18" s="5" customFormat="1" ht="15" customHeight="1"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8"/>
    </row>
    <row r="75" spans="2:18" s="5" customFormat="1" ht="7.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21" s="5" customFormat="1" ht="37.5" customHeight="1">
      <c r="B76" s="17"/>
      <c r="C76" s="143" t="s">
        <v>51</v>
      </c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9"/>
      <c r="T76" s="18"/>
      <c r="U76" s="18"/>
    </row>
    <row r="77" spans="2:21" s="5" customFormat="1" ht="7.5" customHeight="1"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9"/>
      <c r="T77" s="18"/>
      <c r="U77" s="18"/>
    </row>
    <row r="78" spans="2:21" s="5" customFormat="1" ht="30.75" customHeight="1">
      <c r="B78" s="17"/>
      <c r="C78" s="15" t="s">
        <v>7</v>
      </c>
      <c r="D78" s="18"/>
      <c r="E78" s="18"/>
      <c r="F78" s="144" t="e">
        <f>$F$6</f>
        <v>#REF!</v>
      </c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8"/>
      <c r="R78" s="19"/>
      <c r="T78" s="18"/>
      <c r="U78" s="18"/>
    </row>
    <row r="79" spans="2:21" s="5" customFormat="1" ht="37.5" customHeight="1">
      <c r="B79" s="17"/>
      <c r="C79" s="42" t="s">
        <v>49</v>
      </c>
      <c r="D79" s="18"/>
      <c r="E79" s="18"/>
      <c r="F79" s="145" t="str">
        <f>$F$7</f>
        <v>SO-112C - 1.1. Přípojka užitkové vody</v>
      </c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8"/>
      <c r="R79" s="19"/>
      <c r="T79" s="18"/>
      <c r="U79" s="18"/>
    </row>
    <row r="80" spans="2:21" s="5" customFormat="1" ht="7.5" customHeight="1"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9"/>
      <c r="T80" s="18"/>
      <c r="U80" s="18"/>
    </row>
    <row r="81" spans="2:21" s="5" customFormat="1" ht="18.75" customHeight="1">
      <c r="B81" s="17"/>
      <c r="C81" s="15" t="s">
        <v>12</v>
      </c>
      <c r="D81" s="18"/>
      <c r="E81" s="18"/>
      <c r="F81" s="13" t="str">
        <f>$F$9</f>
        <v>KRALUPY NAD VLTAVOU</v>
      </c>
      <c r="G81" s="18"/>
      <c r="H81" s="18"/>
      <c r="I81" s="18"/>
      <c r="J81" s="18"/>
      <c r="K81" s="15" t="s">
        <v>14</v>
      </c>
      <c r="L81" s="18"/>
      <c r="M81" s="146" t="e">
        <f>IF($O$9="","",$O$9)</f>
        <v>#REF!</v>
      </c>
      <c r="N81" s="121"/>
      <c r="O81" s="121"/>
      <c r="P81" s="121"/>
      <c r="Q81" s="18"/>
      <c r="R81" s="19"/>
      <c r="T81" s="18"/>
      <c r="U81" s="18"/>
    </row>
    <row r="82" spans="2:21" s="5" customFormat="1" ht="7.5" customHeight="1"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9"/>
      <c r="T82" s="18"/>
      <c r="U82" s="18"/>
    </row>
    <row r="83" spans="2:21" s="5" customFormat="1" ht="15.75" customHeight="1">
      <c r="B83" s="17"/>
      <c r="C83" s="15" t="s">
        <v>16</v>
      </c>
      <c r="D83" s="18"/>
      <c r="E83" s="18"/>
      <c r="F83" s="13" t="e">
        <f>$E$12</f>
        <v>#REF!</v>
      </c>
      <c r="G83" s="18"/>
      <c r="H83" s="18"/>
      <c r="I83" s="18"/>
      <c r="J83" s="18"/>
      <c r="K83" s="15" t="s">
        <v>20</v>
      </c>
      <c r="L83" s="18"/>
      <c r="M83" s="147" t="e">
        <f>$E$18</f>
        <v>#REF!</v>
      </c>
      <c r="N83" s="121"/>
      <c r="O83" s="121"/>
      <c r="P83" s="121"/>
      <c r="Q83" s="121"/>
      <c r="R83" s="19"/>
      <c r="T83" s="18"/>
      <c r="U83" s="18"/>
    </row>
    <row r="84" spans="2:21" s="5" customFormat="1" ht="15" customHeight="1">
      <c r="B84" s="17"/>
      <c r="C84" s="15" t="s">
        <v>19</v>
      </c>
      <c r="D84" s="18"/>
      <c r="E84" s="18"/>
      <c r="F84" s="13" t="e">
        <f>IF($E$15="","",$E$15)</f>
        <v>#REF!</v>
      </c>
      <c r="G84" s="18"/>
      <c r="H84" s="18"/>
      <c r="I84" s="18"/>
      <c r="J84" s="18"/>
      <c r="K84" s="15" t="s">
        <v>21</v>
      </c>
      <c r="L84" s="18"/>
      <c r="M84" s="147" t="str">
        <f>$E$21</f>
        <v>Zdeněk Drda</v>
      </c>
      <c r="N84" s="121"/>
      <c r="O84" s="121"/>
      <c r="P84" s="121"/>
      <c r="Q84" s="121"/>
      <c r="R84" s="19"/>
      <c r="T84" s="18"/>
      <c r="U84" s="18"/>
    </row>
    <row r="85" spans="2:21" s="5" customFormat="1" ht="11.25" customHeight="1"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9"/>
      <c r="T85" s="18"/>
      <c r="U85" s="18"/>
    </row>
    <row r="86" spans="2:21" s="5" customFormat="1" ht="30" customHeight="1">
      <c r="B86" s="17"/>
      <c r="C86" s="157" t="s">
        <v>52</v>
      </c>
      <c r="D86" s="151"/>
      <c r="E86" s="151"/>
      <c r="F86" s="151"/>
      <c r="G86" s="151"/>
      <c r="H86" s="23"/>
      <c r="I86" s="23"/>
      <c r="J86" s="23"/>
      <c r="K86" s="23"/>
      <c r="L86" s="23"/>
      <c r="M86" s="23"/>
      <c r="N86" s="157" t="s">
        <v>53</v>
      </c>
      <c r="O86" s="121"/>
      <c r="P86" s="121"/>
      <c r="Q86" s="121"/>
      <c r="R86" s="19"/>
      <c r="T86" s="18"/>
      <c r="U86" s="18"/>
    </row>
    <row r="87" spans="2:21" s="5" customFormat="1" ht="11.25" customHeight="1"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9"/>
      <c r="T87" s="18"/>
      <c r="U87" s="18"/>
    </row>
    <row r="88" spans="2:47" s="5" customFormat="1" ht="30" customHeight="1">
      <c r="B88" s="17"/>
      <c r="C88" s="49" t="s">
        <v>54</v>
      </c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52">
        <f>ROUND($N$122,2)</f>
        <v>0</v>
      </c>
      <c r="O88" s="121"/>
      <c r="P88" s="121"/>
      <c r="Q88" s="121"/>
      <c r="R88" s="19"/>
      <c r="T88" s="18"/>
      <c r="U88" s="18"/>
      <c r="AU88" s="5" t="s">
        <v>55</v>
      </c>
    </row>
    <row r="89" spans="2:21" s="50" customFormat="1" ht="25.5" customHeight="1">
      <c r="B89" s="61"/>
      <c r="C89" s="62"/>
      <c r="D89" s="62" t="s">
        <v>56</v>
      </c>
      <c r="E89" s="62"/>
      <c r="F89" s="62"/>
      <c r="G89" s="62"/>
      <c r="H89" s="62"/>
      <c r="I89" s="62"/>
      <c r="J89" s="62"/>
      <c r="K89" s="62"/>
      <c r="L89" s="62"/>
      <c r="M89" s="62"/>
      <c r="N89" s="155">
        <f>ROUND($N$123,2)</f>
        <v>0</v>
      </c>
      <c r="O89" s="156"/>
      <c r="P89" s="156"/>
      <c r="Q89" s="156"/>
      <c r="R89" s="63"/>
      <c r="T89" s="62"/>
      <c r="U89" s="62"/>
    </row>
    <row r="90" spans="2:21" s="64" customFormat="1" ht="21" customHeight="1">
      <c r="B90" s="65"/>
      <c r="C90" s="51"/>
      <c r="D90" s="51" t="s">
        <v>126</v>
      </c>
      <c r="E90" s="51"/>
      <c r="F90" s="51"/>
      <c r="G90" s="51"/>
      <c r="H90" s="51"/>
      <c r="I90" s="51"/>
      <c r="J90" s="51"/>
      <c r="K90" s="51"/>
      <c r="L90" s="51"/>
      <c r="M90" s="51"/>
      <c r="N90" s="153">
        <f>ROUND($N$124,2)</f>
        <v>0</v>
      </c>
      <c r="O90" s="154"/>
      <c r="P90" s="154"/>
      <c r="Q90" s="154"/>
      <c r="R90" s="66"/>
      <c r="T90" s="51"/>
      <c r="U90" s="51"/>
    </row>
    <row r="91" spans="2:21" s="64" customFormat="1" ht="15.75" customHeight="1">
      <c r="B91" s="65"/>
      <c r="C91" s="51"/>
      <c r="D91" s="51" t="s">
        <v>138</v>
      </c>
      <c r="E91" s="51"/>
      <c r="F91" s="51"/>
      <c r="G91" s="51"/>
      <c r="H91" s="51"/>
      <c r="I91" s="51"/>
      <c r="J91" s="51"/>
      <c r="K91" s="51"/>
      <c r="L91" s="51"/>
      <c r="M91" s="51"/>
      <c r="N91" s="153">
        <f>ROUND($N$152,2)</f>
        <v>0</v>
      </c>
      <c r="O91" s="154"/>
      <c r="P91" s="154"/>
      <c r="Q91" s="154"/>
      <c r="R91" s="66"/>
      <c r="T91" s="51"/>
      <c r="U91" s="51"/>
    </row>
    <row r="92" spans="2:21" s="64" customFormat="1" ht="21" customHeight="1">
      <c r="B92" s="65"/>
      <c r="C92" s="51"/>
      <c r="D92" s="51" t="s">
        <v>139</v>
      </c>
      <c r="E92" s="51"/>
      <c r="F92" s="51"/>
      <c r="G92" s="51"/>
      <c r="H92" s="51"/>
      <c r="I92" s="51"/>
      <c r="J92" s="51"/>
      <c r="K92" s="51"/>
      <c r="L92" s="51"/>
      <c r="M92" s="51"/>
      <c r="N92" s="153">
        <f>ROUND($N$155,2)</f>
        <v>0</v>
      </c>
      <c r="O92" s="154"/>
      <c r="P92" s="154"/>
      <c r="Q92" s="154"/>
      <c r="R92" s="66"/>
      <c r="T92" s="51"/>
      <c r="U92" s="51"/>
    </row>
    <row r="93" spans="2:21" s="64" customFormat="1" ht="15.75" customHeight="1">
      <c r="B93" s="65"/>
      <c r="C93" s="51"/>
      <c r="D93" s="51" t="s">
        <v>140</v>
      </c>
      <c r="E93" s="51"/>
      <c r="F93" s="51"/>
      <c r="G93" s="51"/>
      <c r="H93" s="51"/>
      <c r="I93" s="51"/>
      <c r="J93" s="51"/>
      <c r="K93" s="51"/>
      <c r="L93" s="51"/>
      <c r="M93" s="51"/>
      <c r="N93" s="153">
        <f>ROUND($N$177,2)</f>
        <v>0</v>
      </c>
      <c r="O93" s="154"/>
      <c r="P93" s="154"/>
      <c r="Q93" s="154"/>
      <c r="R93" s="66"/>
      <c r="T93" s="51"/>
      <c r="U93" s="51"/>
    </row>
    <row r="94" spans="2:21" s="64" customFormat="1" ht="21" customHeight="1">
      <c r="B94" s="65"/>
      <c r="C94" s="51"/>
      <c r="D94" s="51" t="s">
        <v>141</v>
      </c>
      <c r="E94" s="51"/>
      <c r="F94" s="51"/>
      <c r="G94" s="51"/>
      <c r="H94" s="51"/>
      <c r="I94" s="51"/>
      <c r="J94" s="51"/>
      <c r="K94" s="51"/>
      <c r="L94" s="51"/>
      <c r="M94" s="51"/>
      <c r="N94" s="153">
        <f>ROUND($N$179,2)</f>
        <v>0</v>
      </c>
      <c r="O94" s="154"/>
      <c r="P94" s="154"/>
      <c r="Q94" s="154"/>
      <c r="R94" s="66"/>
      <c r="T94" s="51"/>
      <c r="U94" s="51"/>
    </row>
    <row r="95" spans="2:21" s="50" customFormat="1" ht="22.5" customHeight="1">
      <c r="B95" s="61"/>
      <c r="C95" s="62"/>
      <c r="D95" s="62" t="s">
        <v>57</v>
      </c>
      <c r="E95" s="62"/>
      <c r="F95" s="62"/>
      <c r="G95" s="62"/>
      <c r="H95" s="62"/>
      <c r="I95" s="62"/>
      <c r="J95" s="62"/>
      <c r="K95" s="62"/>
      <c r="L95" s="62"/>
      <c r="M95" s="62"/>
      <c r="N95" s="119">
        <f>$N$181</f>
        <v>0</v>
      </c>
      <c r="O95" s="156"/>
      <c r="P95" s="156"/>
      <c r="Q95" s="156"/>
      <c r="R95" s="63"/>
      <c r="T95" s="62"/>
      <c r="U95" s="62"/>
    </row>
    <row r="96" spans="2:21" s="5" customFormat="1" ht="22.5" customHeight="1">
      <c r="B96" s="17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9"/>
      <c r="T96" s="18"/>
      <c r="U96" s="18"/>
    </row>
    <row r="97" spans="2:21" s="5" customFormat="1" ht="30" customHeight="1">
      <c r="B97" s="17"/>
      <c r="C97" s="49" t="s">
        <v>58</v>
      </c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52">
        <f>ROUND($N$98+$N$99+$N$100+$N$101+$N$102+$N$103,2)</f>
        <v>0</v>
      </c>
      <c r="O97" s="121"/>
      <c r="P97" s="121"/>
      <c r="Q97" s="121"/>
      <c r="R97" s="19"/>
      <c r="T97" s="67"/>
      <c r="U97" s="68" t="s">
        <v>24</v>
      </c>
    </row>
    <row r="98" spans="2:62" s="5" customFormat="1" ht="18.75" customHeight="1">
      <c r="B98" s="17"/>
      <c r="C98" s="18"/>
      <c r="D98" s="148" t="s">
        <v>59</v>
      </c>
      <c r="E98" s="121"/>
      <c r="F98" s="121"/>
      <c r="G98" s="121"/>
      <c r="H98" s="121"/>
      <c r="I98" s="18"/>
      <c r="J98" s="18"/>
      <c r="K98" s="18"/>
      <c r="L98" s="18"/>
      <c r="M98" s="18"/>
      <c r="N98" s="149">
        <f>ROUND($N$88*$T$98,2)</f>
        <v>0</v>
      </c>
      <c r="O98" s="121"/>
      <c r="P98" s="121"/>
      <c r="Q98" s="121"/>
      <c r="R98" s="19"/>
      <c r="T98" s="69"/>
      <c r="U98" s="70" t="s">
        <v>25</v>
      </c>
      <c r="AY98" s="5" t="s">
        <v>60</v>
      </c>
      <c r="BE98" s="52">
        <f>IF($U$98="základní",$N$98,0)</f>
        <v>0</v>
      </c>
      <c r="BF98" s="52">
        <f>IF($U$98="snížená",$N$98,0)</f>
        <v>0</v>
      </c>
      <c r="BG98" s="52">
        <f>IF($U$98="zákl. přenesená",$N$98,0)</f>
        <v>0</v>
      </c>
      <c r="BH98" s="52">
        <f>IF($U$98="sníž. přenesená",$N$98,0)</f>
        <v>0</v>
      </c>
      <c r="BI98" s="52">
        <f>IF($U$98="nulová",$N$98,0)</f>
        <v>0</v>
      </c>
      <c r="BJ98" s="5" t="s">
        <v>11</v>
      </c>
    </row>
    <row r="99" spans="2:62" s="5" customFormat="1" ht="18.75" customHeight="1">
      <c r="B99" s="17"/>
      <c r="C99" s="18"/>
      <c r="D99" s="148" t="s">
        <v>61</v>
      </c>
      <c r="E99" s="121"/>
      <c r="F99" s="121"/>
      <c r="G99" s="121"/>
      <c r="H99" s="121"/>
      <c r="I99" s="18"/>
      <c r="J99" s="18"/>
      <c r="K99" s="18"/>
      <c r="L99" s="18"/>
      <c r="M99" s="18"/>
      <c r="N99" s="149">
        <f>ROUND($N$88*$T$99,2)</f>
        <v>0</v>
      </c>
      <c r="O99" s="121"/>
      <c r="P99" s="121"/>
      <c r="Q99" s="121"/>
      <c r="R99" s="19"/>
      <c r="T99" s="69"/>
      <c r="U99" s="70" t="s">
        <v>25</v>
      </c>
      <c r="AY99" s="5" t="s">
        <v>60</v>
      </c>
      <c r="BE99" s="52">
        <f>IF($U$99="základní",$N$99,0)</f>
        <v>0</v>
      </c>
      <c r="BF99" s="52">
        <f>IF($U$99="snížená",$N$99,0)</f>
        <v>0</v>
      </c>
      <c r="BG99" s="52">
        <f>IF($U$99="zákl. přenesená",$N$99,0)</f>
        <v>0</v>
      </c>
      <c r="BH99" s="52">
        <f>IF($U$99="sníž. přenesená",$N$99,0)</f>
        <v>0</v>
      </c>
      <c r="BI99" s="52">
        <f>IF($U$99="nulová",$N$99,0)</f>
        <v>0</v>
      </c>
      <c r="BJ99" s="5" t="s">
        <v>11</v>
      </c>
    </row>
    <row r="100" spans="2:62" s="5" customFormat="1" ht="18.75" customHeight="1">
      <c r="B100" s="17"/>
      <c r="C100" s="18"/>
      <c r="D100" s="148" t="s">
        <v>62</v>
      </c>
      <c r="E100" s="121"/>
      <c r="F100" s="121"/>
      <c r="G100" s="121"/>
      <c r="H100" s="121"/>
      <c r="I100" s="18"/>
      <c r="J100" s="18"/>
      <c r="K100" s="18"/>
      <c r="L100" s="18"/>
      <c r="M100" s="18"/>
      <c r="N100" s="149">
        <f>ROUND($N$88*$T$100,2)</f>
        <v>0</v>
      </c>
      <c r="O100" s="121"/>
      <c r="P100" s="121"/>
      <c r="Q100" s="121"/>
      <c r="R100" s="19"/>
      <c r="T100" s="69"/>
      <c r="U100" s="70" t="s">
        <v>25</v>
      </c>
      <c r="AY100" s="5" t="s">
        <v>60</v>
      </c>
      <c r="BE100" s="52">
        <f>IF($U$100="základní",$N$100,0)</f>
        <v>0</v>
      </c>
      <c r="BF100" s="52">
        <f>IF($U$100="snížená",$N$100,0)</f>
        <v>0</v>
      </c>
      <c r="BG100" s="52">
        <f>IF($U$100="zákl. přenesená",$N$100,0)</f>
        <v>0</v>
      </c>
      <c r="BH100" s="52">
        <f>IF($U$100="sníž. přenesená",$N$100,0)</f>
        <v>0</v>
      </c>
      <c r="BI100" s="52">
        <f>IF($U$100="nulová",$N$100,0)</f>
        <v>0</v>
      </c>
      <c r="BJ100" s="5" t="s">
        <v>11</v>
      </c>
    </row>
    <row r="101" spans="2:62" s="5" customFormat="1" ht="18.75" customHeight="1">
      <c r="B101" s="17"/>
      <c r="C101" s="18"/>
      <c r="D101" s="148" t="s">
        <v>63</v>
      </c>
      <c r="E101" s="121"/>
      <c r="F101" s="121"/>
      <c r="G101" s="121"/>
      <c r="H101" s="121"/>
      <c r="I101" s="18"/>
      <c r="J101" s="18"/>
      <c r="K101" s="18"/>
      <c r="L101" s="18"/>
      <c r="M101" s="18"/>
      <c r="N101" s="149">
        <f>ROUND($N$88*$T$101,2)</f>
        <v>0</v>
      </c>
      <c r="O101" s="121"/>
      <c r="P101" s="121"/>
      <c r="Q101" s="121"/>
      <c r="R101" s="19"/>
      <c r="T101" s="69"/>
      <c r="U101" s="70" t="s">
        <v>25</v>
      </c>
      <c r="AY101" s="5" t="s">
        <v>60</v>
      </c>
      <c r="BE101" s="52">
        <f>IF($U$101="základní",$N$101,0)</f>
        <v>0</v>
      </c>
      <c r="BF101" s="52">
        <f>IF($U$101="snížená",$N$101,0)</f>
        <v>0</v>
      </c>
      <c r="BG101" s="52">
        <f>IF($U$101="zákl. přenesená",$N$101,0)</f>
        <v>0</v>
      </c>
      <c r="BH101" s="52">
        <f>IF($U$101="sníž. přenesená",$N$101,0)</f>
        <v>0</v>
      </c>
      <c r="BI101" s="52">
        <f>IF($U$101="nulová",$N$101,0)</f>
        <v>0</v>
      </c>
      <c r="BJ101" s="5" t="s">
        <v>11</v>
      </c>
    </row>
    <row r="102" spans="2:62" s="5" customFormat="1" ht="18.75" customHeight="1">
      <c r="B102" s="17"/>
      <c r="C102" s="18"/>
      <c r="D102" s="148" t="s">
        <v>64</v>
      </c>
      <c r="E102" s="121"/>
      <c r="F102" s="121"/>
      <c r="G102" s="121"/>
      <c r="H102" s="121"/>
      <c r="I102" s="18"/>
      <c r="J102" s="18"/>
      <c r="K102" s="18"/>
      <c r="L102" s="18"/>
      <c r="M102" s="18"/>
      <c r="N102" s="149">
        <f>ROUND($N$88*$T$102,2)</f>
        <v>0</v>
      </c>
      <c r="O102" s="121"/>
      <c r="P102" s="121"/>
      <c r="Q102" s="121"/>
      <c r="R102" s="19"/>
      <c r="T102" s="69"/>
      <c r="U102" s="70" t="s">
        <v>25</v>
      </c>
      <c r="AY102" s="5" t="s">
        <v>60</v>
      </c>
      <c r="BE102" s="52">
        <f>IF($U$102="základní",$N$102,0)</f>
        <v>0</v>
      </c>
      <c r="BF102" s="52">
        <f>IF($U$102="snížená",$N$102,0)</f>
        <v>0</v>
      </c>
      <c r="BG102" s="52">
        <f>IF($U$102="zákl. přenesená",$N$102,0)</f>
        <v>0</v>
      </c>
      <c r="BH102" s="52">
        <f>IF($U$102="sníž. přenesená",$N$102,0)</f>
        <v>0</v>
      </c>
      <c r="BI102" s="52">
        <f>IF($U$102="nulová",$N$102,0)</f>
        <v>0</v>
      </c>
      <c r="BJ102" s="5" t="s">
        <v>11</v>
      </c>
    </row>
    <row r="103" spans="2:62" s="5" customFormat="1" ht="18.75" customHeight="1">
      <c r="B103" s="17"/>
      <c r="C103" s="18"/>
      <c r="D103" s="51" t="s">
        <v>65</v>
      </c>
      <c r="E103" s="18"/>
      <c r="F103" s="18"/>
      <c r="G103" s="18"/>
      <c r="H103" s="18"/>
      <c r="I103" s="18"/>
      <c r="J103" s="18"/>
      <c r="K103" s="18"/>
      <c r="L103" s="18"/>
      <c r="M103" s="18"/>
      <c r="N103" s="149">
        <f>ROUND($N$88*$T$103,2)</f>
        <v>0</v>
      </c>
      <c r="O103" s="121"/>
      <c r="P103" s="121"/>
      <c r="Q103" s="121"/>
      <c r="R103" s="19"/>
      <c r="T103" s="71"/>
      <c r="U103" s="72" t="s">
        <v>25</v>
      </c>
      <c r="AY103" s="5" t="s">
        <v>66</v>
      </c>
      <c r="BE103" s="52">
        <f>IF($U$103="základní",$N$103,0)</f>
        <v>0</v>
      </c>
      <c r="BF103" s="52">
        <f>IF($U$103="snížená",$N$103,0)</f>
        <v>0</v>
      </c>
      <c r="BG103" s="52">
        <f>IF($U$103="zákl. přenesená",$N$103,0)</f>
        <v>0</v>
      </c>
      <c r="BH103" s="52">
        <f>IF($U$103="sníž. přenesená",$N$103,0)</f>
        <v>0</v>
      </c>
      <c r="BI103" s="52">
        <f>IF($U$103="nulová",$N$103,0)</f>
        <v>0</v>
      </c>
      <c r="BJ103" s="5" t="s">
        <v>11</v>
      </c>
    </row>
    <row r="104" spans="2:21" s="5" customFormat="1" ht="14.25" customHeight="1">
      <c r="B104" s="17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9"/>
      <c r="T104" s="18"/>
      <c r="U104" s="18"/>
    </row>
    <row r="105" spans="2:21" s="5" customFormat="1" ht="30" customHeight="1">
      <c r="B105" s="17"/>
      <c r="C105" s="53" t="s">
        <v>45</v>
      </c>
      <c r="D105" s="23"/>
      <c r="E105" s="23"/>
      <c r="F105" s="23"/>
      <c r="G105" s="23"/>
      <c r="H105" s="23"/>
      <c r="I105" s="23"/>
      <c r="J105" s="23"/>
      <c r="K105" s="23"/>
      <c r="L105" s="150">
        <f>ROUND(SUM($N$88+$N$97),2)</f>
        <v>0</v>
      </c>
      <c r="M105" s="151"/>
      <c r="N105" s="151"/>
      <c r="O105" s="151"/>
      <c r="P105" s="151"/>
      <c r="Q105" s="151"/>
      <c r="R105" s="19"/>
      <c r="T105" s="18"/>
      <c r="U105" s="18"/>
    </row>
    <row r="106" spans="2:21" s="5" customFormat="1" ht="7.5" customHeight="1"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8"/>
      <c r="T106" s="18"/>
      <c r="U106" s="18"/>
    </row>
    <row r="110" spans="2:18" s="5" customFormat="1" ht="7.5" customHeight="1"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1"/>
    </row>
    <row r="111" spans="2:18" s="5" customFormat="1" ht="37.5" customHeight="1">
      <c r="B111" s="17"/>
      <c r="C111" s="143" t="s">
        <v>67</v>
      </c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9"/>
    </row>
    <row r="112" spans="2:18" s="5" customFormat="1" ht="7.5" customHeight="1">
      <c r="B112" s="17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9"/>
    </row>
    <row r="113" spans="2:18" s="5" customFormat="1" ht="30.75" customHeight="1">
      <c r="B113" s="17"/>
      <c r="C113" s="15" t="s">
        <v>7</v>
      </c>
      <c r="D113" s="18"/>
      <c r="E113" s="18"/>
      <c r="F113" s="144" t="e">
        <f>$F$6</f>
        <v>#REF!</v>
      </c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8"/>
      <c r="R113" s="19"/>
    </row>
    <row r="114" spans="2:18" s="5" customFormat="1" ht="37.5" customHeight="1">
      <c r="B114" s="17"/>
      <c r="C114" s="42" t="s">
        <v>49</v>
      </c>
      <c r="D114" s="18"/>
      <c r="E114" s="18"/>
      <c r="F114" s="145" t="str">
        <f>$F$7</f>
        <v>SO-112C - 1.1. Přípojka užitkové vody</v>
      </c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8"/>
      <c r="R114" s="19"/>
    </row>
    <row r="115" spans="2:18" s="5" customFormat="1" ht="7.5" customHeight="1">
      <c r="B115" s="17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9"/>
    </row>
    <row r="116" spans="2:18" s="5" customFormat="1" ht="18.75" customHeight="1">
      <c r="B116" s="17"/>
      <c r="C116" s="15" t="s">
        <v>12</v>
      </c>
      <c r="D116" s="18"/>
      <c r="E116" s="18"/>
      <c r="F116" s="13" t="str">
        <f>$F$9</f>
        <v>KRALUPY NAD VLTAVOU</v>
      </c>
      <c r="G116" s="18"/>
      <c r="H116" s="18"/>
      <c r="I116" s="18"/>
      <c r="J116" s="18"/>
      <c r="K116" s="15" t="s">
        <v>14</v>
      </c>
      <c r="L116" s="18"/>
      <c r="M116" s="146" t="e">
        <f>IF($O$9="","",$O$9)</f>
        <v>#REF!</v>
      </c>
      <c r="N116" s="121"/>
      <c r="O116" s="121"/>
      <c r="P116" s="121"/>
      <c r="Q116" s="18"/>
      <c r="R116" s="19"/>
    </row>
    <row r="117" spans="2:18" s="5" customFormat="1" ht="7.5" customHeight="1">
      <c r="B117" s="17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9"/>
    </row>
    <row r="118" spans="2:18" s="5" customFormat="1" ht="15.75" customHeight="1">
      <c r="B118" s="17"/>
      <c r="C118" s="15" t="s">
        <v>16</v>
      </c>
      <c r="D118" s="18"/>
      <c r="E118" s="18"/>
      <c r="F118" s="13" t="e">
        <f>$E$12</f>
        <v>#REF!</v>
      </c>
      <c r="G118" s="18"/>
      <c r="H118" s="18"/>
      <c r="I118" s="18"/>
      <c r="J118" s="18"/>
      <c r="K118" s="15" t="s">
        <v>20</v>
      </c>
      <c r="L118" s="18"/>
      <c r="M118" s="147" t="e">
        <f>$E$18</f>
        <v>#REF!</v>
      </c>
      <c r="N118" s="121"/>
      <c r="O118" s="121"/>
      <c r="P118" s="121"/>
      <c r="Q118" s="121"/>
      <c r="R118" s="19"/>
    </row>
    <row r="119" spans="2:18" s="5" customFormat="1" ht="15" customHeight="1">
      <c r="B119" s="17"/>
      <c r="C119" s="15" t="s">
        <v>19</v>
      </c>
      <c r="D119" s="18"/>
      <c r="E119" s="18"/>
      <c r="F119" s="13" t="e">
        <f>IF($E$15="","",$E$15)</f>
        <v>#REF!</v>
      </c>
      <c r="G119" s="18"/>
      <c r="H119" s="18"/>
      <c r="I119" s="18"/>
      <c r="J119" s="18"/>
      <c r="K119" s="15" t="s">
        <v>21</v>
      </c>
      <c r="L119" s="18"/>
      <c r="M119" s="147" t="str">
        <f>$E$21</f>
        <v>Zdeněk Drda</v>
      </c>
      <c r="N119" s="121"/>
      <c r="O119" s="121"/>
      <c r="P119" s="121"/>
      <c r="Q119" s="121"/>
      <c r="R119" s="19"/>
    </row>
    <row r="120" spans="2:18" s="5" customFormat="1" ht="11.25" customHeight="1">
      <c r="B120" s="17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9"/>
    </row>
    <row r="121" spans="2:27" s="73" customFormat="1" ht="30" customHeight="1">
      <c r="B121" s="74"/>
      <c r="C121" s="75" t="s">
        <v>68</v>
      </c>
      <c r="D121" s="76" t="s">
        <v>69</v>
      </c>
      <c r="E121" s="76" t="s">
        <v>40</v>
      </c>
      <c r="F121" s="140" t="s">
        <v>70</v>
      </c>
      <c r="G121" s="141"/>
      <c r="H121" s="141"/>
      <c r="I121" s="141"/>
      <c r="J121" s="76" t="s">
        <v>71</v>
      </c>
      <c r="K121" s="76" t="s">
        <v>72</v>
      </c>
      <c r="L121" s="140" t="s">
        <v>73</v>
      </c>
      <c r="M121" s="141"/>
      <c r="N121" s="140" t="s">
        <v>74</v>
      </c>
      <c r="O121" s="141"/>
      <c r="P121" s="141"/>
      <c r="Q121" s="142"/>
      <c r="R121" s="77"/>
      <c r="T121" s="45" t="s">
        <v>75</v>
      </c>
      <c r="U121" s="46" t="s">
        <v>24</v>
      </c>
      <c r="V121" s="46" t="s">
        <v>76</v>
      </c>
      <c r="W121" s="46" t="s">
        <v>77</v>
      </c>
      <c r="X121" s="46" t="s">
        <v>78</v>
      </c>
      <c r="Y121" s="46" t="s">
        <v>79</v>
      </c>
      <c r="Z121" s="46" t="s">
        <v>80</v>
      </c>
      <c r="AA121" s="47" t="s">
        <v>81</v>
      </c>
    </row>
    <row r="122" spans="2:63" s="5" customFormat="1" ht="30" customHeight="1">
      <c r="B122" s="17"/>
      <c r="C122" s="49" t="s">
        <v>50</v>
      </c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31">
        <f>$BK$122</f>
        <v>0</v>
      </c>
      <c r="O122" s="121"/>
      <c r="P122" s="121"/>
      <c r="Q122" s="121"/>
      <c r="R122" s="19"/>
      <c r="T122" s="48"/>
      <c r="U122" s="28"/>
      <c r="V122" s="28"/>
      <c r="W122" s="78">
        <f>$W$123+$W$181</f>
        <v>561.1281</v>
      </c>
      <c r="X122" s="28"/>
      <c r="Y122" s="78">
        <f>$Y$123+$Y$181</f>
        <v>15.72467</v>
      </c>
      <c r="Z122" s="28"/>
      <c r="AA122" s="79">
        <f>$AA$123+$AA$181</f>
        <v>0</v>
      </c>
      <c r="AT122" s="5" t="s">
        <v>41</v>
      </c>
      <c r="AU122" s="5" t="s">
        <v>55</v>
      </c>
      <c r="BK122" s="80">
        <f>$BK$123+$BK$181</f>
        <v>0</v>
      </c>
    </row>
    <row r="123" spans="2:63" s="81" customFormat="1" ht="37.5" customHeight="1">
      <c r="B123" s="82"/>
      <c r="C123" s="83"/>
      <c r="D123" s="84" t="s">
        <v>56</v>
      </c>
      <c r="E123" s="84"/>
      <c r="F123" s="84"/>
      <c r="G123" s="84"/>
      <c r="H123" s="84"/>
      <c r="I123" s="84"/>
      <c r="J123" s="84"/>
      <c r="K123" s="84"/>
      <c r="L123" s="84"/>
      <c r="M123" s="84"/>
      <c r="N123" s="119">
        <f>$BK$123</f>
        <v>0</v>
      </c>
      <c r="O123" s="120"/>
      <c r="P123" s="120"/>
      <c r="Q123" s="120"/>
      <c r="R123" s="85"/>
      <c r="T123" s="86"/>
      <c r="U123" s="83"/>
      <c r="V123" s="83"/>
      <c r="W123" s="87">
        <f>$W$124+$W$155+$W$179</f>
        <v>561.1281</v>
      </c>
      <c r="X123" s="83"/>
      <c r="Y123" s="87">
        <f>$Y$124+$Y$155+$Y$179</f>
        <v>15.72467</v>
      </c>
      <c r="Z123" s="83"/>
      <c r="AA123" s="88">
        <f>$AA$124+$AA$155+$AA$179</f>
        <v>0</v>
      </c>
      <c r="AR123" s="89" t="s">
        <v>11</v>
      </c>
      <c r="AT123" s="89" t="s">
        <v>41</v>
      </c>
      <c r="AU123" s="89" t="s">
        <v>42</v>
      </c>
      <c r="AY123" s="89" t="s">
        <v>82</v>
      </c>
      <c r="BK123" s="90">
        <f>$BK$124+$BK$155+$BK$179</f>
        <v>0</v>
      </c>
    </row>
    <row r="124" spans="2:63" s="81" customFormat="1" ht="21" customHeight="1">
      <c r="B124" s="82"/>
      <c r="C124" s="83"/>
      <c r="D124" s="91" t="s">
        <v>126</v>
      </c>
      <c r="E124" s="91"/>
      <c r="F124" s="91"/>
      <c r="G124" s="91"/>
      <c r="H124" s="91"/>
      <c r="I124" s="91"/>
      <c r="J124" s="91"/>
      <c r="K124" s="91"/>
      <c r="L124" s="91"/>
      <c r="M124" s="91"/>
      <c r="N124" s="125">
        <f>$BK$124</f>
        <v>0</v>
      </c>
      <c r="O124" s="120"/>
      <c r="P124" s="120"/>
      <c r="Q124" s="120"/>
      <c r="R124" s="85"/>
      <c r="T124" s="86"/>
      <c r="U124" s="83"/>
      <c r="V124" s="83"/>
      <c r="W124" s="87">
        <f>$W$125+SUM($W$126:$W$152)</f>
        <v>492.3691</v>
      </c>
      <c r="X124" s="83"/>
      <c r="Y124" s="87">
        <f>$Y$125+SUM($Y$126:$Y$152)</f>
        <v>14</v>
      </c>
      <c r="Z124" s="83"/>
      <c r="AA124" s="88">
        <f>$AA$125+SUM($AA$126:$AA$152)</f>
        <v>0</v>
      </c>
      <c r="AR124" s="89" t="s">
        <v>11</v>
      </c>
      <c r="AT124" s="89" t="s">
        <v>41</v>
      </c>
      <c r="AU124" s="89" t="s">
        <v>11</v>
      </c>
      <c r="AY124" s="89" t="s">
        <v>82</v>
      </c>
      <c r="BK124" s="90">
        <f>$BK$125+SUM($BK$126:$BK$152)</f>
        <v>0</v>
      </c>
    </row>
    <row r="125" spans="2:64" s="5" customFormat="1" ht="27" customHeight="1">
      <c r="B125" s="17"/>
      <c r="C125" s="92" t="s">
        <v>11</v>
      </c>
      <c r="D125" s="92" t="s">
        <v>83</v>
      </c>
      <c r="E125" s="93" t="s">
        <v>142</v>
      </c>
      <c r="F125" s="132" t="s">
        <v>143</v>
      </c>
      <c r="G125" s="129"/>
      <c r="H125" s="129"/>
      <c r="I125" s="129"/>
      <c r="J125" s="94" t="s">
        <v>127</v>
      </c>
      <c r="K125" s="95">
        <v>42</v>
      </c>
      <c r="L125" s="128">
        <v>0</v>
      </c>
      <c r="M125" s="129"/>
      <c r="N125" s="130">
        <f>ROUND($L$125*$K$125,2)</f>
        <v>0</v>
      </c>
      <c r="O125" s="129"/>
      <c r="P125" s="129"/>
      <c r="Q125" s="129"/>
      <c r="R125" s="19"/>
      <c r="T125" s="96"/>
      <c r="U125" s="22" t="s">
        <v>25</v>
      </c>
      <c r="V125" s="97">
        <v>3.528</v>
      </c>
      <c r="W125" s="97">
        <f>$V$125*$K$125</f>
        <v>148.176</v>
      </c>
      <c r="X125" s="97">
        <v>0</v>
      </c>
      <c r="Y125" s="97">
        <f>$X$125*$K$125</f>
        <v>0</v>
      </c>
      <c r="Z125" s="97">
        <v>0</v>
      </c>
      <c r="AA125" s="98">
        <f>$Z$125*$K$125</f>
        <v>0</v>
      </c>
      <c r="AR125" s="5" t="s">
        <v>85</v>
      </c>
      <c r="AT125" s="5" t="s">
        <v>83</v>
      </c>
      <c r="AU125" s="5" t="s">
        <v>47</v>
      </c>
      <c r="AY125" s="5" t="s">
        <v>82</v>
      </c>
      <c r="BE125" s="52">
        <f>IF($U$125="základní",$N$125,0)</f>
        <v>0</v>
      </c>
      <c r="BF125" s="52">
        <f>IF($U$125="snížená",$N$125,0)</f>
        <v>0</v>
      </c>
      <c r="BG125" s="52">
        <f>IF($U$125="zákl. přenesená",$N$125,0)</f>
        <v>0</v>
      </c>
      <c r="BH125" s="52">
        <f>IF($U$125="sníž. přenesená",$N$125,0)</f>
        <v>0</v>
      </c>
      <c r="BI125" s="52">
        <f>IF($U$125="nulová",$N$125,0)</f>
        <v>0</v>
      </c>
      <c r="BJ125" s="5" t="s">
        <v>11</v>
      </c>
      <c r="BK125" s="52">
        <f>ROUND($L$125*$K$125,2)</f>
        <v>0</v>
      </c>
      <c r="BL125" s="5" t="s">
        <v>85</v>
      </c>
    </row>
    <row r="126" spans="2:51" s="5" customFormat="1" ht="15.75" customHeight="1">
      <c r="B126" s="103"/>
      <c r="C126" s="104"/>
      <c r="D126" s="104"/>
      <c r="E126" s="104"/>
      <c r="F126" s="138" t="s">
        <v>144</v>
      </c>
      <c r="G126" s="139"/>
      <c r="H126" s="139"/>
      <c r="I126" s="139"/>
      <c r="J126" s="104"/>
      <c r="K126" s="105">
        <v>42</v>
      </c>
      <c r="L126" s="104"/>
      <c r="M126" s="104"/>
      <c r="N126" s="104"/>
      <c r="O126" s="104"/>
      <c r="P126" s="104"/>
      <c r="Q126" s="104"/>
      <c r="R126" s="106"/>
      <c r="T126" s="107"/>
      <c r="U126" s="104"/>
      <c r="V126" s="104"/>
      <c r="W126" s="104"/>
      <c r="X126" s="104"/>
      <c r="Y126" s="104"/>
      <c r="Z126" s="104"/>
      <c r="AA126" s="108"/>
      <c r="AT126" s="109" t="s">
        <v>113</v>
      </c>
      <c r="AU126" s="109" t="s">
        <v>47</v>
      </c>
      <c r="AV126" s="109" t="s">
        <v>47</v>
      </c>
      <c r="AW126" s="109" t="s">
        <v>55</v>
      </c>
      <c r="AX126" s="109" t="s">
        <v>42</v>
      </c>
      <c r="AY126" s="109" t="s">
        <v>82</v>
      </c>
    </row>
    <row r="127" spans="2:64" s="5" customFormat="1" ht="27" customHeight="1">
      <c r="B127" s="17"/>
      <c r="C127" s="92" t="s">
        <v>47</v>
      </c>
      <c r="D127" s="92" t="s">
        <v>83</v>
      </c>
      <c r="E127" s="93" t="s">
        <v>145</v>
      </c>
      <c r="F127" s="132" t="s">
        <v>146</v>
      </c>
      <c r="G127" s="129"/>
      <c r="H127" s="129"/>
      <c r="I127" s="129"/>
      <c r="J127" s="94" t="s">
        <v>127</v>
      </c>
      <c r="K127" s="95">
        <v>42</v>
      </c>
      <c r="L127" s="128">
        <v>0</v>
      </c>
      <c r="M127" s="129"/>
      <c r="N127" s="130">
        <f>ROUND($L$127*$K$127,2)</f>
        <v>0</v>
      </c>
      <c r="O127" s="129"/>
      <c r="P127" s="129"/>
      <c r="Q127" s="129"/>
      <c r="R127" s="19"/>
      <c r="T127" s="96"/>
      <c r="U127" s="22" t="s">
        <v>25</v>
      </c>
      <c r="V127" s="97">
        <v>0.706</v>
      </c>
      <c r="W127" s="97">
        <f>$V$127*$K$127</f>
        <v>29.651999999999997</v>
      </c>
      <c r="X127" s="97">
        <v>0</v>
      </c>
      <c r="Y127" s="97">
        <f>$X$127*$K$127</f>
        <v>0</v>
      </c>
      <c r="Z127" s="97">
        <v>0</v>
      </c>
      <c r="AA127" s="98">
        <f>$Z$127*$K$127</f>
        <v>0</v>
      </c>
      <c r="AR127" s="5" t="s">
        <v>85</v>
      </c>
      <c r="AT127" s="5" t="s">
        <v>83</v>
      </c>
      <c r="AU127" s="5" t="s">
        <v>47</v>
      </c>
      <c r="AY127" s="5" t="s">
        <v>82</v>
      </c>
      <c r="BE127" s="52">
        <f>IF($U$127="základní",$N$127,0)</f>
        <v>0</v>
      </c>
      <c r="BF127" s="52">
        <f>IF($U$127="snížená",$N$127,0)</f>
        <v>0</v>
      </c>
      <c r="BG127" s="52">
        <f>IF($U$127="zákl. přenesená",$N$127,0)</f>
        <v>0</v>
      </c>
      <c r="BH127" s="52">
        <f>IF($U$127="sníž. přenesená",$N$127,0)</f>
        <v>0</v>
      </c>
      <c r="BI127" s="52">
        <f>IF($U$127="nulová",$N$127,0)</f>
        <v>0</v>
      </c>
      <c r="BJ127" s="5" t="s">
        <v>11</v>
      </c>
      <c r="BK127" s="52">
        <f>ROUND($L$127*$K$127,2)</f>
        <v>0</v>
      </c>
      <c r="BL127" s="5" t="s">
        <v>85</v>
      </c>
    </row>
    <row r="128" spans="2:64" s="5" customFormat="1" ht="27" customHeight="1">
      <c r="B128" s="17"/>
      <c r="C128" s="92" t="s">
        <v>88</v>
      </c>
      <c r="D128" s="92" t="s">
        <v>83</v>
      </c>
      <c r="E128" s="93" t="s">
        <v>147</v>
      </c>
      <c r="F128" s="132" t="s">
        <v>148</v>
      </c>
      <c r="G128" s="129"/>
      <c r="H128" s="129"/>
      <c r="I128" s="129"/>
      <c r="J128" s="94" t="s">
        <v>127</v>
      </c>
      <c r="K128" s="95">
        <v>40.5</v>
      </c>
      <c r="L128" s="128">
        <v>0</v>
      </c>
      <c r="M128" s="129"/>
      <c r="N128" s="130">
        <f>ROUND($L$128*$K$128,2)</f>
        <v>0</v>
      </c>
      <c r="O128" s="129"/>
      <c r="P128" s="129"/>
      <c r="Q128" s="129"/>
      <c r="R128" s="19"/>
      <c r="T128" s="96"/>
      <c r="U128" s="22" t="s">
        <v>25</v>
      </c>
      <c r="V128" s="97">
        <v>3.14</v>
      </c>
      <c r="W128" s="97">
        <f>$V$128*$K$128</f>
        <v>127.17</v>
      </c>
      <c r="X128" s="97">
        <v>0</v>
      </c>
      <c r="Y128" s="97">
        <f>$X$128*$K$128</f>
        <v>0</v>
      </c>
      <c r="Z128" s="97">
        <v>0</v>
      </c>
      <c r="AA128" s="98">
        <f>$Z$128*$K$128</f>
        <v>0</v>
      </c>
      <c r="AR128" s="5" t="s">
        <v>85</v>
      </c>
      <c r="AT128" s="5" t="s">
        <v>83</v>
      </c>
      <c r="AU128" s="5" t="s">
        <v>47</v>
      </c>
      <c r="AY128" s="5" t="s">
        <v>82</v>
      </c>
      <c r="BE128" s="52">
        <f>IF($U$128="základní",$N$128,0)</f>
        <v>0</v>
      </c>
      <c r="BF128" s="52">
        <f>IF($U$128="snížená",$N$128,0)</f>
        <v>0</v>
      </c>
      <c r="BG128" s="52">
        <f>IF($U$128="zákl. přenesená",$N$128,0)</f>
        <v>0</v>
      </c>
      <c r="BH128" s="52">
        <f>IF($U$128="sníž. přenesená",$N$128,0)</f>
        <v>0</v>
      </c>
      <c r="BI128" s="52">
        <f>IF($U$128="nulová",$N$128,0)</f>
        <v>0</v>
      </c>
      <c r="BJ128" s="5" t="s">
        <v>11</v>
      </c>
      <c r="BK128" s="52">
        <f>ROUND($L$128*$K$128,2)</f>
        <v>0</v>
      </c>
      <c r="BL128" s="5" t="s">
        <v>85</v>
      </c>
    </row>
    <row r="129" spans="2:51" s="5" customFormat="1" ht="15.75" customHeight="1">
      <c r="B129" s="103"/>
      <c r="C129" s="104"/>
      <c r="D129" s="104"/>
      <c r="E129" s="104"/>
      <c r="F129" s="138" t="s">
        <v>149</v>
      </c>
      <c r="G129" s="139"/>
      <c r="H129" s="139"/>
      <c r="I129" s="139"/>
      <c r="J129" s="104"/>
      <c r="K129" s="105">
        <v>40.5</v>
      </c>
      <c r="L129" s="104"/>
      <c r="M129" s="104"/>
      <c r="N129" s="104"/>
      <c r="O129" s="104"/>
      <c r="P129" s="104"/>
      <c r="Q129" s="104"/>
      <c r="R129" s="106"/>
      <c r="T129" s="107"/>
      <c r="U129" s="104"/>
      <c r="V129" s="104"/>
      <c r="W129" s="104"/>
      <c r="X129" s="104"/>
      <c r="Y129" s="104"/>
      <c r="Z129" s="104"/>
      <c r="AA129" s="108"/>
      <c r="AT129" s="109" t="s">
        <v>113</v>
      </c>
      <c r="AU129" s="109" t="s">
        <v>47</v>
      </c>
      <c r="AV129" s="109" t="s">
        <v>47</v>
      </c>
      <c r="AW129" s="109" t="s">
        <v>55</v>
      </c>
      <c r="AX129" s="109" t="s">
        <v>42</v>
      </c>
      <c r="AY129" s="109" t="s">
        <v>82</v>
      </c>
    </row>
    <row r="130" spans="2:64" s="5" customFormat="1" ht="27" customHeight="1">
      <c r="B130" s="17"/>
      <c r="C130" s="92" t="s">
        <v>85</v>
      </c>
      <c r="D130" s="92" t="s">
        <v>83</v>
      </c>
      <c r="E130" s="93" t="s">
        <v>150</v>
      </c>
      <c r="F130" s="132" t="s">
        <v>151</v>
      </c>
      <c r="G130" s="129"/>
      <c r="H130" s="129"/>
      <c r="I130" s="129"/>
      <c r="J130" s="94" t="s">
        <v>127</v>
      </c>
      <c r="K130" s="95">
        <v>40.5</v>
      </c>
      <c r="L130" s="128">
        <v>0</v>
      </c>
      <c r="M130" s="129"/>
      <c r="N130" s="130">
        <f>ROUND($L$130*$K$130,2)</f>
        <v>0</v>
      </c>
      <c r="O130" s="129"/>
      <c r="P130" s="129"/>
      <c r="Q130" s="129"/>
      <c r="R130" s="19"/>
      <c r="T130" s="96"/>
      <c r="U130" s="22" t="s">
        <v>25</v>
      </c>
      <c r="V130" s="97">
        <v>0.474</v>
      </c>
      <c r="W130" s="97">
        <f>$V$130*$K$130</f>
        <v>19.197</v>
      </c>
      <c r="X130" s="97">
        <v>0</v>
      </c>
      <c r="Y130" s="97">
        <f>$X$130*$K$130</f>
        <v>0</v>
      </c>
      <c r="Z130" s="97">
        <v>0</v>
      </c>
      <c r="AA130" s="98">
        <f>$Z$130*$K$130</f>
        <v>0</v>
      </c>
      <c r="AR130" s="5" t="s">
        <v>85</v>
      </c>
      <c r="AT130" s="5" t="s">
        <v>83</v>
      </c>
      <c r="AU130" s="5" t="s">
        <v>47</v>
      </c>
      <c r="AY130" s="5" t="s">
        <v>82</v>
      </c>
      <c r="BE130" s="52">
        <f>IF($U$130="základní",$N$130,0)</f>
        <v>0</v>
      </c>
      <c r="BF130" s="52">
        <f>IF($U$130="snížená",$N$130,0)</f>
        <v>0</v>
      </c>
      <c r="BG130" s="52">
        <f>IF($U$130="zákl. přenesená",$N$130,0)</f>
        <v>0</v>
      </c>
      <c r="BH130" s="52">
        <f>IF($U$130="sníž. přenesená",$N$130,0)</f>
        <v>0</v>
      </c>
      <c r="BI130" s="52">
        <f>IF($U$130="nulová",$N$130,0)</f>
        <v>0</v>
      </c>
      <c r="BJ130" s="5" t="s">
        <v>11</v>
      </c>
      <c r="BK130" s="52">
        <f>ROUND($L$130*$K$130,2)</f>
        <v>0</v>
      </c>
      <c r="BL130" s="5" t="s">
        <v>85</v>
      </c>
    </row>
    <row r="131" spans="2:64" s="5" customFormat="1" ht="27" customHeight="1">
      <c r="B131" s="17"/>
      <c r="C131" s="92" t="s">
        <v>90</v>
      </c>
      <c r="D131" s="92" t="s">
        <v>83</v>
      </c>
      <c r="E131" s="93" t="s">
        <v>152</v>
      </c>
      <c r="F131" s="132" t="s">
        <v>153</v>
      </c>
      <c r="G131" s="129"/>
      <c r="H131" s="129"/>
      <c r="I131" s="129"/>
      <c r="J131" s="94" t="s">
        <v>91</v>
      </c>
      <c r="K131" s="95">
        <v>115</v>
      </c>
      <c r="L131" s="128">
        <v>0</v>
      </c>
      <c r="M131" s="129"/>
      <c r="N131" s="130">
        <f>ROUND($L$131*$K$131,2)</f>
        <v>0</v>
      </c>
      <c r="O131" s="129"/>
      <c r="P131" s="129"/>
      <c r="Q131" s="129"/>
      <c r="R131" s="19"/>
      <c r="T131" s="96"/>
      <c r="U131" s="22" t="s">
        <v>25</v>
      </c>
      <c r="V131" s="97">
        <v>0.56</v>
      </c>
      <c r="W131" s="97">
        <f>$V$131*$K$131</f>
        <v>64.4</v>
      </c>
      <c r="X131" s="97">
        <v>0</v>
      </c>
      <c r="Y131" s="97">
        <f>$X$131*$K$131</f>
        <v>0</v>
      </c>
      <c r="Z131" s="97">
        <v>0</v>
      </c>
      <c r="AA131" s="98">
        <f>$Z$131*$K$131</f>
        <v>0</v>
      </c>
      <c r="AR131" s="5" t="s">
        <v>85</v>
      </c>
      <c r="AT131" s="5" t="s">
        <v>83</v>
      </c>
      <c r="AU131" s="5" t="s">
        <v>47</v>
      </c>
      <c r="AY131" s="5" t="s">
        <v>82</v>
      </c>
      <c r="BE131" s="52">
        <f>IF($U$131="základní",$N$131,0)</f>
        <v>0</v>
      </c>
      <c r="BF131" s="52">
        <f>IF($U$131="snížená",$N$131,0)</f>
        <v>0</v>
      </c>
      <c r="BG131" s="52">
        <f>IF($U$131="zákl. přenesená",$N$131,0)</f>
        <v>0</v>
      </c>
      <c r="BH131" s="52">
        <f>IF($U$131="sníž. přenesená",$N$131,0)</f>
        <v>0</v>
      </c>
      <c r="BI131" s="52">
        <f>IF($U$131="nulová",$N$131,0)</f>
        <v>0</v>
      </c>
      <c r="BJ131" s="5" t="s">
        <v>11</v>
      </c>
      <c r="BK131" s="52">
        <f>ROUND($L$131*$K$131,2)</f>
        <v>0</v>
      </c>
      <c r="BL131" s="5" t="s">
        <v>85</v>
      </c>
    </row>
    <row r="132" spans="2:51" s="5" customFormat="1" ht="15.75" customHeight="1">
      <c r="B132" s="103"/>
      <c r="C132" s="104"/>
      <c r="D132" s="104"/>
      <c r="E132" s="104"/>
      <c r="F132" s="138" t="s">
        <v>154</v>
      </c>
      <c r="G132" s="139"/>
      <c r="H132" s="139"/>
      <c r="I132" s="139"/>
      <c r="J132" s="104"/>
      <c r="K132" s="105">
        <v>115</v>
      </c>
      <c r="L132" s="104"/>
      <c r="M132" s="104"/>
      <c r="N132" s="104"/>
      <c r="O132" s="104"/>
      <c r="P132" s="104"/>
      <c r="Q132" s="104"/>
      <c r="R132" s="106"/>
      <c r="T132" s="107"/>
      <c r="U132" s="104"/>
      <c r="V132" s="104"/>
      <c r="W132" s="104"/>
      <c r="X132" s="104"/>
      <c r="Y132" s="104"/>
      <c r="Z132" s="104"/>
      <c r="AA132" s="108"/>
      <c r="AT132" s="109" t="s">
        <v>113</v>
      </c>
      <c r="AU132" s="109" t="s">
        <v>47</v>
      </c>
      <c r="AV132" s="109" t="s">
        <v>47</v>
      </c>
      <c r="AW132" s="109" t="s">
        <v>55</v>
      </c>
      <c r="AX132" s="109" t="s">
        <v>42</v>
      </c>
      <c r="AY132" s="109" t="s">
        <v>82</v>
      </c>
    </row>
    <row r="133" spans="2:64" s="5" customFormat="1" ht="27" customHeight="1">
      <c r="B133" s="17"/>
      <c r="C133" s="92" t="s">
        <v>93</v>
      </c>
      <c r="D133" s="92" t="s">
        <v>83</v>
      </c>
      <c r="E133" s="93" t="s">
        <v>155</v>
      </c>
      <c r="F133" s="132" t="s">
        <v>156</v>
      </c>
      <c r="G133" s="129"/>
      <c r="H133" s="129"/>
      <c r="I133" s="129"/>
      <c r="J133" s="94" t="s">
        <v>123</v>
      </c>
      <c r="K133" s="95">
        <v>40.5</v>
      </c>
      <c r="L133" s="128">
        <v>0</v>
      </c>
      <c r="M133" s="129"/>
      <c r="N133" s="130">
        <f>ROUND($L$133*$K$133,2)</f>
        <v>0</v>
      </c>
      <c r="O133" s="129"/>
      <c r="P133" s="129"/>
      <c r="Q133" s="129"/>
      <c r="R133" s="19"/>
      <c r="T133" s="96"/>
      <c r="U133" s="22" t="s">
        <v>25</v>
      </c>
      <c r="V133" s="97">
        <v>0.204</v>
      </c>
      <c r="W133" s="97">
        <f>$V$133*$K$133</f>
        <v>8.261999999999999</v>
      </c>
      <c r="X133" s="97">
        <v>0</v>
      </c>
      <c r="Y133" s="97">
        <f>$X$133*$K$133</f>
        <v>0</v>
      </c>
      <c r="Z133" s="97">
        <v>0</v>
      </c>
      <c r="AA133" s="98">
        <f>$Z$133*$K$133</f>
        <v>0</v>
      </c>
      <c r="AR133" s="5" t="s">
        <v>85</v>
      </c>
      <c r="AT133" s="5" t="s">
        <v>83</v>
      </c>
      <c r="AU133" s="5" t="s">
        <v>47</v>
      </c>
      <c r="AY133" s="5" t="s">
        <v>82</v>
      </c>
      <c r="BE133" s="52">
        <f>IF($U$133="základní",$N$133,0)</f>
        <v>0</v>
      </c>
      <c r="BF133" s="52">
        <f>IF($U$133="snížená",$N$133,0)</f>
        <v>0</v>
      </c>
      <c r="BG133" s="52">
        <f>IF($U$133="zákl. přenesená",$N$133,0)</f>
        <v>0</v>
      </c>
      <c r="BH133" s="52">
        <f>IF($U$133="sníž. přenesená",$N$133,0)</f>
        <v>0</v>
      </c>
      <c r="BI133" s="52">
        <f>IF($U$133="nulová",$N$133,0)</f>
        <v>0</v>
      </c>
      <c r="BJ133" s="5" t="s">
        <v>11</v>
      </c>
      <c r="BK133" s="52">
        <f>ROUND($L$133*$K$133,2)</f>
        <v>0</v>
      </c>
      <c r="BL133" s="5" t="s">
        <v>85</v>
      </c>
    </row>
    <row r="134" spans="2:51" s="5" customFormat="1" ht="15.75" customHeight="1">
      <c r="B134" s="103"/>
      <c r="C134" s="104"/>
      <c r="D134" s="104"/>
      <c r="E134" s="104"/>
      <c r="F134" s="138" t="s">
        <v>149</v>
      </c>
      <c r="G134" s="139"/>
      <c r="H134" s="139"/>
      <c r="I134" s="139"/>
      <c r="J134" s="104"/>
      <c r="K134" s="105">
        <v>40.5</v>
      </c>
      <c r="L134" s="104"/>
      <c r="M134" s="104"/>
      <c r="N134" s="104"/>
      <c r="O134" s="104"/>
      <c r="P134" s="104"/>
      <c r="Q134" s="104"/>
      <c r="R134" s="106"/>
      <c r="T134" s="107"/>
      <c r="U134" s="104"/>
      <c r="V134" s="104"/>
      <c r="W134" s="104"/>
      <c r="X134" s="104"/>
      <c r="Y134" s="104"/>
      <c r="Z134" s="104"/>
      <c r="AA134" s="108"/>
      <c r="AT134" s="109" t="s">
        <v>113</v>
      </c>
      <c r="AU134" s="109" t="s">
        <v>47</v>
      </c>
      <c r="AV134" s="109" t="s">
        <v>47</v>
      </c>
      <c r="AW134" s="109" t="s">
        <v>55</v>
      </c>
      <c r="AX134" s="109" t="s">
        <v>42</v>
      </c>
      <c r="AY134" s="109" t="s">
        <v>82</v>
      </c>
    </row>
    <row r="135" spans="2:64" s="5" customFormat="1" ht="27" customHeight="1">
      <c r="B135" s="17"/>
      <c r="C135" s="92" t="s">
        <v>94</v>
      </c>
      <c r="D135" s="92" t="s">
        <v>83</v>
      </c>
      <c r="E135" s="93" t="s">
        <v>157</v>
      </c>
      <c r="F135" s="132" t="s">
        <v>158</v>
      </c>
      <c r="G135" s="129"/>
      <c r="H135" s="129"/>
      <c r="I135" s="129"/>
      <c r="J135" s="94" t="s">
        <v>127</v>
      </c>
      <c r="K135" s="95">
        <v>82.5</v>
      </c>
      <c r="L135" s="128">
        <v>0</v>
      </c>
      <c r="M135" s="129"/>
      <c r="N135" s="130">
        <f>ROUND($L$135*$K$135,2)</f>
        <v>0</v>
      </c>
      <c r="O135" s="129"/>
      <c r="P135" s="129"/>
      <c r="Q135" s="129"/>
      <c r="R135" s="19"/>
      <c r="T135" s="96"/>
      <c r="U135" s="22" t="s">
        <v>25</v>
      </c>
      <c r="V135" s="97">
        <v>0.345</v>
      </c>
      <c r="W135" s="97">
        <f>$V$135*$K$135</f>
        <v>28.4625</v>
      </c>
      <c r="X135" s="97">
        <v>0</v>
      </c>
      <c r="Y135" s="97">
        <f>$X$135*$K$135</f>
        <v>0</v>
      </c>
      <c r="Z135" s="97">
        <v>0</v>
      </c>
      <c r="AA135" s="98">
        <f>$Z$135*$K$135</f>
        <v>0</v>
      </c>
      <c r="AR135" s="5" t="s">
        <v>85</v>
      </c>
      <c r="AT135" s="5" t="s">
        <v>83</v>
      </c>
      <c r="AU135" s="5" t="s">
        <v>47</v>
      </c>
      <c r="AY135" s="5" t="s">
        <v>82</v>
      </c>
      <c r="BE135" s="52">
        <f>IF($U$135="základní",$N$135,0)</f>
        <v>0</v>
      </c>
      <c r="BF135" s="52">
        <f>IF($U$135="snížená",$N$135,0)</f>
        <v>0</v>
      </c>
      <c r="BG135" s="52">
        <f>IF($U$135="zákl. přenesená",$N$135,0)</f>
        <v>0</v>
      </c>
      <c r="BH135" s="52">
        <f>IF($U$135="sníž. přenesená",$N$135,0)</f>
        <v>0</v>
      </c>
      <c r="BI135" s="52">
        <f>IF($U$135="nulová",$N$135,0)</f>
        <v>0</v>
      </c>
      <c r="BJ135" s="5" t="s">
        <v>11</v>
      </c>
      <c r="BK135" s="52">
        <f>ROUND($L$135*$K$135,2)</f>
        <v>0</v>
      </c>
      <c r="BL135" s="5" t="s">
        <v>85</v>
      </c>
    </row>
    <row r="136" spans="2:64" s="5" customFormat="1" ht="27" customHeight="1">
      <c r="B136" s="17"/>
      <c r="C136" s="92" t="s">
        <v>87</v>
      </c>
      <c r="D136" s="92" t="s">
        <v>83</v>
      </c>
      <c r="E136" s="93" t="s">
        <v>128</v>
      </c>
      <c r="F136" s="132" t="s">
        <v>129</v>
      </c>
      <c r="G136" s="129"/>
      <c r="H136" s="129"/>
      <c r="I136" s="129"/>
      <c r="J136" s="94" t="s">
        <v>127</v>
      </c>
      <c r="K136" s="95">
        <v>11.68</v>
      </c>
      <c r="L136" s="128">
        <v>0</v>
      </c>
      <c r="M136" s="129"/>
      <c r="N136" s="130">
        <f>ROUND($L$136*$K$136,2)</f>
        <v>0</v>
      </c>
      <c r="O136" s="129"/>
      <c r="P136" s="129"/>
      <c r="Q136" s="129"/>
      <c r="R136" s="19"/>
      <c r="T136" s="96"/>
      <c r="U136" s="22" t="s">
        <v>25</v>
      </c>
      <c r="V136" s="97">
        <v>0.083</v>
      </c>
      <c r="W136" s="97">
        <f>$V$136*$K$136</f>
        <v>0.9694400000000001</v>
      </c>
      <c r="X136" s="97">
        <v>0</v>
      </c>
      <c r="Y136" s="97">
        <f>$X$136*$K$136</f>
        <v>0</v>
      </c>
      <c r="Z136" s="97">
        <v>0</v>
      </c>
      <c r="AA136" s="98">
        <f>$Z$136*$K$136</f>
        <v>0</v>
      </c>
      <c r="AR136" s="5" t="s">
        <v>85</v>
      </c>
      <c r="AT136" s="5" t="s">
        <v>83</v>
      </c>
      <c r="AU136" s="5" t="s">
        <v>47</v>
      </c>
      <c r="AY136" s="5" t="s">
        <v>82</v>
      </c>
      <c r="BE136" s="52">
        <f>IF($U$136="základní",$N$136,0)</f>
        <v>0</v>
      </c>
      <c r="BF136" s="52">
        <f>IF($U$136="snížená",$N$136,0)</f>
        <v>0</v>
      </c>
      <c r="BG136" s="52">
        <f>IF($U$136="zákl. přenesená",$N$136,0)</f>
        <v>0</v>
      </c>
      <c r="BH136" s="52">
        <f>IF($U$136="sníž. přenesená",$N$136,0)</f>
        <v>0</v>
      </c>
      <c r="BI136" s="52">
        <f>IF($U$136="nulová",$N$136,0)</f>
        <v>0</v>
      </c>
      <c r="BJ136" s="5" t="s">
        <v>11</v>
      </c>
      <c r="BK136" s="52">
        <f>ROUND($L$136*$K$136,2)</f>
        <v>0</v>
      </c>
      <c r="BL136" s="5" t="s">
        <v>85</v>
      </c>
    </row>
    <row r="137" spans="2:51" s="5" customFormat="1" ht="15.75" customHeight="1">
      <c r="B137" s="103"/>
      <c r="C137" s="104"/>
      <c r="D137" s="104"/>
      <c r="E137" s="104"/>
      <c r="F137" s="138" t="s">
        <v>159</v>
      </c>
      <c r="G137" s="139"/>
      <c r="H137" s="139"/>
      <c r="I137" s="139"/>
      <c r="J137" s="104"/>
      <c r="K137" s="105">
        <v>11.68</v>
      </c>
      <c r="L137" s="104"/>
      <c r="M137" s="104"/>
      <c r="N137" s="104"/>
      <c r="O137" s="104"/>
      <c r="P137" s="104"/>
      <c r="Q137" s="104"/>
      <c r="R137" s="106"/>
      <c r="T137" s="107"/>
      <c r="U137" s="104"/>
      <c r="V137" s="104"/>
      <c r="W137" s="104"/>
      <c r="X137" s="104"/>
      <c r="Y137" s="104"/>
      <c r="Z137" s="104"/>
      <c r="AA137" s="108"/>
      <c r="AT137" s="109" t="s">
        <v>113</v>
      </c>
      <c r="AU137" s="109" t="s">
        <v>47</v>
      </c>
      <c r="AV137" s="109" t="s">
        <v>47</v>
      </c>
      <c r="AW137" s="109" t="s">
        <v>55</v>
      </c>
      <c r="AX137" s="109" t="s">
        <v>42</v>
      </c>
      <c r="AY137" s="109" t="s">
        <v>82</v>
      </c>
    </row>
    <row r="138" spans="2:64" s="5" customFormat="1" ht="15.75" customHeight="1">
      <c r="B138" s="17"/>
      <c r="C138" s="92" t="s">
        <v>97</v>
      </c>
      <c r="D138" s="92" t="s">
        <v>83</v>
      </c>
      <c r="E138" s="93" t="s">
        <v>130</v>
      </c>
      <c r="F138" s="132" t="s">
        <v>131</v>
      </c>
      <c r="G138" s="129"/>
      <c r="H138" s="129"/>
      <c r="I138" s="129"/>
      <c r="J138" s="94" t="s">
        <v>127</v>
      </c>
      <c r="K138" s="95">
        <v>11.68</v>
      </c>
      <c r="L138" s="128">
        <v>0</v>
      </c>
      <c r="M138" s="129"/>
      <c r="N138" s="130">
        <f>ROUND($L$138*$K$138,2)</f>
        <v>0</v>
      </c>
      <c r="O138" s="129"/>
      <c r="P138" s="129"/>
      <c r="Q138" s="129"/>
      <c r="R138" s="19"/>
      <c r="T138" s="96"/>
      <c r="U138" s="22" t="s">
        <v>25</v>
      </c>
      <c r="V138" s="97">
        <v>0.652</v>
      </c>
      <c r="W138" s="97">
        <f>$V$138*$K$138</f>
        <v>7.61536</v>
      </c>
      <c r="X138" s="97">
        <v>0</v>
      </c>
      <c r="Y138" s="97">
        <f>$X$138*$K$138</f>
        <v>0</v>
      </c>
      <c r="Z138" s="97">
        <v>0</v>
      </c>
      <c r="AA138" s="98">
        <f>$Z$138*$K$138</f>
        <v>0</v>
      </c>
      <c r="AR138" s="5" t="s">
        <v>85</v>
      </c>
      <c r="AT138" s="5" t="s">
        <v>83</v>
      </c>
      <c r="AU138" s="5" t="s">
        <v>47</v>
      </c>
      <c r="AY138" s="5" t="s">
        <v>82</v>
      </c>
      <c r="BE138" s="52">
        <f>IF($U$138="základní",$N$138,0)</f>
        <v>0</v>
      </c>
      <c r="BF138" s="52">
        <f>IF($U$138="snížená",$N$138,0)</f>
        <v>0</v>
      </c>
      <c r="BG138" s="52">
        <f>IF($U$138="zákl. přenesená",$N$138,0)</f>
        <v>0</v>
      </c>
      <c r="BH138" s="52">
        <f>IF($U$138="sníž. přenesená",$N$138,0)</f>
        <v>0</v>
      </c>
      <c r="BI138" s="52">
        <f>IF($U$138="nulová",$N$138,0)</f>
        <v>0</v>
      </c>
      <c r="BJ138" s="5" t="s">
        <v>11</v>
      </c>
      <c r="BK138" s="52">
        <f>ROUND($L$138*$K$138,2)</f>
        <v>0</v>
      </c>
      <c r="BL138" s="5" t="s">
        <v>85</v>
      </c>
    </row>
    <row r="139" spans="2:64" s="5" customFormat="1" ht="15.75" customHeight="1">
      <c r="B139" s="17"/>
      <c r="C139" s="92" t="s">
        <v>15</v>
      </c>
      <c r="D139" s="92" t="s">
        <v>83</v>
      </c>
      <c r="E139" s="93" t="s">
        <v>132</v>
      </c>
      <c r="F139" s="132" t="s">
        <v>133</v>
      </c>
      <c r="G139" s="129"/>
      <c r="H139" s="129"/>
      <c r="I139" s="129"/>
      <c r="J139" s="94" t="s">
        <v>127</v>
      </c>
      <c r="K139" s="95">
        <v>11.68</v>
      </c>
      <c r="L139" s="128">
        <v>0</v>
      </c>
      <c r="M139" s="129"/>
      <c r="N139" s="130">
        <f>ROUND($L$139*$K$139,2)</f>
        <v>0</v>
      </c>
      <c r="O139" s="129"/>
      <c r="P139" s="129"/>
      <c r="Q139" s="129"/>
      <c r="R139" s="19"/>
      <c r="T139" s="96"/>
      <c r="U139" s="22" t="s">
        <v>25</v>
      </c>
      <c r="V139" s="97">
        <v>0.009</v>
      </c>
      <c r="W139" s="97">
        <f>$V$139*$K$139</f>
        <v>0.10511999999999999</v>
      </c>
      <c r="X139" s="97">
        <v>0</v>
      </c>
      <c r="Y139" s="97">
        <f>$X$139*$K$139</f>
        <v>0</v>
      </c>
      <c r="Z139" s="97">
        <v>0</v>
      </c>
      <c r="AA139" s="98">
        <f>$Z$139*$K$139</f>
        <v>0</v>
      </c>
      <c r="AR139" s="5" t="s">
        <v>85</v>
      </c>
      <c r="AT139" s="5" t="s">
        <v>83</v>
      </c>
      <c r="AU139" s="5" t="s">
        <v>47</v>
      </c>
      <c r="AY139" s="5" t="s">
        <v>82</v>
      </c>
      <c r="BE139" s="52">
        <f>IF($U$139="základní",$N$139,0)</f>
        <v>0</v>
      </c>
      <c r="BF139" s="52">
        <f>IF($U$139="snížená",$N$139,0)</f>
        <v>0</v>
      </c>
      <c r="BG139" s="52">
        <f>IF($U$139="zákl. přenesená",$N$139,0)</f>
        <v>0</v>
      </c>
      <c r="BH139" s="52">
        <f>IF($U$139="sníž. přenesená",$N$139,0)</f>
        <v>0</v>
      </c>
      <c r="BI139" s="52">
        <f>IF($U$139="nulová",$N$139,0)</f>
        <v>0</v>
      </c>
      <c r="BJ139" s="5" t="s">
        <v>11</v>
      </c>
      <c r="BK139" s="52">
        <f>ROUND($L$139*$K$139,2)</f>
        <v>0</v>
      </c>
      <c r="BL139" s="5" t="s">
        <v>85</v>
      </c>
    </row>
    <row r="140" spans="2:64" s="5" customFormat="1" ht="27" customHeight="1">
      <c r="B140" s="17"/>
      <c r="C140" s="92" t="s">
        <v>98</v>
      </c>
      <c r="D140" s="92" t="s">
        <v>83</v>
      </c>
      <c r="E140" s="93" t="s">
        <v>134</v>
      </c>
      <c r="F140" s="132" t="s">
        <v>135</v>
      </c>
      <c r="G140" s="129"/>
      <c r="H140" s="129"/>
      <c r="I140" s="129"/>
      <c r="J140" s="94" t="s">
        <v>136</v>
      </c>
      <c r="K140" s="95">
        <v>18.688</v>
      </c>
      <c r="L140" s="128">
        <v>0</v>
      </c>
      <c r="M140" s="129"/>
      <c r="N140" s="130">
        <f>ROUND($L$140*$K$140,2)</f>
        <v>0</v>
      </c>
      <c r="O140" s="129"/>
      <c r="P140" s="129"/>
      <c r="Q140" s="129"/>
      <c r="R140" s="19"/>
      <c r="T140" s="96"/>
      <c r="U140" s="22" t="s">
        <v>25</v>
      </c>
      <c r="V140" s="97">
        <v>0</v>
      </c>
      <c r="W140" s="97">
        <f>$V$140*$K$140</f>
        <v>0</v>
      </c>
      <c r="X140" s="97">
        <v>0</v>
      </c>
      <c r="Y140" s="97">
        <f>$X$140*$K$140</f>
        <v>0</v>
      </c>
      <c r="Z140" s="97">
        <v>0</v>
      </c>
      <c r="AA140" s="98">
        <f>$Z$140*$K$140</f>
        <v>0</v>
      </c>
      <c r="AR140" s="5" t="s">
        <v>85</v>
      </c>
      <c r="AT140" s="5" t="s">
        <v>83</v>
      </c>
      <c r="AU140" s="5" t="s">
        <v>47</v>
      </c>
      <c r="AY140" s="5" t="s">
        <v>82</v>
      </c>
      <c r="BE140" s="52">
        <f>IF($U$140="základní",$N$140,0)</f>
        <v>0</v>
      </c>
      <c r="BF140" s="52">
        <f>IF($U$140="snížená",$N$140,0)</f>
        <v>0</v>
      </c>
      <c r="BG140" s="52">
        <f>IF($U$140="zákl. přenesená",$N$140,0)</f>
        <v>0</v>
      </c>
      <c r="BH140" s="52">
        <f>IF($U$140="sníž. přenesená",$N$140,0)</f>
        <v>0</v>
      </c>
      <c r="BI140" s="52">
        <f>IF($U$140="nulová",$N$140,0)</f>
        <v>0</v>
      </c>
      <c r="BJ140" s="5" t="s">
        <v>11</v>
      </c>
      <c r="BK140" s="52">
        <f>ROUND($L$140*$K$140,2)</f>
        <v>0</v>
      </c>
      <c r="BL140" s="5" t="s">
        <v>85</v>
      </c>
    </row>
    <row r="141" spans="2:51" s="5" customFormat="1" ht="15.75" customHeight="1">
      <c r="B141" s="103"/>
      <c r="C141" s="104"/>
      <c r="D141" s="104"/>
      <c r="E141" s="104"/>
      <c r="F141" s="138" t="s">
        <v>160</v>
      </c>
      <c r="G141" s="139"/>
      <c r="H141" s="139"/>
      <c r="I141" s="139"/>
      <c r="J141" s="104"/>
      <c r="K141" s="105">
        <v>18.688</v>
      </c>
      <c r="L141" s="104"/>
      <c r="M141" s="104"/>
      <c r="N141" s="104"/>
      <c r="O141" s="104"/>
      <c r="P141" s="104"/>
      <c r="Q141" s="104"/>
      <c r="R141" s="106"/>
      <c r="T141" s="107"/>
      <c r="U141" s="104"/>
      <c r="V141" s="104"/>
      <c r="W141" s="104"/>
      <c r="X141" s="104"/>
      <c r="Y141" s="104"/>
      <c r="Z141" s="104"/>
      <c r="AA141" s="108"/>
      <c r="AT141" s="109" t="s">
        <v>113</v>
      </c>
      <c r="AU141" s="109" t="s">
        <v>47</v>
      </c>
      <c r="AV141" s="109" t="s">
        <v>47</v>
      </c>
      <c r="AW141" s="109" t="s">
        <v>55</v>
      </c>
      <c r="AX141" s="109" t="s">
        <v>42</v>
      </c>
      <c r="AY141" s="109" t="s">
        <v>82</v>
      </c>
    </row>
    <row r="142" spans="2:64" s="5" customFormat="1" ht="27" customHeight="1">
      <c r="B142" s="17"/>
      <c r="C142" s="92" t="s">
        <v>99</v>
      </c>
      <c r="D142" s="92" t="s">
        <v>83</v>
      </c>
      <c r="E142" s="93" t="s">
        <v>161</v>
      </c>
      <c r="F142" s="132" t="s">
        <v>162</v>
      </c>
      <c r="G142" s="129"/>
      <c r="H142" s="129"/>
      <c r="I142" s="129"/>
      <c r="J142" s="94" t="s">
        <v>127</v>
      </c>
      <c r="K142" s="95">
        <v>70.82</v>
      </c>
      <c r="L142" s="128">
        <v>0</v>
      </c>
      <c r="M142" s="129"/>
      <c r="N142" s="130">
        <f>ROUND($L$142*$K$142,2)</f>
        <v>0</v>
      </c>
      <c r="O142" s="129"/>
      <c r="P142" s="129"/>
      <c r="Q142" s="129"/>
      <c r="R142" s="19"/>
      <c r="T142" s="96"/>
      <c r="U142" s="22" t="s">
        <v>25</v>
      </c>
      <c r="V142" s="97">
        <v>0.299</v>
      </c>
      <c r="W142" s="97">
        <f>$V$142*$K$142</f>
        <v>21.175179999999997</v>
      </c>
      <c r="X142" s="97">
        <v>0</v>
      </c>
      <c r="Y142" s="97">
        <f>$X$142*$K$142</f>
        <v>0</v>
      </c>
      <c r="Z142" s="97">
        <v>0</v>
      </c>
      <c r="AA142" s="98">
        <f>$Z$142*$K$142</f>
        <v>0</v>
      </c>
      <c r="AR142" s="5" t="s">
        <v>85</v>
      </c>
      <c r="AT142" s="5" t="s">
        <v>83</v>
      </c>
      <c r="AU142" s="5" t="s">
        <v>47</v>
      </c>
      <c r="AY142" s="5" t="s">
        <v>82</v>
      </c>
      <c r="BE142" s="52">
        <f>IF($U$142="základní",$N$142,0)</f>
        <v>0</v>
      </c>
      <c r="BF142" s="52">
        <f>IF($U$142="snížená",$N$142,0)</f>
        <v>0</v>
      </c>
      <c r="BG142" s="52">
        <f>IF($U$142="zákl. přenesená",$N$142,0)</f>
        <v>0</v>
      </c>
      <c r="BH142" s="52">
        <f>IF($U$142="sníž. přenesená",$N$142,0)</f>
        <v>0</v>
      </c>
      <c r="BI142" s="52">
        <f>IF($U$142="nulová",$N$142,0)</f>
        <v>0</v>
      </c>
      <c r="BJ142" s="5" t="s">
        <v>11</v>
      </c>
      <c r="BK142" s="52">
        <f>ROUND($L$142*$K$142,2)</f>
        <v>0</v>
      </c>
      <c r="BL142" s="5" t="s">
        <v>85</v>
      </c>
    </row>
    <row r="143" spans="2:51" s="5" customFormat="1" ht="15.75" customHeight="1">
      <c r="B143" s="103"/>
      <c r="C143" s="104"/>
      <c r="D143" s="104"/>
      <c r="E143" s="104"/>
      <c r="F143" s="138" t="s">
        <v>163</v>
      </c>
      <c r="G143" s="139"/>
      <c r="H143" s="139"/>
      <c r="I143" s="139"/>
      <c r="J143" s="104"/>
      <c r="K143" s="105">
        <v>82.5</v>
      </c>
      <c r="L143" s="104"/>
      <c r="M143" s="104"/>
      <c r="N143" s="104"/>
      <c r="O143" s="104"/>
      <c r="P143" s="104"/>
      <c r="Q143" s="104"/>
      <c r="R143" s="106"/>
      <c r="T143" s="107"/>
      <c r="U143" s="104"/>
      <c r="V143" s="104"/>
      <c r="W143" s="104"/>
      <c r="X143" s="104"/>
      <c r="Y143" s="104"/>
      <c r="Z143" s="104"/>
      <c r="AA143" s="108"/>
      <c r="AT143" s="109" t="s">
        <v>113</v>
      </c>
      <c r="AU143" s="109" t="s">
        <v>47</v>
      </c>
      <c r="AV143" s="109" t="s">
        <v>47</v>
      </c>
      <c r="AW143" s="109" t="s">
        <v>55</v>
      </c>
      <c r="AX143" s="109" t="s">
        <v>42</v>
      </c>
      <c r="AY143" s="109" t="s">
        <v>82</v>
      </c>
    </row>
    <row r="144" spans="2:51" s="5" customFormat="1" ht="15.75" customHeight="1">
      <c r="B144" s="103"/>
      <c r="C144" s="104"/>
      <c r="D144" s="104"/>
      <c r="E144" s="104"/>
      <c r="F144" s="138" t="s">
        <v>164</v>
      </c>
      <c r="G144" s="139"/>
      <c r="H144" s="139"/>
      <c r="I144" s="139"/>
      <c r="J144" s="104"/>
      <c r="K144" s="105">
        <v>-2.98</v>
      </c>
      <c r="L144" s="104"/>
      <c r="M144" s="104"/>
      <c r="N144" s="104"/>
      <c r="O144" s="104"/>
      <c r="P144" s="104"/>
      <c r="Q144" s="104"/>
      <c r="R144" s="106"/>
      <c r="T144" s="107"/>
      <c r="U144" s="104"/>
      <c r="V144" s="104"/>
      <c r="W144" s="104"/>
      <c r="X144" s="104"/>
      <c r="Y144" s="104"/>
      <c r="Z144" s="104"/>
      <c r="AA144" s="108"/>
      <c r="AT144" s="109" t="s">
        <v>113</v>
      </c>
      <c r="AU144" s="109" t="s">
        <v>47</v>
      </c>
      <c r="AV144" s="109" t="s">
        <v>47</v>
      </c>
      <c r="AW144" s="109" t="s">
        <v>55</v>
      </c>
      <c r="AX144" s="109" t="s">
        <v>42</v>
      </c>
      <c r="AY144" s="109" t="s">
        <v>82</v>
      </c>
    </row>
    <row r="145" spans="2:51" s="5" customFormat="1" ht="15.75" customHeight="1">
      <c r="B145" s="103"/>
      <c r="C145" s="104"/>
      <c r="D145" s="104"/>
      <c r="E145" s="104"/>
      <c r="F145" s="138" t="s">
        <v>165</v>
      </c>
      <c r="G145" s="139"/>
      <c r="H145" s="139"/>
      <c r="I145" s="139"/>
      <c r="J145" s="104"/>
      <c r="K145" s="105">
        <v>-7</v>
      </c>
      <c r="L145" s="104"/>
      <c r="M145" s="104"/>
      <c r="N145" s="104"/>
      <c r="O145" s="104"/>
      <c r="P145" s="104"/>
      <c r="Q145" s="104"/>
      <c r="R145" s="106"/>
      <c r="T145" s="107"/>
      <c r="U145" s="104"/>
      <c r="V145" s="104"/>
      <c r="W145" s="104"/>
      <c r="X145" s="104"/>
      <c r="Y145" s="104"/>
      <c r="Z145" s="104"/>
      <c r="AA145" s="108"/>
      <c r="AT145" s="109" t="s">
        <v>113</v>
      </c>
      <c r="AU145" s="109" t="s">
        <v>47</v>
      </c>
      <c r="AV145" s="109" t="s">
        <v>47</v>
      </c>
      <c r="AW145" s="109" t="s">
        <v>55</v>
      </c>
      <c r="AX145" s="109" t="s">
        <v>42</v>
      </c>
      <c r="AY145" s="109" t="s">
        <v>82</v>
      </c>
    </row>
    <row r="146" spans="2:51" s="5" customFormat="1" ht="15.75" customHeight="1">
      <c r="B146" s="103"/>
      <c r="C146" s="104"/>
      <c r="D146" s="104"/>
      <c r="E146" s="104"/>
      <c r="F146" s="138" t="s">
        <v>166</v>
      </c>
      <c r="G146" s="139"/>
      <c r="H146" s="139"/>
      <c r="I146" s="139"/>
      <c r="J146" s="104"/>
      <c r="K146" s="105">
        <v>-1.7</v>
      </c>
      <c r="L146" s="104"/>
      <c r="M146" s="104"/>
      <c r="N146" s="104"/>
      <c r="O146" s="104"/>
      <c r="P146" s="104"/>
      <c r="Q146" s="104"/>
      <c r="R146" s="106"/>
      <c r="T146" s="107"/>
      <c r="U146" s="104"/>
      <c r="V146" s="104"/>
      <c r="W146" s="104"/>
      <c r="X146" s="104"/>
      <c r="Y146" s="104"/>
      <c r="Z146" s="104"/>
      <c r="AA146" s="108"/>
      <c r="AT146" s="109" t="s">
        <v>113</v>
      </c>
      <c r="AU146" s="109" t="s">
        <v>47</v>
      </c>
      <c r="AV146" s="109" t="s">
        <v>47</v>
      </c>
      <c r="AW146" s="109" t="s">
        <v>55</v>
      </c>
      <c r="AX146" s="109" t="s">
        <v>42</v>
      </c>
      <c r="AY146" s="109" t="s">
        <v>82</v>
      </c>
    </row>
    <row r="147" spans="2:64" s="5" customFormat="1" ht="15.75" customHeight="1">
      <c r="B147" s="17"/>
      <c r="C147" s="92" t="s">
        <v>100</v>
      </c>
      <c r="D147" s="92" t="s">
        <v>83</v>
      </c>
      <c r="E147" s="93" t="s">
        <v>167</v>
      </c>
      <c r="F147" s="132" t="s">
        <v>168</v>
      </c>
      <c r="G147" s="129"/>
      <c r="H147" s="129"/>
      <c r="I147" s="129"/>
      <c r="J147" s="94" t="s">
        <v>127</v>
      </c>
      <c r="K147" s="95">
        <v>7</v>
      </c>
      <c r="L147" s="128">
        <v>0</v>
      </c>
      <c r="M147" s="129"/>
      <c r="N147" s="130">
        <f>ROUND($L$147*$K$147,2)</f>
        <v>0</v>
      </c>
      <c r="O147" s="129"/>
      <c r="P147" s="129"/>
      <c r="Q147" s="129"/>
      <c r="R147" s="19"/>
      <c r="T147" s="96"/>
      <c r="U147" s="22" t="s">
        <v>25</v>
      </c>
      <c r="V147" s="97">
        <v>1.587</v>
      </c>
      <c r="W147" s="97">
        <f>$V$147*$K$147</f>
        <v>11.109</v>
      </c>
      <c r="X147" s="97">
        <v>0</v>
      </c>
      <c r="Y147" s="97">
        <f>$X$147*$K$147</f>
        <v>0</v>
      </c>
      <c r="Z147" s="97">
        <v>0</v>
      </c>
      <c r="AA147" s="98">
        <f>$Z$147*$K$147</f>
        <v>0</v>
      </c>
      <c r="AR147" s="5" t="s">
        <v>85</v>
      </c>
      <c r="AT147" s="5" t="s">
        <v>83</v>
      </c>
      <c r="AU147" s="5" t="s">
        <v>47</v>
      </c>
      <c r="AY147" s="5" t="s">
        <v>82</v>
      </c>
      <c r="BE147" s="52">
        <f>IF($U$147="základní",$N$147,0)</f>
        <v>0</v>
      </c>
      <c r="BF147" s="52">
        <f>IF($U$147="snížená",$N$147,0)</f>
        <v>0</v>
      </c>
      <c r="BG147" s="52">
        <f>IF($U$147="zákl. přenesená",$N$147,0)</f>
        <v>0</v>
      </c>
      <c r="BH147" s="52">
        <f>IF($U$147="sníž. přenesená",$N$147,0)</f>
        <v>0</v>
      </c>
      <c r="BI147" s="52">
        <f>IF($U$147="nulová",$N$147,0)</f>
        <v>0</v>
      </c>
      <c r="BJ147" s="5" t="s">
        <v>11</v>
      </c>
      <c r="BK147" s="52">
        <f>ROUND($L$147*$K$147,2)</f>
        <v>0</v>
      </c>
      <c r="BL147" s="5" t="s">
        <v>85</v>
      </c>
    </row>
    <row r="148" spans="2:51" s="5" customFormat="1" ht="15.75" customHeight="1">
      <c r="B148" s="103"/>
      <c r="C148" s="104"/>
      <c r="D148" s="104"/>
      <c r="E148" s="104"/>
      <c r="F148" s="138" t="s">
        <v>169</v>
      </c>
      <c r="G148" s="139"/>
      <c r="H148" s="139"/>
      <c r="I148" s="139"/>
      <c r="J148" s="104"/>
      <c r="K148" s="105">
        <v>7</v>
      </c>
      <c r="L148" s="104"/>
      <c r="M148" s="104"/>
      <c r="N148" s="104"/>
      <c r="O148" s="104"/>
      <c r="P148" s="104"/>
      <c r="Q148" s="104"/>
      <c r="R148" s="106"/>
      <c r="T148" s="107"/>
      <c r="U148" s="104"/>
      <c r="V148" s="104"/>
      <c r="W148" s="104"/>
      <c r="X148" s="104"/>
      <c r="Y148" s="104"/>
      <c r="Z148" s="104"/>
      <c r="AA148" s="108"/>
      <c r="AT148" s="109" t="s">
        <v>113</v>
      </c>
      <c r="AU148" s="109" t="s">
        <v>47</v>
      </c>
      <c r="AV148" s="109" t="s">
        <v>47</v>
      </c>
      <c r="AW148" s="109" t="s">
        <v>55</v>
      </c>
      <c r="AX148" s="109" t="s">
        <v>42</v>
      </c>
      <c r="AY148" s="109" t="s">
        <v>82</v>
      </c>
    </row>
    <row r="149" spans="2:64" s="5" customFormat="1" ht="15.75" customHeight="1">
      <c r="B149" s="17"/>
      <c r="C149" s="99" t="s">
        <v>101</v>
      </c>
      <c r="D149" s="99" t="s">
        <v>86</v>
      </c>
      <c r="E149" s="100" t="s">
        <v>170</v>
      </c>
      <c r="F149" s="133" t="s">
        <v>171</v>
      </c>
      <c r="G149" s="134"/>
      <c r="H149" s="134"/>
      <c r="I149" s="134"/>
      <c r="J149" s="101" t="s">
        <v>136</v>
      </c>
      <c r="K149" s="102">
        <v>14</v>
      </c>
      <c r="L149" s="135">
        <v>0</v>
      </c>
      <c r="M149" s="134"/>
      <c r="N149" s="136">
        <f>ROUND($L$149*$K$149,2)</f>
        <v>0</v>
      </c>
      <c r="O149" s="129"/>
      <c r="P149" s="129"/>
      <c r="Q149" s="129"/>
      <c r="R149" s="19"/>
      <c r="T149" s="96"/>
      <c r="U149" s="22" t="s">
        <v>25</v>
      </c>
      <c r="V149" s="97">
        <v>0</v>
      </c>
      <c r="W149" s="97">
        <f>$V$149*$K$149</f>
        <v>0</v>
      </c>
      <c r="X149" s="97">
        <v>1</v>
      </c>
      <c r="Y149" s="97">
        <f>$X$149*$K$149</f>
        <v>14</v>
      </c>
      <c r="Z149" s="97">
        <v>0</v>
      </c>
      <c r="AA149" s="98">
        <f>$Z$149*$K$149</f>
        <v>0</v>
      </c>
      <c r="AR149" s="5" t="s">
        <v>87</v>
      </c>
      <c r="AT149" s="5" t="s">
        <v>86</v>
      </c>
      <c r="AU149" s="5" t="s">
        <v>47</v>
      </c>
      <c r="AY149" s="5" t="s">
        <v>82</v>
      </c>
      <c r="BE149" s="52">
        <f>IF($U$149="základní",$N$149,0)</f>
        <v>0</v>
      </c>
      <c r="BF149" s="52">
        <f>IF($U$149="snížená",$N$149,0)</f>
        <v>0</v>
      </c>
      <c r="BG149" s="52">
        <f>IF($U$149="zákl. přenesená",$N$149,0)</f>
        <v>0</v>
      </c>
      <c r="BH149" s="52">
        <f>IF($U$149="sníž. přenesená",$N$149,0)</f>
        <v>0</v>
      </c>
      <c r="BI149" s="52">
        <f>IF($U$149="nulová",$N$149,0)</f>
        <v>0</v>
      </c>
      <c r="BJ149" s="5" t="s">
        <v>11</v>
      </c>
      <c r="BK149" s="52">
        <f>ROUND($L$149*$K$149,2)</f>
        <v>0</v>
      </c>
      <c r="BL149" s="5" t="s">
        <v>85</v>
      </c>
    </row>
    <row r="150" spans="2:64" s="5" customFormat="1" ht="27" customHeight="1">
      <c r="B150" s="17"/>
      <c r="C150" s="92" t="s">
        <v>5</v>
      </c>
      <c r="D150" s="92" t="s">
        <v>83</v>
      </c>
      <c r="E150" s="93" t="s">
        <v>172</v>
      </c>
      <c r="F150" s="132" t="s">
        <v>173</v>
      </c>
      <c r="G150" s="129"/>
      <c r="H150" s="129"/>
      <c r="I150" s="129"/>
      <c r="J150" s="94" t="s">
        <v>127</v>
      </c>
      <c r="K150" s="95">
        <v>175</v>
      </c>
      <c r="L150" s="128">
        <v>0</v>
      </c>
      <c r="M150" s="129"/>
      <c r="N150" s="130">
        <f>ROUND($L$150*$K$150,2)</f>
        <v>0</v>
      </c>
      <c r="O150" s="129"/>
      <c r="P150" s="129"/>
      <c r="Q150" s="129"/>
      <c r="R150" s="19"/>
      <c r="T150" s="96"/>
      <c r="U150" s="22" t="s">
        <v>25</v>
      </c>
      <c r="V150" s="97">
        <v>0.013</v>
      </c>
      <c r="W150" s="97">
        <f>$V$150*$K$150</f>
        <v>2.275</v>
      </c>
      <c r="X150" s="97">
        <v>0</v>
      </c>
      <c r="Y150" s="97">
        <f>$X$150*$K$150</f>
        <v>0</v>
      </c>
      <c r="Z150" s="97">
        <v>0</v>
      </c>
      <c r="AA150" s="98">
        <f>$Z$150*$K$150</f>
        <v>0</v>
      </c>
      <c r="AR150" s="5" t="s">
        <v>85</v>
      </c>
      <c r="AT150" s="5" t="s">
        <v>83</v>
      </c>
      <c r="AU150" s="5" t="s">
        <v>47</v>
      </c>
      <c r="AY150" s="5" t="s">
        <v>82</v>
      </c>
      <c r="BE150" s="52">
        <f>IF($U$150="základní",$N$150,0)</f>
        <v>0</v>
      </c>
      <c r="BF150" s="52">
        <f>IF($U$150="snížená",$N$150,0)</f>
        <v>0</v>
      </c>
      <c r="BG150" s="52">
        <f>IF($U$150="zákl. přenesená",$N$150,0)</f>
        <v>0</v>
      </c>
      <c r="BH150" s="52">
        <f>IF($U$150="sníž. přenesená",$N$150,0)</f>
        <v>0</v>
      </c>
      <c r="BI150" s="52">
        <f>IF($U$150="nulová",$N$150,0)</f>
        <v>0</v>
      </c>
      <c r="BJ150" s="5" t="s">
        <v>11</v>
      </c>
      <c r="BK150" s="52">
        <f>ROUND($L$150*$K$150,2)</f>
        <v>0</v>
      </c>
      <c r="BL150" s="5" t="s">
        <v>85</v>
      </c>
    </row>
    <row r="151" spans="2:51" s="5" customFormat="1" ht="15.75" customHeight="1">
      <c r="B151" s="103"/>
      <c r="C151" s="104"/>
      <c r="D151" s="104"/>
      <c r="E151" s="104"/>
      <c r="F151" s="138" t="s">
        <v>174</v>
      </c>
      <c r="G151" s="139"/>
      <c r="H151" s="139"/>
      <c r="I151" s="139"/>
      <c r="J151" s="104"/>
      <c r="K151" s="105">
        <v>175</v>
      </c>
      <c r="L151" s="104"/>
      <c r="M151" s="104"/>
      <c r="N151" s="104"/>
      <c r="O151" s="104"/>
      <c r="P151" s="104"/>
      <c r="Q151" s="104"/>
      <c r="R151" s="106"/>
      <c r="T151" s="107"/>
      <c r="U151" s="104"/>
      <c r="V151" s="104"/>
      <c r="W151" s="104"/>
      <c r="X151" s="104"/>
      <c r="Y151" s="104"/>
      <c r="Z151" s="104"/>
      <c r="AA151" s="108"/>
      <c r="AT151" s="109" t="s">
        <v>113</v>
      </c>
      <c r="AU151" s="109" t="s">
        <v>47</v>
      </c>
      <c r="AV151" s="109" t="s">
        <v>47</v>
      </c>
      <c r="AW151" s="109" t="s">
        <v>55</v>
      </c>
      <c r="AX151" s="109" t="s">
        <v>42</v>
      </c>
      <c r="AY151" s="109" t="s">
        <v>82</v>
      </c>
    </row>
    <row r="152" spans="2:63" s="81" customFormat="1" ht="23.25" customHeight="1">
      <c r="B152" s="82"/>
      <c r="C152" s="83"/>
      <c r="D152" s="91" t="s">
        <v>138</v>
      </c>
      <c r="E152" s="91"/>
      <c r="F152" s="91"/>
      <c r="G152" s="91"/>
      <c r="H152" s="91"/>
      <c r="I152" s="91"/>
      <c r="J152" s="91"/>
      <c r="K152" s="91"/>
      <c r="L152" s="91"/>
      <c r="M152" s="91"/>
      <c r="N152" s="125">
        <f>$BK$152</f>
        <v>0</v>
      </c>
      <c r="O152" s="120"/>
      <c r="P152" s="120"/>
      <c r="Q152" s="120"/>
      <c r="R152" s="85"/>
      <c r="T152" s="86"/>
      <c r="U152" s="83"/>
      <c r="V152" s="83"/>
      <c r="W152" s="87">
        <f>SUM($W$153:$W$154)</f>
        <v>23.8005</v>
      </c>
      <c r="X152" s="83"/>
      <c r="Y152" s="87">
        <f>SUM($Y$153:$Y$154)</f>
        <v>0</v>
      </c>
      <c r="Z152" s="83"/>
      <c r="AA152" s="88">
        <f>SUM($AA$153:$AA$154)</f>
        <v>0</v>
      </c>
      <c r="AR152" s="89" t="s">
        <v>11</v>
      </c>
      <c r="AT152" s="89" t="s">
        <v>41</v>
      </c>
      <c r="AU152" s="89" t="s">
        <v>47</v>
      </c>
      <c r="AY152" s="89" t="s">
        <v>82</v>
      </c>
      <c r="BK152" s="90">
        <f>SUM($BK$153:$BK$154)</f>
        <v>0</v>
      </c>
    </row>
    <row r="153" spans="2:64" s="5" customFormat="1" ht="27" customHeight="1">
      <c r="B153" s="17"/>
      <c r="C153" s="92" t="s">
        <v>92</v>
      </c>
      <c r="D153" s="92" t="s">
        <v>83</v>
      </c>
      <c r="E153" s="93" t="s">
        <v>175</v>
      </c>
      <c r="F153" s="132" t="s">
        <v>176</v>
      </c>
      <c r="G153" s="129"/>
      <c r="H153" s="129"/>
      <c r="I153" s="129"/>
      <c r="J153" s="94" t="s">
        <v>127</v>
      </c>
      <c r="K153" s="95">
        <v>13.5</v>
      </c>
      <c r="L153" s="128">
        <v>0</v>
      </c>
      <c r="M153" s="129"/>
      <c r="N153" s="130">
        <f>ROUND($L$153*$K$153,2)</f>
        <v>0</v>
      </c>
      <c r="O153" s="129"/>
      <c r="P153" s="129"/>
      <c r="Q153" s="129"/>
      <c r="R153" s="19"/>
      <c r="T153" s="96"/>
      <c r="U153" s="22" t="s">
        <v>25</v>
      </c>
      <c r="V153" s="97">
        <v>1.763</v>
      </c>
      <c r="W153" s="97">
        <f>$V$153*$K$153</f>
        <v>23.8005</v>
      </c>
      <c r="X153" s="97">
        <v>0</v>
      </c>
      <c r="Y153" s="97">
        <f>$X$153*$K$153</f>
        <v>0</v>
      </c>
      <c r="Z153" s="97">
        <v>0</v>
      </c>
      <c r="AA153" s="98">
        <f>$Z$153*$K$153</f>
        <v>0</v>
      </c>
      <c r="AR153" s="5" t="s">
        <v>85</v>
      </c>
      <c r="AT153" s="5" t="s">
        <v>83</v>
      </c>
      <c r="AU153" s="5" t="s">
        <v>88</v>
      </c>
      <c r="AY153" s="5" t="s">
        <v>82</v>
      </c>
      <c r="BE153" s="52">
        <f>IF($U$153="základní",$N$153,0)</f>
        <v>0</v>
      </c>
      <c r="BF153" s="52">
        <f>IF($U$153="snížená",$N$153,0)</f>
        <v>0</v>
      </c>
      <c r="BG153" s="52">
        <f>IF($U$153="zákl. přenesená",$N$153,0)</f>
        <v>0</v>
      </c>
      <c r="BH153" s="52">
        <f>IF($U$153="sníž. přenesená",$N$153,0)</f>
        <v>0</v>
      </c>
      <c r="BI153" s="52">
        <f>IF($U$153="nulová",$N$153,0)</f>
        <v>0</v>
      </c>
      <c r="BJ153" s="5" t="s">
        <v>11</v>
      </c>
      <c r="BK153" s="52">
        <f>ROUND($L$153*$K$153,2)</f>
        <v>0</v>
      </c>
      <c r="BL153" s="5" t="s">
        <v>85</v>
      </c>
    </row>
    <row r="154" spans="2:51" s="5" customFormat="1" ht="15.75" customHeight="1">
      <c r="B154" s="103"/>
      <c r="C154" s="104"/>
      <c r="D154" s="104"/>
      <c r="E154" s="104"/>
      <c r="F154" s="138" t="s">
        <v>177</v>
      </c>
      <c r="G154" s="139"/>
      <c r="H154" s="139"/>
      <c r="I154" s="139"/>
      <c r="J154" s="104"/>
      <c r="K154" s="105">
        <v>13.5</v>
      </c>
      <c r="L154" s="104"/>
      <c r="M154" s="104"/>
      <c r="N154" s="104"/>
      <c r="O154" s="104"/>
      <c r="P154" s="104"/>
      <c r="Q154" s="104"/>
      <c r="R154" s="106"/>
      <c r="T154" s="107"/>
      <c r="U154" s="104"/>
      <c r="V154" s="104"/>
      <c r="W154" s="104"/>
      <c r="X154" s="104"/>
      <c r="Y154" s="104"/>
      <c r="Z154" s="104"/>
      <c r="AA154" s="108"/>
      <c r="AT154" s="109" t="s">
        <v>113</v>
      </c>
      <c r="AU154" s="109" t="s">
        <v>88</v>
      </c>
      <c r="AV154" s="109" t="s">
        <v>47</v>
      </c>
      <c r="AW154" s="109" t="s">
        <v>55</v>
      </c>
      <c r="AX154" s="109" t="s">
        <v>42</v>
      </c>
      <c r="AY154" s="109" t="s">
        <v>82</v>
      </c>
    </row>
    <row r="155" spans="2:63" s="81" customFormat="1" ht="30.75" customHeight="1">
      <c r="B155" s="82"/>
      <c r="C155" s="83"/>
      <c r="D155" s="91" t="s">
        <v>139</v>
      </c>
      <c r="E155" s="91"/>
      <c r="F155" s="91"/>
      <c r="G155" s="91"/>
      <c r="H155" s="91"/>
      <c r="I155" s="91"/>
      <c r="J155" s="91"/>
      <c r="K155" s="91"/>
      <c r="L155" s="91"/>
      <c r="M155" s="91"/>
      <c r="N155" s="125">
        <f>$BK$155</f>
        <v>0</v>
      </c>
      <c r="O155" s="120"/>
      <c r="P155" s="120"/>
      <c r="Q155" s="120"/>
      <c r="R155" s="85"/>
      <c r="T155" s="86"/>
      <c r="U155" s="83"/>
      <c r="V155" s="83"/>
      <c r="W155" s="87">
        <f>$W$156+SUM($W$157:$W$177)</f>
        <v>45.486000000000004</v>
      </c>
      <c r="X155" s="83"/>
      <c r="Y155" s="87">
        <f>$Y$156+SUM($Y$157:$Y$177)</f>
        <v>1.7246700000000001</v>
      </c>
      <c r="Z155" s="83"/>
      <c r="AA155" s="88">
        <f>$AA$156+SUM($AA$157:$AA$177)</f>
        <v>0</v>
      </c>
      <c r="AR155" s="89" t="s">
        <v>11</v>
      </c>
      <c r="AT155" s="89" t="s">
        <v>41</v>
      </c>
      <c r="AU155" s="89" t="s">
        <v>11</v>
      </c>
      <c r="AY155" s="89" t="s">
        <v>82</v>
      </c>
      <c r="BK155" s="90">
        <f>$BK$156+SUM($BK$157:$BK$177)</f>
        <v>0</v>
      </c>
    </row>
    <row r="156" spans="2:64" s="5" customFormat="1" ht="27" customHeight="1">
      <c r="B156" s="17"/>
      <c r="C156" s="92" t="s">
        <v>102</v>
      </c>
      <c r="D156" s="92" t="s">
        <v>83</v>
      </c>
      <c r="E156" s="93" t="s">
        <v>178</v>
      </c>
      <c r="F156" s="132" t="s">
        <v>179</v>
      </c>
      <c r="G156" s="129"/>
      <c r="H156" s="129"/>
      <c r="I156" s="129"/>
      <c r="J156" s="94" t="s">
        <v>91</v>
      </c>
      <c r="K156" s="95">
        <v>150</v>
      </c>
      <c r="L156" s="128">
        <v>0</v>
      </c>
      <c r="M156" s="129"/>
      <c r="N156" s="130">
        <f>ROUND($L$156*$K$156,2)</f>
        <v>0</v>
      </c>
      <c r="O156" s="129"/>
      <c r="P156" s="129"/>
      <c r="Q156" s="129"/>
      <c r="R156" s="19"/>
      <c r="T156" s="96"/>
      <c r="U156" s="22" t="s">
        <v>25</v>
      </c>
      <c r="V156" s="97">
        <v>0.05</v>
      </c>
      <c r="W156" s="97">
        <f>$V$156*$K$156</f>
        <v>7.5</v>
      </c>
      <c r="X156" s="97">
        <v>0</v>
      </c>
      <c r="Y156" s="97">
        <f>$X$156*$K$156</f>
        <v>0</v>
      </c>
      <c r="Z156" s="97">
        <v>0</v>
      </c>
      <c r="AA156" s="98">
        <f>$Z$156*$K$156</f>
        <v>0</v>
      </c>
      <c r="AR156" s="5" t="s">
        <v>85</v>
      </c>
      <c r="AT156" s="5" t="s">
        <v>83</v>
      </c>
      <c r="AU156" s="5" t="s">
        <v>47</v>
      </c>
      <c r="AY156" s="5" t="s">
        <v>82</v>
      </c>
      <c r="BE156" s="52">
        <f>IF($U$156="základní",$N$156,0)</f>
        <v>0</v>
      </c>
      <c r="BF156" s="52">
        <f>IF($U$156="snížená",$N$156,0)</f>
        <v>0</v>
      </c>
      <c r="BG156" s="52">
        <f>IF($U$156="zákl. přenesená",$N$156,0)</f>
        <v>0</v>
      </c>
      <c r="BH156" s="52">
        <f>IF($U$156="sníž. přenesená",$N$156,0)</f>
        <v>0</v>
      </c>
      <c r="BI156" s="52">
        <f>IF($U$156="nulová",$N$156,0)</f>
        <v>0</v>
      </c>
      <c r="BJ156" s="5" t="s">
        <v>11</v>
      </c>
      <c r="BK156" s="52">
        <f>ROUND($L$156*$K$156,2)</f>
        <v>0</v>
      </c>
      <c r="BL156" s="5" t="s">
        <v>85</v>
      </c>
    </row>
    <row r="157" spans="2:64" s="5" customFormat="1" ht="15.75" customHeight="1">
      <c r="B157" s="17"/>
      <c r="C157" s="99" t="s">
        <v>103</v>
      </c>
      <c r="D157" s="99" t="s">
        <v>86</v>
      </c>
      <c r="E157" s="100" t="s">
        <v>180</v>
      </c>
      <c r="F157" s="133" t="s">
        <v>181</v>
      </c>
      <c r="G157" s="134"/>
      <c r="H157" s="134"/>
      <c r="I157" s="134"/>
      <c r="J157" s="101" t="s">
        <v>91</v>
      </c>
      <c r="K157" s="102">
        <v>150</v>
      </c>
      <c r="L157" s="135">
        <v>0</v>
      </c>
      <c r="M157" s="134"/>
      <c r="N157" s="136">
        <f>ROUND($L$157*$K$157,2)</f>
        <v>0</v>
      </c>
      <c r="O157" s="129"/>
      <c r="P157" s="129"/>
      <c r="Q157" s="129"/>
      <c r="R157" s="19"/>
      <c r="T157" s="96"/>
      <c r="U157" s="22" t="s">
        <v>25</v>
      </c>
      <c r="V157" s="97">
        <v>0</v>
      </c>
      <c r="W157" s="97">
        <f>$V$157*$K$157</f>
        <v>0</v>
      </c>
      <c r="X157" s="97">
        <v>0.00067</v>
      </c>
      <c r="Y157" s="97">
        <f>$X$157*$K$157</f>
        <v>0.1005</v>
      </c>
      <c r="Z157" s="97">
        <v>0</v>
      </c>
      <c r="AA157" s="98">
        <f>$Z$157*$K$157</f>
        <v>0</v>
      </c>
      <c r="AR157" s="5" t="s">
        <v>87</v>
      </c>
      <c r="AT157" s="5" t="s">
        <v>86</v>
      </c>
      <c r="AU157" s="5" t="s">
        <v>47</v>
      </c>
      <c r="AY157" s="5" t="s">
        <v>82</v>
      </c>
      <c r="BE157" s="52">
        <f>IF($U$157="základní",$N$157,0)</f>
        <v>0</v>
      </c>
      <c r="BF157" s="52">
        <f>IF($U$157="snížená",$N$157,0)</f>
        <v>0</v>
      </c>
      <c r="BG157" s="52">
        <f>IF($U$157="zákl. přenesená",$N$157,0)</f>
        <v>0</v>
      </c>
      <c r="BH157" s="52">
        <f>IF($U$157="sníž. přenesená",$N$157,0)</f>
        <v>0</v>
      </c>
      <c r="BI157" s="52">
        <f>IF($U$157="nulová",$N$157,0)</f>
        <v>0</v>
      </c>
      <c r="BJ157" s="5" t="s">
        <v>11</v>
      </c>
      <c r="BK157" s="52">
        <f>ROUND($L$157*$K$157,2)</f>
        <v>0</v>
      </c>
      <c r="BL157" s="5" t="s">
        <v>85</v>
      </c>
    </row>
    <row r="158" spans="2:64" s="5" customFormat="1" ht="39" customHeight="1">
      <c r="B158" s="17"/>
      <c r="C158" s="92" t="s">
        <v>104</v>
      </c>
      <c r="D158" s="92" t="s">
        <v>83</v>
      </c>
      <c r="E158" s="93" t="s">
        <v>182</v>
      </c>
      <c r="F158" s="132" t="s">
        <v>183</v>
      </c>
      <c r="G158" s="129"/>
      <c r="H158" s="129"/>
      <c r="I158" s="129"/>
      <c r="J158" s="94" t="s">
        <v>84</v>
      </c>
      <c r="K158" s="95">
        <v>4</v>
      </c>
      <c r="L158" s="128">
        <v>0</v>
      </c>
      <c r="M158" s="129"/>
      <c r="N158" s="130">
        <f>ROUND($L$158*$K$158,2)</f>
        <v>0</v>
      </c>
      <c r="O158" s="129"/>
      <c r="P158" s="129"/>
      <c r="Q158" s="129"/>
      <c r="R158" s="19"/>
      <c r="T158" s="96"/>
      <c r="U158" s="22" t="s">
        <v>25</v>
      </c>
      <c r="V158" s="97">
        <v>0.18</v>
      </c>
      <c r="W158" s="97">
        <f>$V$158*$K$158</f>
        <v>0.72</v>
      </c>
      <c r="X158" s="97">
        <v>0</v>
      </c>
      <c r="Y158" s="97">
        <f>$X$158*$K$158</f>
        <v>0</v>
      </c>
      <c r="Z158" s="97">
        <v>0</v>
      </c>
      <c r="AA158" s="98">
        <f>$Z$158*$K$158</f>
        <v>0</v>
      </c>
      <c r="AR158" s="5" t="s">
        <v>85</v>
      </c>
      <c r="AT158" s="5" t="s">
        <v>83</v>
      </c>
      <c r="AU158" s="5" t="s">
        <v>47</v>
      </c>
      <c r="AY158" s="5" t="s">
        <v>82</v>
      </c>
      <c r="BE158" s="52">
        <f>IF($U$158="základní",$N$158,0)</f>
        <v>0</v>
      </c>
      <c r="BF158" s="52">
        <f>IF($U$158="snížená",$N$158,0)</f>
        <v>0</v>
      </c>
      <c r="BG158" s="52">
        <f>IF($U$158="zákl. přenesená",$N$158,0)</f>
        <v>0</v>
      </c>
      <c r="BH158" s="52">
        <f>IF($U$158="sníž. přenesená",$N$158,0)</f>
        <v>0</v>
      </c>
      <c r="BI158" s="52">
        <f>IF($U$158="nulová",$N$158,0)</f>
        <v>0</v>
      </c>
      <c r="BJ158" s="5" t="s">
        <v>11</v>
      </c>
      <c r="BK158" s="52">
        <f>ROUND($L$158*$K$158,2)</f>
        <v>0</v>
      </c>
      <c r="BL158" s="5" t="s">
        <v>85</v>
      </c>
    </row>
    <row r="159" spans="2:64" s="5" customFormat="1" ht="15.75" customHeight="1">
      <c r="B159" s="17"/>
      <c r="C159" s="99" t="s">
        <v>105</v>
      </c>
      <c r="D159" s="99" t="s">
        <v>86</v>
      </c>
      <c r="E159" s="100" t="s">
        <v>184</v>
      </c>
      <c r="F159" s="133" t="s">
        <v>185</v>
      </c>
      <c r="G159" s="134"/>
      <c r="H159" s="134"/>
      <c r="I159" s="134"/>
      <c r="J159" s="101" t="s">
        <v>84</v>
      </c>
      <c r="K159" s="102">
        <v>4</v>
      </c>
      <c r="L159" s="135">
        <v>0</v>
      </c>
      <c r="M159" s="134"/>
      <c r="N159" s="136">
        <f>ROUND($L$159*$K$159,2)</f>
        <v>0</v>
      </c>
      <c r="O159" s="129"/>
      <c r="P159" s="129"/>
      <c r="Q159" s="129"/>
      <c r="R159" s="19"/>
      <c r="T159" s="96"/>
      <c r="U159" s="22" t="s">
        <v>25</v>
      </c>
      <c r="V159" s="97">
        <v>0</v>
      </c>
      <c r="W159" s="97">
        <f>$V$159*$K$159</f>
        <v>0</v>
      </c>
      <c r="X159" s="97">
        <v>0.000125</v>
      </c>
      <c r="Y159" s="97">
        <f>$X$159*$K$159</f>
        <v>0.0005</v>
      </c>
      <c r="Z159" s="97">
        <v>0</v>
      </c>
      <c r="AA159" s="98">
        <f>$Z$159*$K$159</f>
        <v>0</v>
      </c>
      <c r="AR159" s="5" t="s">
        <v>87</v>
      </c>
      <c r="AT159" s="5" t="s">
        <v>86</v>
      </c>
      <c r="AU159" s="5" t="s">
        <v>47</v>
      </c>
      <c r="AY159" s="5" t="s">
        <v>82</v>
      </c>
      <c r="BE159" s="52">
        <f>IF($U$159="základní",$N$159,0)</f>
        <v>0</v>
      </c>
      <c r="BF159" s="52">
        <f>IF($U$159="snížená",$N$159,0)</f>
        <v>0</v>
      </c>
      <c r="BG159" s="52">
        <f>IF($U$159="zákl. přenesená",$N$159,0)</f>
        <v>0</v>
      </c>
      <c r="BH159" s="52">
        <f>IF($U$159="sníž. přenesená",$N$159,0)</f>
        <v>0</v>
      </c>
      <c r="BI159" s="52">
        <f>IF($U$159="nulová",$N$159,0)</f>
        <v>0</v>
      </c>
      <c r="BJ159" s="5" t="s">
        <v>11</v>
      </c>
      <c r="BK159" s="52">
        <f>ROUND($L$159*$K$159,2)</f>
        <v>0</v>
      </c>
      <c r="BL159" s="5" t="s">
        <v>85</v>
      </c>
    </row>
    <row r="160" spans="2:47" s="5" customFormat="1" ht="18.75" customHeight="1">
      <c r="B160" s="17"/>
      <c r="C160" s="18"/>
      <c r="D160" s="18"/>
      <c r="E160" s="18"/>
      <c r="F160" s="137" t="s">
        <v>186</v>
      </c>
      <c r="G160" s="121"/>
      <c r="H160" s="121"/>
      <c r="I160" s="121"/>
      <c r="J160" s="18"/>
      <c r="K160" s="18"/>
      <c r="L160" s="18"/>
      <c r="M160" s="18"/>
      <c r="N160" s="18"/>
      <c r="O160" s="18"/>
      <c r="P160" s="18"/>
      <c r="Q160" s="18"/>
      <c r="R160" s="19"/>
      <c r="T160" s="43"/>
      <c r="U160" s="18"/>
      <c r="V160" s="18"/>
      <c r="W160" s="18"/>
      <c r="X160" s="18"/>
      <c r="Y160" s="18"/>
      <c r="Z160" s="18"/>
      <c r="AA160" s="44"/>
      <c r="AT160" s="5" t="s">
        <v>96</v>
      </c>
      <c r="AU160" s="5" t="s">
        <v>47</v>
      </c>
    </row>
    <row r="161" spans="2:64" s="5" customFormat="1" ht="15.75" customHeight="1">
      <c r="B161" s="17"/>
      <c r="C161" s="92" t="s">
        <v>4</v>
      </c>
      <c r="D161" s="92" t="s">
        <v>83</v>
      </c>
      <c r="E161" s="93" t="s">
        <v>187</v>
      </c>
      <c r="F161" s="132" t="s">
        <v>188</v>
      </c>
      <c r="G161" s="129"/>
      <c r="H161" s="129"/>
      <c r="I161" s="129"/>
      <c r="J161" s="94" t="s">
        <v>89</v>
      </c>
      <c r="K161" s="95">
        <v>1</v>
      </c>
      <c r="L161" s="128">
        <v>0</v>
      </c>
      <c r="M161" s="129"/>
      <c r="N161" s="130">
        <f>ROUND($L$161*$K$161,2)</f>
        <v>0</v>
      </c>
      <c r="O161" s="129"/>
      <c r="P161" s="129"/>
      <c r="Q161" s="129"/>
      <c r="R161" s="19"/>
      <c r="T161" s="96"/>
      <c r="U161" s="22" t="s">
        <v>25</v>
      </c>
      <c r="V161" s="97">
        <v>1.182</v>
      </c>
      <c r="W161" s="97">
        <f>$V$161*$K$161</f>
        <v>1.182</v>
      </c>
      <c r="X161" s="97">
        <v>0.00072</v>
      </c>
      <c r="Y161" s="97">
        <f>$X$161*$K$161</f>
        <v>0.00072</v>
      </c>
      <c r="Z161" s="97">
        <v>0</v>
      </c>
      <c r="AA161" s="98">
        <f>$Z$161*$K$161</f>
        <v>0</v>
      </c>
      <c r="AR161" s="5" t="s">
        <v>85</v>
      </c>
      <c r="AT161" s="5" t="s">
        <v>83</v>
      </c>
      <c r="AU161" s="5" t="s">
        <v>47</v>
      </c>
      <c r="AY161" s="5" t="s">
        <v>82</v>
      </c>
      <c r="BE161" s="52">
        <f>IF($U$161="základní",$N$161,0)</f>
        <v>0</v>
      </c>
      <c r="BF161" s="52">
        <f>IF($U$161="snížená",$N$161,0)</f>
        <v>0</v>
      </c>
      <c r="BG161" s="52">
        <f>IF($U$161="zákl. přenesená",$N$161,0)</f>
        <v>0</v>
      </c>
      <c r="BH161" s="52">
        <f>IF($U$161="sníž. přenesená",$N$161,0)</f>
        <v>0</v>
      </c>
      <c r="BI161" s="52">
        <f>IF($U$161="nulová",$N$161,0)</f>
        <v>0</v>
      </c>
      <c r="BJ161" s="5" t="s">
        <v>11</v>
      </c>
      <c r="BK161" s="52">
        <f>ROUND($L$161*$K$161,2)</f>
        <v>0</v>
      </c>
      <c r="BL161" s="5" t="s">
        <v>85</v>
      </c>
    </row>
    <row r="162" spans="2:64" s="5" customFormat="1" ht="15.75" customHeight="1">
      <c r="B162" s="17"/>
      <c r="C162" s="99" t="s">
        <v>106</v>
      </c>
      <c r="D162" s="99" t="s">
        <v>86</v>
      </c>
      <c r="E162" s="100" t="s">
        <v>189</v>
      </c>
      <c r="F162" s="133" t="s">
        <v>190</v>
      </c>
      <c r="G162" s="134"/>
      <c r="H162" s="134"/>
      <c r="I162" s="134"/>
      <c r="J162" s="101" t="s">
        <v>84</v>
      </c>
      <c r="K162" s="102">
        <v>1</v>
      </c>
      <c r="L162" s="135">
        <v>0</v>
      </c>
      <c r="M162" s="134"/>
      <c r="N162" s="136">
        <f>ROUND($L$162*$K$162,2)</f>
        <v>0</v>
      </c>
      <c r="O162" s="129"/>
      <c r="P162" s="129"/>
      <c r="Q162" s="129"/>
      <c r="R162" s="19"/>
      <c r="T162" s="96"/>
      <c r="U162" s="22" t="s">
        <v>25</v>
      </c>
      <c r="V162" s="97">
        <v>0</v>
      </c>
      <c r="W162" s="97">
        <f>$V$162*$K$162</f>
        <v>0</v>
      </c>
      <c r="X162" s="97">
        <v>0.002</v>
      </c>
      <c r="Y162" s="97">
        <f>$X$162*$K$162</f>
        <v>0.002</v>
      </c>
      <c r="Z162" s="97">
        <v>0</v>
      </c>
      <c r="AA162" s="98">
        <f>$Z$162*$K$162</f>
        <v>0</v>
      </c>
      <c r="AR162" s="5" t="s">
        <v>87</v>
      </c>
      <c r="AT162" s="5" t="s">
        <v>86</v>
      </c>
      <c r="AU162" s="5" t="s">
        <v>47</v>
      </c>
      <c r="AY162" s="5" t="s">
        <v>82</v>
      </c>
      <c r="BE162" s="52">
        <f>IF($U$162="základní",$N$162,0)</f>
        <v>0</v>
      </c>
      <c r="BF162" s="52">
        <f>IF($U$162="snížená",$N$162,0)</f>
        <v>0</v>
      </c>
      <c r="BG162" s="52">
        <f>IF($U$162="zákl. přenesená",$N$162,0)</f>
        <v>0</v>
      </c>
      <c r="BH162" s="52">
        <f>IF($U$162="sníž. přenesená",$N$162,0)</f>
        <v>0</v>
      </c>
      <c r="BI162" s="52">
        <f>IF($U$162="nulová",$N$162,0)</f>
        <v>0</v>
      </c>
      <c r="BJ162" s="5" t="s">
        <v>11</v>
      </c>
      <c r="BK162" s="52">
        <f>ROUND($L$162*$K$162,2)</f>
        <v>0</v>
      </c>
      <c r="BL162" s="5" t="s">
        <v>85</v>
      </c>
    </row>
    <row r="163" spans="2:64" s="5" customFormat="1" ht="15.75" customHeight="1">
      <c r="B163" s="17"/>
      <c r="C163" s="99" t="s">
        <v>107</v>
      </c>
      <c r="D163" s="99" t="s">
        <v>86</v>
      </c>
      <c r="E163" s="100" t="s">
        <v>191</v>
      </c>
      <c r="F163" s="133" t="s">
        <v>192</v>
      </c>
      <c r="G163" s="134"/>
      <c r="H163" s="134"/>
      <c r="I163" s="134"/>
      <c r="J163" s="101" t="s">
        <v>84</v>
      </c>
      <c r="K163" s="102">
        <v>1</v>
      </c>
      <c r="L163" s="135">
        <v>0</v>
      </c>
      <c r="M163" s="134"/>
      <c r="N163" s="136">
        <f>ROUND($L$163*$K$163,2)</f>
        <v>0</v>
      </c>
      <c r="O163" s="129"/>
      <c r="P163" s="129"/>
      <c r="Q163" s="129"/>
      <c r="R163" s="19"/>
      <c r="T163" s="96"/>
      <c r="U163" s="22" t="s">
        <v>25</v>
      </c>
      <c r="V163" s="97">
        <v>0</v>
      </c>
      <c r="W163" s="97">
        <f>$V$163*$K$163</f>
        <v>0</v>
      </c>
      <c r="X163" s="97">
        <v>0.008</v>
      </c>
      <c r="Y163" s="97">
        <f>$X$163*$K$163</f>
        <v>0.008</v>
      </c>
      <c r="Z163" s="97">
        <v>0</v>
      </c>
      <c r="AA163" s="98">
        <f>$Z$163*$K$163</f>
        <v>0</v>
      </c>
      <c r="AR163" s="5" t="s">
        <v>87</v>
      </c>
      <c r="AT163" s="5" t="s">
        <v>86</v>
      </c>
      <c r="AU163" s="5" t="s">
        <v>47</v>
      </c>
      <c r="AY163" s="5" t="s">
        <v>82</v>
      </c>
      <c r="BE163" s="52">
        <f>IF($U$163="základní",$N$163,0)</f>
        <v>0</v>
      </c>
      <c r="BF163" s="52">
        <f>IF($U$163="snížená",$N$163,0)</f>
        <v>0</v>
      </c>
      <c r="BG163" s="52">
        <f>IF($U$163="zákl. přenesená",$N$163,0)</f>
        <v>0</v>
      </c>
      <c r="BH163" s="52">
        <f>IF($U$163="sníž. přenesená",$N$163,0)</f>
        <v>0</v>
      </c>
      <c r="BI163" s="52">
        <f>IF($U$163="nulová",$N$163,0)</f>
        <v>0</v>
      </c>
      <c r="BJ163" s="5" t="s">
        <v>11</v>
      </c>
      <c r="BK163" s="52">
        <f>ROUND($L$163*$K$163,2)</f>
        <v>0</v>
      </c>
      <c r="BL163" s="5" t="s">
        <v>85</v>
      </c>
    </row>
    <row r="164" spans="2:64" s="5" customFormat="1" ht="15.75" customHeight="1">
      <c r="B164" s="17"/>
      <c r="C164" s="99" t="s">
        <v>108</v>
      </c>
      <c r="D164" s="99" t="s">
        <v>86</v>
      </c>
      <c r="E164" s="100" t="s">
        <v>193</v>
      </c>
      <c r="F164" s="133" t="s">
        <v>194</v>
      </c>
      <c r="G164" s="134"/>
      <c r="H164" s="134"/>
      <c r="I164" s="134"/>
      <c r="J164" s="101" t="s">
        <v>84</v>
      </c>
      <c r="K164" s="102">
        <v>2</v>
      </c>
      <c r="L164" s="135">
        <v>0</v>
      </c>
      <c r="M164" s="134"/>
      <c r="N164" s="136">
        <f>ROUND($L$164*$K$164,2)</f>
        <v>0</v>
      </c>
      <c r="O164" s="129"/>
      <c r="P164" s="129"/>
      <c r="Q164" s="129"/>
      <c r="R164" s="19"/>
      <c r="T164" s="96"/>
      <c r="U164" s="22" t="s">
        <v>25</v>
      </c>
      <c r="V164" s="97">
        <v>0</v>
      </c>
      <c r="W164" s="97">
        <f>$V$164*$K$164</f>
        <v>0</v>
      </c>
      <c r="X164" s="97">
        <v>0.008</v>
      </c>
      <c r="Y164" s="97">
        <f>$X$164*$K$164</f>
        <v>0.016</v>
      </c>
      <c r="Z164" s="97">
        <v>0</v>
      </c>
      <c r="AA164" s="98">
        <f>$Z$164*$K$164</f>
        <v>0</v>
      </c>
      <c r="AR164" s="5" t="s">
        <v>87</v>
      </c>
      <c r="AT164" s="5" t="s">
        <v>86</v>
      </c>
      <c r="AU164" s="5" t="s">
        <v>47</v>
      </c>
      <c r="AY164" s="5" t="s">
        <v>82</v>
      </c>
      <c r="BE164" s="52">
        <f>IF($U$164="základní",$N$164,0)</f>
        <v>0</v>
      </c>
      <c r="BF164" s="52">
        <f>IF($U$164="snížená",$N$164,0)</f>
        <v>0</v>
      </c>
      <c r="BG164" s="52">
        <f>IF($U$164="zákl. přenesená",$N$164,0)</f>
        <v>0</v>
      </c>
      <c r="BH164" s="52">
        <f>IF($U$164="sníž. přenesená",$N$164,0)</f>
        <v>0</v>
      </c>
      <c r="BI164" s="52">
        <f>IF($U$164="nulová",$N$164,0)</f>
        <v>0</v>
      </c>
      <c r="BJ164" s="5" t="s">
        <v>11</v>
      </c>
      <c r="BK164" s="52">
        <f>ROUND($L$164*$K$164,2)</f>
        <v>0</v>
      </c>
      <c r="BL164" s="5" t="s">
        <v>85</v>
      </c>
    </row>
    <row r="165" spans="2:64" s="5" customFormat="1" ht="15.75" customHeight="1">
      <c r="B165" s="17"/>
      <c r="C165" s="99" t="s">
        <v>109</v>
      </c>
      <c r="D165" s="99" t="s">
        <v>86</v>
      </c>
      <c r="E165" s="100" t="s">
        <v>195</v>
      </c>
      <c r="F165" s="133" t="s">
        <v>196</v>
      </c>
      <c r="G165" s="134"/>
      <c r="H165" s="134"/>
      <c r="I165" s="134"/>
      <c r="J165" s="101" t="s">
        <v>84</v>
      </c>
      <c r="K165" s="102">
        <v>2</v>
      </c>
      <c r="L165" s="135">
        <v>0</v>
      </c>
      <c r="M165" s="134"/>
      <c r="N165" s="136">
        <f>ROUND($L$165*$K$165,2)</f>
        <v>0</v>
      </c>
      <c r="O165" s="129"/>
      <c r="P165" s="129"/>
      <c r="Q165" s="129"/>
      <c r="R165" s="19"/>
      <c r="T165" s="96"/>
      <c r="U165" s="22" t="s">
        <v>25</v>
      </c>
      <c r="V165" s="97">
        <v>0</v>
      </c>
      <c r="W165" s="97">
        <f>$V$165*$K$165</f>
        <v>0</v>
      </c>
      <c r="X165" s="97">
        <v>0.008</v>
      </c>
      <c r="Y165" s="97">
        <f>$X$165*$K$165</f>
        <v>0.016</v>
      </c>
      <c r="Z165" s="97">
        <v>0</v>
      </c>
      <c r="AA165" s="98">
        <f>$Z$165*$K$165</f>
        <v>0</v>
      </c>
      <c r="AR165" s="5" t="s">
        <v>87</v>
      </c>
      <c r="AT165" s="5" t="s">
        <v>86</v>
      </c>
      <c r="AU165" s="5" t="s">
        <v>47</v>
      </c>
      <c r="AY165" s="5" t="s">
        <v>82</v>
      </c>
      <c r="BE165" s="52">
        <f>IF($U$165="základní",$N$165,0)</f>
        <v>0</v>
      </c>
      <c r="BF165" s="52">
        <f>IF($U$165="snížená",$N$165,0)</f>
        <v>0</v>
      </c>
      <c r="BG165" s="52">
        <f>IF($U$165="zákl. přenesená",$N$165,0)</f>
        <v>0</v>
      </c>
      <c r="BH165" s="52">
        <f>IF($U$165="sníž. přenesená",$N$165,0)</f>
        <v>0</v>
      </c>
      <c r="BI165" s="52">
        <f>IF($U$165="nulová",$N$165,0)</f>
        <v>0</v>
      </c>
      <c r="BJ165" s="5" t="s">
        <v>11</v>
      </c>
      <c r="BK165" s="52">
        <f>ROUND($L$165*$K$165,2)</f>
        <v>0</v>
      </c>
      <c r="BL165" s="5" t="s">
        <v>85</v>
      </c>
    </row>
    <row r="166" spans="2:64" s="5" customFormat="1" ht="15.75" customHeight="1">
      <c r="B166" s="17"/>
      <c r="C166" s="99" t="s">
        <v>110</v>
      </c>
      <c r="D166" s="99" t="s">
        <v>86</v>
      </c>
      <c r="E166" s="100" t="s">
        <v>197</v>
      </c>
      <c r="F166" s="133" t="s">
        <v>198</v>
      </c>
      <c r="G166" s="134"/>
      <c r="H166" s="134"/>
      <c r="I166" s="134"/>
      <c r="J166" s="101" t="s">
        <v>84</v>
      </c>
      <c r="K166" s="102">
        <v>1</v>
      </c>
      <c r="L166" s="135">
        <v>0</v>
      </c>
      <c r="M166" s="134"/>
      <c r="N166" s="136">
        <f>ROUND($L$166*$K$166,2)</f>
        <v>0</v>
      </c>
      <c r="O166" s="129"/>
      <c r="P166" s="129"/>
      <c r="Q166" s="129"/>
      <c r="R166" s="19"/>
      <c r="T166" s="96"/>
      <c r="U166" s="22" t="s">
        <v>25</v>
      </c>
      <c r="V166" s="97">
        <v>0</v>
      </c>
      <c r="W166" s="97">
        <f>$V$166*$K$166</f>
        <v>0</v>
      </c>
      <c r="X166" s="97">
        <v>0.008</v>
      </c>
      <c r="Y166" s="97">
        <f>$X$166*$K$166</f>
        <v>0.008</v>
      </c>
      <c r="Z166" s="97">
        <v>0</v>
      </c>
      <c r="AA166" s="98">
        <f>$Z$166*$K$166</f>
        <v>0</v>
      </c>
      <c r="AR166" s="5" t="s">
        <v>87</v>
      </c>
      <c r="AT166" s="5" t="s">
        <v>86</v>
      </c>
      <c r="AU166" s="5" t="s">
        <v>47</v>
      </c>
      <c r="AY166" s="5" t="s">
        <v>82</v>
      </c>
      <c r="BE166" s="52">
        <f>IF($U$166="základní",$N$166,0)</f>
        <v>0</v>
      </c>
      <c r="BF166" s="52">
        <f>IF($U$166="snížená",$N$166,0)</f>
        <v>0</v>
      </c>
      <c r="BG166" s="52">
        <f>IF($U$166="zákl. přenesená",$N$166,0)</f>
        <v>0</v>
      </c>
      <c r="BH166" s="52">
        <f>IF($U$166="sníž. přenesená",$N$166,0)</f>
        <v>0</v>
      </c>
      <c r="BI166" s="52">
        <f>IF($U$166="nulová",$N$166,0)</f>
        <v>0</v>
      </c>
      <c r="BJ166" s="5" t="s">
        <v>11</v>
      </c>
      <c r="BK166" s="52">
        <f>ROUND($L$166*$K$166,2)</f>
        <v>0</v>
      </c>
      <c r="BL166" s="5" t="s">
        <v>85</v>
      </c>
    </row>
    <row r="167" spans="2:64" s="5" customFormat="1" ht="15.75" customHeight="1">
      <c r="B167" s="17"/>
      <c r="C167" s="99" t="s">
        <v>111</v>
      </c>
      <c r="D167" s="99" t="s">
        <v>86</v>
      </c>
      <c r="E167" s="100" t="s">
        <v>199</v>
      </c>
      <c r="F167" s="133" t="s">
        <v>200</v>
      </c>
      <c r="G167" s="134"/>
      <c r="H167" s="134"/>
      <c r="I167" s="134"/>
      <c r="J167" s="101" t="s">
        <v>84</v>
      </c>
      <c r="K167" s="102">
        <v>1</v>
      </c>
      <c r="L167" s="135">
        <v>0</v>
      </c>
      <c r="M167" s="134"/>
      <c r="N167" s="136">
        <f>ROUND($L$167*$K$167,2)</f>
        <v>0</v>
      </c>
      <c r="O167" s="129"/>
      <c r="P167" s="129"/>
      <c r="Q167" s="129"/>
      <c r="R167" s="19"/>
      <c r="T167" s="96"/>
      <c r="U167" s="22" t="s">
        <v>25</v>
      </c>
      <c r="V167" s="97">
        <v>0</v>
      </c>
      <c r="W167" s="97">
        <f>$V$167*$K$167</f>
        <v>0</v>
      </c>
      <c r="X167" s="97">
        <v>0.008</v>
      </c>
      <c r="Y167" s="97">
        <f>$X$167*$K$167</f>
        <v>0.008</v>
      </c>
      <c r="Z167" s="97">
        <v>0</v>
      </c>
      <c r="AA167" s="98">
        <f>$Z$167*$K$167</f>
        <v>0</v>
      </c>
      <c r="AR167" s="5" t="s">
        <v>87</v>
      </c>
      <c r="AT167" s="5" t="s">
        <v>86</v>
      </c>
      <c r="AU167" s="5" t="s">
        <v>47</v>
      </c>
      <c r="AY167" s="5" t="s">
        <v>82</v>
      </c>
      <c r="BE167" s="52">
        <f>IF($U$167="základní",$N$167,0)</f>
        <v>0</v>
      </c>
      <c r="BF167" s="52">
        <f>IF($U$167="snížená",$N$167,0)</f>
        <v>0</v>
      </c>
      <c r="BG167" s="52">
        <f>IF($U$167="zákl. přenesená",$N$167,0)</f>
        <v>0</v>
      </c>
      <c r="BH167" s="52">
        <f>IF($U$167="sníž. přenesená",$N$167,0)</f>
        <v>0</v>
      </c>
      <c r="BI167" s="52">
        <f>IF($U$167="nulová",$N$167,0)</f>
        <v>0</v>
      </c>
      <c r="BJ167" s="5" t="s">
        <v>11</v>
      </c>
      <c r="BK167" s="52">
        <f>ROUND($L$167*$K$167,2)</f>
        <v>0</v>
      </c>
      <c r="BL167" s="5" t="s">
        <v>85</v>
      </c>
    </row>
    <row r="168" spans="2:64" s="5" customFormat="1" ht="27" customHeight="1">
      <c r="B168" s="17"/>
      <c r="C168" s="92" t="s">
        <v>112</v>
      </c>
      <c r="D168" s="92" t="s">
        <v>83</v>
      </c>
      <c r="E168" s="93" t="s">
        <v>201</v>
      </c>
      <c r="F168" s="132" t="s">
        <v>202</v>
      </c>
      <c r="G168" s="129"/>
      <c r="H168" s="129"/>
      <c r="I168" s="129"/>
      <c r="J168" s="94" t="s">
        <v>84</v>
      </c>
      <c r="K168" s="95">
        <v>1</v>
      </c>
      <c r="L168" s="128">
        <v>0</v>
      </c>
      <c r="M168" s="129"/>
      <c r="N168" s="130">
        <f>ROUND($L$168*$K$168,2)</f>
        <v>0</v>
      </c>
      <c r="O168" s="129"/>
      <c r="P168" s="129"/>
      <c r="Q168" s="129"/>
      <c r="R168" s="19"/>
      <c r="T168" s="96"/>
      <c r="U168" s="22" t="s">
        <v>25</v>
      </c>
      <c r="V168" s="97">
        <v>3.474</v>
      </c>
      <c r="W168" s="97">
        <f>$V$168*$K$168</f>
        <v>3.474</v>
      </c>
      <c r="X168" s="97">
        <v>0</v>
      </c>
      <c r="Y168" s="97">
        <f>$X$168*$K$168</f>
        <v>0</v>
      </c>
      <c r="Z168" s="97">
        <v>0</v>
      </c>
      <c r="AA168" s="98">
        <f>$Z$168*$K$168</f>
        <v>0</v>
      </c>
      <c r="AR168" s="5" t="s">
        <v>85</v>
      </c>
      <c r="AT168" s="5" t="s">
        <v>83</v>
      </c>
      <c r="AU168" s="5" t="s">
        <v>47</v>
      </c>
      <c r="AY168" s="5" t="s">
        <v>82</v>
      </c>
      <c r="BE168" s="52">
        <f>IF($U$168="základní",$N$168,0)</f>
        <v>0</v>
      </c>
      <c r="BF168" s="52">
        <f>IF($U$168="snížená",$N$168,0)</f>
        <v>0</v>
      </c>
      <c r="BG168" s="52">
        <f>IF($U$168="zákl. přenesená",$N$168,0)</f>
        <v>0</v>
      </c>
      <c r="BH168" s="52">
        <f>IF($U$168="sníž. přenesená",$N$168,0)</f>
        <v>0</v>
      </c>
      <c r="BI168" s="52">
        <f>IF($U$168="nulová",$N$168,0)</f>
        <v>0</v>
      </c>
      <c r="BJ168" s="5" t="s">
        <v>11</v>
      </c>
      <c r="BK168" s="52">
        <f>ROUND($L$168*$K$168,2)</f>
        <v>0</v>
      </c>
      <c r="BL168" s="5" t="s">
        <v>85</v>
      </c>
    </row>
    <row r="169" spans="2:64" s="5" customFormat="1" ht="15.75" customHeight="1">
      <c r="B169" s="17"/>
      <c r="C169" s="99" t="s">
        <v>114</v>
      </c>
      <c r="D169" s="99" t="s">
        <v>86</v>
      </c>
      <c r="E169" s="100" t="s">
        <v>203</v>
      </c>
      <c r="F169" s="133" t="s">
        <v>204</v>
      </c>
      <c r="G169" s="134"/>
      <c r="H169" s="134"/>
      <c r="I169" s="134"/>
      <c r="J169" s="101" t="s">
        <v>84</v>
      </c>
      <c r="K169" s="102">
        <v>1</v>
      </c>
      <c r="L169" s="135">
        <v>0</v>
      </c>
      <c r="M169" s="134"/>
      <c r="N169" s="136">
        <f>ROUND($L$169*$K$169,2)</f>
        <v>0</v>
      </c>
      <c r="O169" s="129"/>
      <c r="P169" s="129"/>
      <c r="Q169" s="129"/>
      <c r="R169" s="19"/>
      <c r="T169" s="96"/>
      <c r="U169" s="22" t="s">
        <v>25</v>
      </c>
      <c r="V169" s="97">
        <v>0</v>
      </c>
      <c r="W169" s="97">
        <f>$V$169*$K$169</f>
        <v>0</v>
      </c>
      <c r="X169" s="97">
        <v>0.0096</v>
      </c>
      <c r="Y169" s="97">
        <f>$X$169*$K$169</f>
        <v>0.0096</v>
      </c>
      <c r="Z169" s="97">
        <v>0</v>
      </c>
      <c r="AA169" s="98">
        <f>$Z$169*$K$169</f>
        <v>0</v>
      </c>
      <c r="AR169" s="5" t="s">
        <v>87</v>
      </c>
      <c r="AT169" s="5" t="s">
        <v>86</v>
      </c>
      <c r="AU169" s="5" t="s">
        <v>47</v>
      </c>
      <c r="AY169" s="5" t="s">
        <v>82</v>
      </c>
      <c r="BE169" s="52">
        <f>IF($U$169="základní",$N$169,0)</f>
        <v>0</v>
      </c>
      <c r="BF169" s="52">
        <f>IF($U$169="snížená",$N$169,0)</f>
        <v>0</v>
      </c>
      <c r="BG169" s="52">
        <f>IF($U$169="zákl. přenesená",$N$169,0)</f>
        <v>0</v>
      </c>
      <c r="BH169" s="52">
        <f>IF($U$169="sníž. přenesená",$N$169,0)</f>
        <v>0</v>
      </c>
      <c r="BI169" s="52">
        <f>IF($U$169="nulová",$N$169,0)</f>
        <v>0</v>
      </c>
      <c r="BJ169" s="5" t="s">
        <v>11</v>
      </c>
      <c r="BK169" s="52">
        <f>ROUND($L$169*$K$169,2)</f>
        <v>0</v>
      </c>
      <c r="BL169" s="5" t="s">
        <v>85</v>
      </c>
    </row>
    <row r="170" spans="2:64" s="5" customFormat="1" ht="15.75" customHeight="1">
      <c r="B170" s="17"/>
      <c r="C170" s="99" t="s">
        <v>115</v>
      </c>
      <c r="D170" s="99" t="s">
        <v>86</v>
      </c>
      <c r="E170" s="100" t="s">
        <v>205</v>
      </c>
      <c r="F170" s="133" t="s">
        <v>206</v>
      </c>
      <c r="G170" s="134"/>
      <c r="H170" s="134"/>
      <c r="I170" s="134"/>
      <c r="J170" s="101" t="s">
        <v>84</v>
      </c>
      <c r="K170" s="102">
        <v>1</v>
      </c>
      <c r="L170" s="135">
        <v>0</v>
      </c>
      <c r="M170" s="134"/>
      <c r="N170" s="136">
        <f>ROUND($L$170*$K$170,2)</f>
        <v>0</v>
      </c>
      <c r="O170" s="129"/>
      <c r="P170" s="129"/>
      <c r="Q170" s="129"/>
      <c r="R170" s="19"/>
      <c r="T170" s="96"/>
      <c r="U170" s="22" t="s">
        <v>25</v>
      </c>
      <c r="V170" s="97">
        <v>0</v>
      </c>
      <c r="W170" s="97">
        <f>$V$170*$K$170</f>
        <v>0</v>
      </c>
      <c r="X170" s="97">
        <v>0.0096</v>
      </c>
      <c r="Y170" s="97">
        <f>$X$170*$K$170</f>
        <v>0.0096</v>
      </c>
      <c r="Z170" s="97">
        <v>0</v>
      </c>
      <c r="AA170" s="98">
        <f>$Z$170*$K$170</f>
        <v>0</v>
      </c>
      <c r="AR170" s="5" t="s">
        <v>87</v>
      </c>
      <c r="AT170" s="5" t="s">
        <v>86</v>
      </c>
      <c r="AU170" s="5" t="s">
        <v>47</v>
      </c>
      <c r="AY170" s="5" t="s">
        <v>82</v>
      </c>
      <c r="BE170" s="52">
        <f>IF($U$170="základní",$N$170,0)</f>
        <v>0</v>
      </c>
      <c r="BF170" s="52">
        <f>IF($U$170="snížená",$N$170,0)</f>
        <v>0</v>
      </c>
      <c r="BG170" s="52">
        <f>IF($U$170="zákl. přenesená",$N$170,0)</f>
        <v>0</v>
      </c>
      <c r="BH170" s="52">
        <f>IF($U$170="sníž. přenesená",$N$170,0)</f>
        <v>0</v>
      </c>
      <c r="BI170" s="52">
        <f>IF($U$170="nulová",$N$170,0)</f>
        <v>0</v>
      </c>
      <c r="BJ170" s="5" t="s">
        <v>11</v>
      </c>
      <c r="BK170" s="52">
        <f>ROUND($L$170*$K$170,2)</f>
        <v>0</v>
      </c>
      <c r="BL170" s="5" t="s">
        <v>85</v>
      </c>
    </row>
    <row r="171" spans="2:64" s="5" customFormat="1" ht="27" customHeight="1">
      <c r="B171" s="17"/>
      <c r="C171" s="92" t="s">
        <v>116</v>
      </c>
      <c r="D171" s="92" t="s">
        <v>83</v>
      </c>
      <c r="E171" s="93" t="s">
        <v>207</v>
      </c>
      <c r="F171" s="132" t="s">
        <v>208</v>
      </c>
      <c r="G171" s="129"/>
      <c r="H171" s="129"/>
      <c r="I171" s="129"/>
      <c r="J171" s="94" t="s">
        <v>91</v>
      </c>
      <c r="K171" s="95">
        <v>150</v>
      </c>
      <c r="L171" s="128">
        <v>0</v>
      </c>
      <c r="M171" s="129"/>
      <c r="N171" s="130">
        <f>ROUND($L$171*$K$171,2)</f>
        <v>0</v>
      </c>
      <c r="O171" s="129"/>
      <c r="P171" s="129"/>
      <c r="Q171" s="129"/>
      <c r="R171" s="19"/>
      <c r="T171" s="96"/>
      <c r="U171" s="22" t="s">
        <v>25</v>
      </c>
      <c r="V171" s="97">
        <v>0.082</v>
      </c>
      <c r="W171" s="97">
        <f>$V$171*$K$171</f>
        <v>12.3</v>
      </c>
      <c r="X171" s="97">
        <v>0</v>
      </c>
      <c r="Y171" s="97">
        <f>$X$171*$K$171</f>
        <v>0</v>
      </c>
      <c r="Z171" s="97">
        <v>0</v>
      </c>
      <c r="AA171" s="98">
        <f>$Z$171*$K$171</f>
        <v>0</v>
      </c>
      <c r="AR171" s="5" t="s">
        <v>85</v>
      </c>
      <c r="AT171" s="5" t="s">
        <v>83</v>
      </c>
      <c r="AU171" s="5" t="s">
        <v>47</v>
      </c>
      <c r="AY171" s="5" t="s">
        <v>82</v>
      </c>
      <c r="BE171" s="52">
        <f>IF($U$171="základní",$N$171,0)</f>
        <v>0</v>
      </c>
      <c r="BF171" s="52">
        <f>IF($U$171="snížená",$N$171,0)</f>
        <v>0</v>
      </c>
      <c r="BG171" s="52">
        <f>IF($U$171="zákl. přenesená",$N$171,0)</f>
        <v>0</v>
      </c>
      <c r="BH171" s="52">
        <f>IF($U$171="sníž. přenesená",$N$171,0)</f>
        <v>0</v>
      </c>
      <c r="BI171" s="52">
        <f>IF($U$171="nulová",$N$171,0)</f>
        <v>0</v>
      </c>
      <c r="BJ171" s="5" t="s">
        <v>11</v>
      </c>
      <c r="BK171" s="52">
        <f>ROUND($L$171*$K$171,2)</f>
        <v>0</v>
      </c>
      <c r="BL171" s="5" t="s">
        <v>85</v>
      </c>
    </row>
    <row r="172" spans="2:64" s="5" customFormat="1" ht="15.75" customHeight="1">
      <c r="B172" s="17"/>
      <c r="C172" s="92" t="s">
        <v>95</v>
      </c>
      <c r="D172" s="92" t="s">
        <v>83</v>
      </c>
      <c r="E172" s="93" t="s">
        <v>209</v>
      </c>
      <c r="F172" s="132" t="s">
        <v>210</v>
      </c>
      <c r="G172" s="129"/>
      <c r="H172" s="129"/>
      <c r="I172" s="129"/>
      <c r="J172" s="94" t="s">
        <v>91</v>
      </c>
      <c r="K172" s="95">
        <v>150</v>
      </c>
      <c r="L172" s="128">
        <v>0</v>
      </c>
      <c r="M172" s="129"/>
      <c r="N172" s="130">
        <f>ROUND($L$172*$K$172,2)</f>
        <v>0</v>
      </c>
      <c r="O172" s="129"/>
      <c r="P172" s="129"/>
      <c r="Q172" s="129"/>
      <c r="R172" s="19"/>
      <c r="T172" s="96"/>
      <c r="U172" s="22" t="s">
        <v>25</v>
      </c>
      <c r="V172" s="97">
        <v>0.044</v>
      </c>
      <c r="W172" s="97">
        <f>$V$172*$K$172</f>
        <v>6.6</v>
      </c>
      <c r="X172" s="97">
        <v>0</v>
      </c>
      <c r="Y172" s="97">
        <f>$X$172*$K$172</f>
        <v>0</v>
      </c>
      <c r="Z172" s="97">
        <v>0</v>
      </c>
      <c r="AA172" s="98">
        <f>$Z$172*$K$172</f>
        <v>0</v>
      </c>
      <c r="AR172" s="5" t="s">
        <v>85</v>
      </c>
      <c r="AT172" s="5" t="s">
        <v>83</v>
      </c>
      <c r="AU172" s="5" t="s">
        <v>47</v>
      </c>
      <c r="AY172" s="5" t="s">
        <v>82</v>
      </c>
      <c r="BE172" s="52">
        <f>IF($U$172="základní",$N$172,0)</f>
        <v>0</v>
      </c>
      <c r="BF172" s="52">
        <f>IF($U$172="snížená",$N$172,0)</f>
        <v>0</v>
      </c>
      <c r="BG172" s="52">
        <f>IF($U$172="zákl. přenesená",$N$172,0)</f>
        <v>0</v>
      </c>
      <c r="BH172" s="52">
        <f>IF($U$172="sníž. přenesená",$N$172,0)</f>
        <v>0</v>
      </c>
      <c r="BI172" s="52">
        <f>IF($U$172="nulová",$N$172,0)</f>
        <v>0</v>
      </c>
      <c r="BJ172" s="5" t="s">
        <v>11</v>
      </c>
      <c r="BK172" s="52">
        <f>ROUND($L$172*$K$172,2)</f>
        <v>0</v>
      </c>
      <c r="BL172" s="5" t="s">
        <v>85</v>
      </c>
    </row>
    <row r="173" spans="2:64" s="5" customFormat="1" ht="27" customHeight="1">
      <c r="B173" s="17"/>
      <c r="C173" s="92" t="s">
        <v>117</v>
      </c>
      <c r="D173" s="92" t="s">
        <v>83</v>
      </c>
      <c r="E173" s="93" t="s">
        <v>211</v>
      </c>
      <c r="F173" s="132" t="s">
        <v>212</v>
      </c>
      <c r="G173" s="129"/>
      <c r="H173" s="129"/>
      <c r="I173" s="129"/>
      <c r="J173" s="94" t="s">
        <v>84</v>
      </c>
      <c r="K173" s="95">
        <v>1</v>
      </c>
      <c r="L173" s="128">
        <v>0</v>
      </c>
      <c r="M173" s="129"/>
      <c r="N173" s="130">
        <f>ROUND($L$173*$K$173,2)</f>
        <v>0</v>
      </c>
      <c r="O173" s="129"/>
      <c r="P173" s="129"/>
      <c r="Q173" s="129"/>
      <c r="R173" s="19"/>
      <c r="T173" s="96"/>
      <c r="U173" s="22" t="s">
        <v>25</v>
      </c>
      <c r="V173" s="97">
        <v>1.5</v>
      </c>
      <c r="W173" s="97">
        <f>$V$173*$K$173</f>
        <v>1.5</v>
      </c>
      <c r="X173" s="97">
        <v>0.43786</v>
      </c>
      <c r="Y173" s="97">
        <f>$X$173*$K$173</f>
        <v>0.43786</v>
      </c>
      <c r="Z173" s="97">
        <v>0</v>
      </c>
      <c r="AA173" s="98">
        <f>$Z$173*$K$173</f>
        <v>0</v>
      </c>
      <c r="AR173" s="5" t="s">
        <v>85</v>
      </c>
      <c r="AT173" s="5" t="s">
        <v>83</v>
      </c>
      <c r="AU173" s="5" t="s">
        <v>47</v>
      </c>
      <c r="AY173" s="5" t="s">
        <v>82</v>
      </c>
      <c r="BE173" s="52">
        <f>IF($U$173="základní",$N$173,0)</f>
        <v>0</v>
      </c>
      <c r="BF173" s="52">
        <f>IF($U$173="snížená",$N$173,0)</f>
        <v>0</v>
      </c>
      <c r="BG173" s="52">
        <f>IF($U$173="zákl. přenesená",$N$173,0)</f>
        <v>0</v>
      </c>
      <c r="BH173" s="52">
        <f>IF($U$173="sníž. přenesená",$N$173,0)</f>
        <v>0</v>
      </c>
      <c r="BI173" s="52">
        <f>IF($U$173="nulová",$N$173,0)</f>
        <v>0</v>
      </c>
      <c r="BJ173" s="5" t="s">
        <v>11</v>
      </c>
      <c r="BK173" s="52">
        <f>ROUND($L$173*$K$173,2)</f>
        <v>0</v>
      </c>
      <c r="BL173" s="5" t="s">
        <v>85</v>
      </c>
    </row>
    <row r="174" spans="2:64" s="5" customFormat="1" ht="39" customHeight="1">
      <c r="B174" s="17"/>
      <c r="C174" s="99" t="s">
        <v>118</v>
      </c>
      <c r="D174" s="99" t="s">
        <v>86</v>
      </c>
      <c r="E174" s="100" t="s">
        <v>213</v>
      </c>
      <c r="F174" s="133" t="s">
        <v>214</v>
      </c>
      <c r="G174" s="134"/>
      <c r="H174" s="134"/>
      <c r="I174" s="134"/>
      <c r="J174" s="101" t="s">
        <v>84</v>
      </c>
      <c r="K174" s="102">
        <v>1</v>
      </c>
      <c r="L174" s="135">
        <v>0</v>
      </c>
      <c r="M174" s="134"/>
      <c r="N174" s="136">
        <f>ROUND($L$174*$K$174,2)</f>
        <v>0</v>
      </c>
      <c r="O174" s="129"/>
      <c r="P174" s="129"/>
      <c r="Q174" s="129"/>
      <c r="R174" s="19"/>
      <c r="T174" s="96"/>
      <c r="U174" s="22" t="s">
        <v>25</v>
      </c>
      <c r="V174" s="97">
        <v>0</v>
      </c>
      <c r="W174" s="97">
        <f>$V$174*$K$174</f>
        <v>0</v>
      </c>
      <c r="X174" s="97">
        <v>1.068</v>
      </c>
      <c r="Y174" s="97">
        <f>$X$174*$K$174</f>
        <v>1.068</v>
      </c>
      <c r="Z174" s="97">
        <v>0</v>
      </c>
      <c r="AA174" s="98">
        <f>$Z$174*$K$174</f>
        <v>0</v>
      </c>
      <c r="AR174" s="5" t="s">
        <v>87</v>
      </c>
      <c r="AT174" s="5" t="s">
        <v>86</v>
      </c>
      <c r="AU174" s="5" t="s">
        <v>47</v>
      </c>
      <c r="AY174" s="5" t="s">
        <v>82</v>
      </c>
      <c r="BE174" s="52">
        <f>IF($U$174="základní",$N$174,0)</f>
        <v>0</v>
      </c>
      <c r="BF174" s="52">
        <f>IF($U$174="snížená",$N$174,0)</f>
        <v>0</v>
      </c>
      <c r="BG174" s="52">
        <f>IF($U$174="zákl. přenesená",$N$174,0)</f>
        <v>0</v>
      </c>
      <c r="BH174" s="52">
        <f>IF($U$174="sníž. přenesená",$N$174,0)</f>
        <v>0</v>
      </c>
      <c r="BI174" s="52">
        <f>IF($U$174="nulová",$N$174,0)</f>
        <v>0</v>
      </c>
      <c r="BJ174" s="5" t="s">
        <v>11</v>
      </c>
      <c r="BK174" s="52">
        <f>ROUND($L$174*$K$174,2)</f>
        <v>0</v>
      </c>
      <c r="BL174" s="5" t="s">
        <v>85</v>
      </c>
    </row>
    <row r="175" spans="2:64" s="5" customFormat="1" ht="15.75" customHeight="1">
      <c r="B175" s="17"/>
      <c r="C175" s="92" t="s">
        <v>119</v>
      </c>
      <c r="D175" s="92" t="s">
        <v>83</v>
      </c>
      <c r="E175" s="93" t="s">
        <v>215</v>
      </c>
      <c r="F175" s="132" t="s">
        <v>216</v>
      </c>
      <c r="G175" s="129"/>
      <c r="H175" s="129"/>
      <c r="I175" s="129"/>
      <c r="J175" s="94" t="s">
        <v>91</v>
      </c>
      <c r="K175" s="95">
        <v>150</v>
      </c>
      <c r="L175" s="128">
        <v>0</v>
      </c>
      <c r="M175" s="129"/>
      <c r="N175" s="130">
        <f>ROUND($L$175*$K$175,2)</f>
        <v>0</v>
      </c>
      <c r="O175" s="129"/>
      <c r="P175" s="129"/>
      <c r="Q175" s="129"/>
      <c r="R175" s="19"/>
      <c r="T175" s="96"/>
      <c r="U175" s="22" t="s">
        <v>25</v>
      </c>
      <c r="V175" s="97">
        <v>0.054</v>
      </c>
      <c r="W175" s="97">
        <f>$V$175*$K$175</f>
        <v>8.1</v>
      </c>
      <c r="X175" s="97">
        <v>0.00019</v>
      </c>
      <c r="Y175" s="97">
        <f>$X$175*$K$175</f>
        <v>0.0285</v>
      </c>
      <c r="Z175" s="97">
        <v>0</v>
      </c>
      <c r="AA175" s="98">
        <f>$Z$175*$K$175</f>
        <v>0</v>
      </c>
      <c r="AR175" s="5" t="s">
        <v>85</v>
      </c>
      <c r="AT175" s="5" t="s">
        <v>83</v>
      </c>
      <c r="AU175" s="5" t="s">
        <v>47</v>
      </c>
      <c r="AY175" s="5" t="s">
        <v>82</v>
      </c>
      <c r="BE175" s="52">
        <f>IF($U$175="základní",$N$175,0)</f>
        <v>0</v>
      </c>
      <c r="BF175" s="52">
        <f>IF($U$175="snížená",$N$175,0)</f>
        <v>0</v>
      </c>
      <c r="BG175" s="52">
        <f>IF($U$175="zákl. přenesená",$N$175,0)</f>
        <v>0</v>
      </c>
      <c r="BH175" s="52">
        <f>IF($U$175="sníž. přenesená",$N$175,0)</f>
        <v>0</v>
      </c>
      <c r="BI175" s="52">
        <f>IF($U$175="nulová",$N$175,0)</f>
        <v>0</v>
      </c>
      <c r="BJ175" s="5" t="s">
        <v>11</v>
      </c>
      <c r="BK175" s="52">
        <f>ROUND($L$175*$K$175,2)</f>
        <v>0</v>
      </c>
      <c r="BL175" s="5" t="s">
        <v>85</v>
      </c>
    </row>
    <row r="176" spans="2:64" s="5" customFormat="1" ht="27" customHeight="1">
      <c r="B176" s="17"/>
      <c r="C176" s="92" t="s">
        <v>120</v>
      </c>
      <c r="D176" s="92" t="s">
        <v>83</v>
      </c>
      <c r="E176" s="93" t="s">
        <v>217</v>
      </c>
      <c r="F176" s="132" t="s">
        <v>218</v>
      </c>
      <c r="G176" s="129"/>
      <c r="H176" s="129"/>
      <c r="I176" s="129"/>
      <c r="J176" s="94" t="s">
        <v>91</v>
      </c>
      <c r="K176" s="95">
        <v>150</v>
      </c>
      <c r="L176" s="128">
        <v>0</v>
      </c>
      <c r="M176" s="129"/>
      <c r="N176" s="130">
        <f>ROUND($L$176*$K$176,2)</f>
        <v>0</v>
      </c>
      <c r="O176" s="129"/>
      <c r="P176" s="129"/>
      <c r="Q176" s="129"/>
      <c r="R176" s="19"/>
      <c r="T176" s="96"/>
      <c r="U176" s="22" t="s">
        <v>25</v>
      </c>
      <c r="V176" s="97">
        <v>0.023</v>
      </c>
      <c r="W176" s="97">
        <f>$V$176*$K$176</f>
        <v>3.4499999999999997</v>
      </c>
      <c r="X176" s="97">
        <v>7E-05</v>
      </c>
      <c r="Y176" s="97">
        <f>$X$176*$K$176</f>
        <v>0.010499999999999999</v>
      </c>
      <c r="Z176" s="97">
        <v>0</v>
      </c>
      <c r="AA176" s="98">
        <f>$Z$176*$K$176</f>
        <v>0</v>
      </c>
      <c r="AR176" s="5" t="s">
        <v>85</v>
      </c>
      <c r="AT176" s="5" t="s">
        <v>83</v>
      </c>
      <c r="AU176" s="5" t="s">
        <v>47</v>
      </c>
      <c r="AY176" s="5" t="s">
        <v>82</v>
      </c>
      <c r="BE176" s="52">
        <f>IF($U$176="základní",$N$176,0)</f>
        <v>0</v>
      </c>
      <c r="BF176" s="52">
        <f>IF($U$176="snížená",$N$176,0)</f>
        <v>0</v>
      </c>
      <c r="BG176" s="52">
        <f>IF($U$176="zákl. přenesená",$N$176,0)</f>
        <v>0</v>
      </c>
      <c r="BH176" s="52">
        <f>IF($U$176="sníž. přenesená",$N$176,0)</f>
        <v>0</v>
      </c>
      <c r="BI176" s="52">
        <f>IF($U$176="nulová",$N$176,0)</f>
        <v>0</v>
      </c>
      <c r="BJ176" s="5" t="s">
        <v>11</v>
      </c>
      <c r="BK176" s="52">
        <f>ROUND($L$176*$K$176,2)</f>
        <v>0</v>
      </c>
      <c r="BL176" s="5" t="s">
        <v>85</v>
      </c>
    </row>
    <row r="177" spans="2:63" s="81" customFormat="1" ht="23.25" customHeight="1">
      <c r="B177" s="82"/>
      <c r="C177" s="83"/>
      <c r="D177" s="91" t="s">
        <v>140</v>
      </c>
      <c r="E177" s="91"/>
      <c r="F177" s="91"/>
      <c r="G177" s="91"/>
      <c r="H177" s="91"/>
      <c r="I177" s="91"/>
      <c r="J177" s="91"/>
      <c r="K177" s="91"/>
      <c r="L177" s="91"/>
      <c r="M177" s="91"/>
      <c r="N177" s="125">
        <f>$BK$177</f>
        <v>0</v>
      </c>
      <c r="O177" s="120"/>
      <c r="P177" s="120"/>
      <c r="Q177" s="120"/>
      <c r="R177" s="85"/>
      <c r="T177" s="86"/>
      <c r="U177" s="83"/>
      <c r="V177" s="83"/>
      <c r="W177" s="87">
        <f>$W$178</f>
        <v>0.66</v>
      </c>
      <c r="X177" s="83"/>
      <c r="Y177" s="87">
        <f>$Y$178</f>
        <v>0.00089</v>
      </c>
      <c r="Z177" s="83"/>
      <c r="AA177" s="88">
        <f>$AA$178</f>
        <v>0</v>
      </c>
      <c r="AR177" s="89" t="s">
        <v>11</v>
      </c>
      <c r="AT177" s="89" t="s">
        <v>41</v>
      </c>
      <c r="AU177" s="89" t="s">
        <v>47</v>
      </c>
      <c r="AY177" s="89" t="s">
        <v>82</v>
      </c>
      <c r="BK177" s="90">
        <f>$BK$178</f>
        <v>0</v>
      </c>
    </row>
    <row r="178" spans="2:64" s="5" customFormat="1" ht="15.75" customHeight="1">
      <c r="B178" s="17"/>
      <c r="C178" s="92" t="s">
        <v>121</v>
      </c>
      <c r="D178" s="92" t="s">
        <v>83</v>
      </c>
      <c r="E178" s="93" t="s">
        <v>219</v>
      </c>
      <c r="F178" s="132" t="s">
        <v>220</v>
      </c>
      <c r="G178" s="129"/>
      <c r="H178" s="129"/>
      <c r="I178" s="129"/>
      <c r="J178" s="94" t="s">
        <v>84</v>
      </c>
      <c r="K178" s="95">
        <v>1</v>
      </c>
      <c r="L178" s="128">
        <v>0</v>
      </c>
      <c r="M178" s="129"/>
      <c r="N178" s="130">
        <f>ROUND($L$178*$K$178,2)</f>
        <v>0</v>
      </c>
      <c r="O178" s="129"/>
      <c r="P178" s="129"/>
      <c r="Q178" s="129"/>
      <c r="R178" s="19"/>
      <c r="T178" s="96"/>
      <c r="U178" s="22" t="s">
        <v>25</v>
      </c>
      <c r="V178" s="97">
        <v>0.66</v>
      </c>
      <c r="W178" s="97">
        <f>$V$178*$K$178</f>
        <v>0.66</v>
      </c>
      <c r="X178" s="97">
        <v>0.00089</v>
      </c>
      <c r="Y178" s="97">
        <f>$X$178*$K$178</f>
        <v>0.00089</v>
      </c>
      <c r="Z178" s="97">
        <v>0</v>
      </c>
      <c r="AA178" s="98">
        <f>$Z$178*$K$178</f>
        <v>0</v>
      </c>
      <c r="AR178" s="5" t="s">
        <v>85</v>
      </c>
      <c r="AT178" s="5" t="s">
        <v>83</v>
      </c>
      <c r="AU178" s="5" t="s">
        <v>88</v>
      </c>
      <c r="AY178" s="5" t="s">
        <v>82</v>
      </c>
      <c r="BE178" s="52">
        <f>IF($U$178="základní",$N$178,0)</f>
        <v>0</v>
      </c>
      <c r="BF178" s="52">
        <f>IF($U$178="snížená",$N$178,0)</f>
        <v>0</v>
      </c>
      <c r="BG178" s="52">
        <f>IF($U$178="zákl. přenesená",$N$178,0)</f>
        <v>0</v>
      </c>
      <c r="BH178" s="52">
        <f>IF($U$178="sníž. přenesená",$N$178,0)</f>
        <v>0</v>
      </c>
      <c r="BI178" s="52">
        <f>IF($U$178="nulová",$N$178,0)</f>
        <v>0</v>
      </c>
      <c r="BJ178" s="5" t="s">
        <v>11</v>
      </c>
      <c r="BK178" s="52">
        <f>ROUND($L$178*$K$178,2)</f>
        <v>0</v>
      </c>
      <c r="BL178" s="5" t="s">
        <v>85</v>
      </c>
    </row>
    <row r="179" spans="2:63" s="81" customFormat="1" ht="30.75" customHeight="1">
      <c r="B179" s="82"/>
      <c r="C179" s="83"/>
      <c r="D179" s="91" t="s">
        <v>141</v>
      </c>
      <c r="E179" s="91"/>
      <c r="F179" s="91"/>
      <c r="G179" s="91"/>
      <c r="H179" s="91"/>
      <c r="I179" s="91"/>
      <c r="J179" s="91"/>
      <c r="K179" s="91"/>
      <c r="L179" s="91"/>
      <c r="M179" s="91"/>
      <c r="N179" s="125">
        <f>$BK$179</f>
        <v>0</v>
      </c>
      <c r="O179" s="120"/>
      <c r="P179" s="120"/>
      <c r="Q179" s="120"/>
      <c r="R179" s="85"/>
      <c r="T179" s="86"/>
      <c r="U179" s="83"/>
      <c r="V179" s="83"/>
      <c r="W179" s="87">
        <f>$W$180</f>
        <v>23.273</v>
      </c>
      <c r="X179" s="83"/>
      <c r="Y179" s="87">
        <f>$Y$180</f>
        <v>0</v>
      </c>
      <c r="Z179" s="83"/>
      <c r="AA179" s="88">
        <f>$AA$180</f>
        <v>0</v>
      </c>
      <c r="AR179" s="89" t="s">
        <v>11</v>
      </c>
      <c r="AT179" s="89" t="s">
        <v>41</v>
      </c>
      <c r="AU179" s="89" t="s">
        <v>11</v>
      </c>
      <c r="AY179" s="89" t="s">
        <v>82</v>
      </c>
      <c r="BK179" s="90">
        <f>$BK$180</f>
        <v>0</v>
      </c>
    </row>
    <row r="180" spans="2:64" s="5" customFormat="1" ht="27" customHeight="1">
      <c r="B180" s="17"/>
      <c r="C180" s="92" t="s">
        <v>122</v>
      </c>
      <c r="D180" s="92" t="s">
        <v>83</v>
      </c>
      <c r="E180" s="93" t="s">
        <v>221</v>
      </c>
      <c r="F180" s="132" t="s">
        <v>222</v>
      </c>
      <c r="G180" s="129"/>
      <c r="H180" s="129"/>
      <c r="I180" s="129"/>
      <c r="J180" s="94" t="s">
        <v>136</v>
      </c>
      <c r="K180" s="95">
        <v>15.725</v>
      </c>
      <c r="L180" s="128">
        <v>0</v>
      </c>
      <c r="M180" s="129"/>
      <c r="N180" s="130">
        <f>ROUND($L$180*$K$180,2)</f>
        <v>0</v>
      </c>
      <c r="O180" s="129"/>
      <c r="P180" s="129"/>
      <c r="Q180" s="129"/>
      <c r="R180" s="19"/>
      <c r="T180" s="96"/>
      <c r="U180" s="22" t="s">
        <v>25</v>
      </c>
      <c r="V180" s="97">
        <v>1.48</v>
      </c>
      <c r="W180" s="97">
        <f>$V$180*$K$180</f>
        <v>23.273</v>
      </c>
      <c r="X180" s="97">
        <v>0</v>
      </c>
      <c r="Y180" s="97">
        <f>$X$180*$K$180</f>
        <v>0</v>
      </c>
      <c r="Z180" s="97">
        <v>0</v>
      </c>
      <c r="AA180" s="98">
        <f>$Z$180*$K$180</f>
        <v>0</v>
      </c>
      <c r="AR180" s="5" t="s">
        <v>85</v>
      </c>
      <c r="AT180" s="5" t="s">
        <v>83</v>
      </c>
      <c r="AU180" s="5" t="s">
        <v>47</v>
      </c>
      <c r="AY180" s="5" t="s">
        <v>82</v>
      </c>
      <c r="BE180" s="52">
        <f>IF($U$180="základní",$N$180,0)</f>
        <v>0</v>
      </c>
      <c r="BF180" s="52">
        <f>IF($U$180="snížená",$N$180,0)</f>
        <v>0</v>
      </c>
      <c r="BG180" s="52">
        <f>IF($U$180="zákl. přenesená",$N$180,0)</f>
        <v>0</v>
      </c>
      <c r="BH180" s="52">
        <f>IF($U$180="sníž. přenesená",$N$180,0)</f>
        <v>0</v>
      </c>
      <c r="BI180" s="52">
        <f>IF($U$180="nulová",$N$180,0)</f>
        <v>0</v>
      </c>
      <c r="BJ180" s="5" t="s">
        <v>11</v>
      </c>
      <c r="BK180" s="52">
        <f>ROUND($L$180*$K$180,2)</f>
        <v>0</v>
      </c>
      <c r="BL180" s="5" t="s">
        <v>85</v>
      </c>
    </row>
    <row r="181" spans="2:63" s="5" customFormat="1" ht="51" customHeight="1">
      <c r="B181" s="17"/>
      <c r="C181" s="18"/>
      <c r="D181" s="84" t="s">
        <v>124</v>
      </c>
      <c r="E181" s="18"/>
      <c r="F181" s="18"/>
      <c r="G181" s="18"/>
      <c r="H181" s="18"/>
      <c r="I181" s="18"/>
      <c r="J181" s="18"/>
      <c r="K181" s="18"/>
      <c r="L181" s="18"/>
      <c r="M181" s="18"/>
      <c r="N181" s="119">
        <f>$BK$181</f>
        <v>0</v>
      </c>
      <c r="O181" s="121"/>
      <c r="P181" s="121"/>
      <c r="Q181" s="121"/>
      <c r="R181" s="19"/>
      <c r="T181" s="43"/>
      <c r="U181" s="18"/>
      <c r="V181" s="18"/>
      <c r="W181" s="18"/>
      <c r="X181" s="18"/>
      <c r="Y181" s="18"/>
      <c r="Z181" s="18"/>
      <c r="AA181" s="44"/>
      <c r="AT181" s="5" t="s">
        <v>41</v>
      </c>
      <c r="AU181" s="5" t="s">
        <v>42</v>
      </c>
      <c r="AY181" s="5" t="s">
        <v>125</v>
      </c>
      <c r="BK181" s="52">
        <f>SUM($BK$182:$BK$186)</f>
        <v>0</v>
      </c>
    </row>
    <row r="182" spans="2:63" s="5" customFormat="1" ht="23.25" customHeight="1">
      <c r="B182" s="17"/>
      <c r="C182" s="111"/>
      <c r="D182" s="111" t="s">
        <v>83</v>
      </c>
      <c r="E182" s="112"/>
      <c r="F182" s="126"/>
      <c r="G182" s="127"/>
      <c r="H182" s="127"/>
      <c r="I182" s="127"/>
      <c r="J182" s="113"/>
      <c r="K182" s="110"/>
      <c r="L182" s="128"/>
      <c r="M182" s="129"/>
      <c r="N182" s="130">
        <f>$BK$182</f>
        <v>0</v>
      </c>
      <c r="O182" s="129"/>
      <c r="P182" s="129"/>
      <c r="Q182" s="129"/>
      <c r="R182" s="19"/>
      <c r="T182" s="96"/>
      <c r="U182" s="114" t="s">
        <v>25</v>
      </c>
      <c r="V182" s="18"/>
      <c r="W182" s="18"/>
      <c r="X182" s="18"/>
      <c r="Y182" s="18"/>
      <c r="Z182" s="18"/>
      <c r="AA182" s="44"/>
      <c r="AT182" s="5" t="s">
        <v>125</v>
      </c>
      <c r="AU182" s="5" t="s">
        <v>11</v>
      </c>
      <c r="AY182" s="5" t="s">
        <v>125</v>
      </c>
      <c r="BE182" s="52">
        <f>IF($U$182="základní",$N$182,0)</f>
        <v>0</v>
      </c>
      <c r="BF182" s="52">
        <f>IF($U$182="snížená",$N$182,0)</f>
        <v>0</v>
      </c>
      <c r="BG182" s="52">
        <f>IF($U$182="zákl. přenesená",$N$182,0)</f>
        <v>0</v>
      </c>
      <c r="BH182" s="52">
        <f>IF($U$182="sníž. přenesená",$N$182,0)</f>
        <v>0</v>
      </c>
      <c r="BI182" s="52">
        <f>IF($U$182="nulová",$N$182,0)</f>
        <v>0</v>
      </c>
      <c r="BJ182" s="5" t="s">
        <v>11</v>
      </c>
      <c r="BK182" s="52">
        <f>$L$182*$K$182</f>
        <v>0</v>
      </c>
    </row>
    <row r="183" spans="2:63" s="5" customFormat="1" ht="23.25" customHeight="1">
      <c r="B183" s="17"/>
      <c r="C183" s="111"/>
      <c r="D183" s="111" t="s">
        <v>83</v>
      </c>
      <c r="E183" s="112"/>
      <c r="F183" s="126"/>
      <c r="G183" s="127"/>
      <c r="H183" s="127"/>
      <c r="I183" s="127"/>
      <c r="J183" s="113"/>
      <c r="K183" s="110"/>
      <c r="L183" s="128"/>
      <c r="M183" s="129"/>
      <c r="N183" s="130">
        <f>$BK$183</f>
        <v>0</v>
      </c>
      <c r="O183" s="129"/>
      <c r="P183" s="129"/>
      <c r="Q183" s="129"/>
      <c r="R183" s="19"/>
      <c r="T183" s="96"/>
      <c r="U183" s="114" t="s">
        <v>25</v>
      </c>
      <c r="V183" s="18"/>
      <c r="W183" s="18"/>
      <c r="X183" s="18"/>
      <c r="Y183" s="18"/>
      <c r="Z183" s="18"/>
      <c r="AA183" s="44"/>
      <c r="AT183" s="5" t="s">
        <v>125</v>
      </c>
      <c r="AU183" s="5" t="s">
        <v>11</v>
      </c>
      <c r="AY183" s="5" t="s">
        <v>125</v>
      </c>
      <c r="BE183" s="52">
        <f>IF($U$183="základní",$N$183,0)</f>
        <v>0</v>
      </c>
      <c r="BF183" s="52">
        <f>IF($U$183="snížená",$N$183,0)</f>
        <v>0</v>
      </c>
      <c r="BG183" s="52">
        <f>IF($U$183="zákl. přenesená",$N$183,0)</f>
        <v>0</v>
      </c>
      <c r="BH183" s="52">
        <f>IF($U$183="sníž. přenesená",$N$183,0)</f>
        <v>0</v>
      </c>
      <c r="BI183" s="52">
        <f>IF($U$183="nulová",$N$183,0)</f>
        <v>0</v>
      </c>
      <c r="BJ183" s="5" t="s">
        <v>11</v>
      </c>
      <c r="BK183" s="52">
        <f>$L$183*$K$183</f>
        <v>0</v>
      </c>
    </row>
    <row r="184" spans="2:63" s="5" customFormat="1" ht="23.25" customHeight="1">
      <c r="B184" s="17"/>
      <c r="C184" s="111"/>
      <c r="D184" s="111" t="s">
        <v>83</v>
      </c>
      <c r="E184" s="112"/>
      <c r="F184" s="126"/>
      <c r="G184" s="127"/>
      <c r="H184" s="127"/>
      <c r="I184" s="127"/>
      <c r="J184" s="113"/>
      <c r="K184" s="110"/>
      <c r="L184" s="128"/>
      <c r="M184" s="129"/>
      <c r="N184" s="130">
        <f>$BK$184</f>
        <v>0</v>
      </c>
      <c r="O184" s="129"/>
      <c r="P184" s="129"/>
      <c r="Q184" s="129"/>
      <c r="R184" s="19"/>
      <c r="T184" s="96"/>
      <c r="U184" s="114" t="s">
        <v>25</v>
      </c>
      <c r="V184" s="18"/>
      <c r="W184" s="18"/>
      <c r="X184" s="18"/>
      <c r="Y184" s="18"/>
      <c r="Z184" s="18"/>
      <c r="AA184" s="44"/>
      <c r="AT184" s="5" t="s">
        <v>125</v>
      </c>
      <c r="AU184" s="5" t="s">
        <v>11</v>
      </c>
      <c r="AY184" s="5" t="s">
        <v>125</v>
      </c>
      <c r="BE184" s="52">
        <f>IF($U$184="základní",$N$184,0)</f>
        <v>0</v>
      </c>
      <c r="BF184" s="52">
        <f>IF($U$184="snížená",$N$184,0)</f>
        <v>0</v>
      </c>
      <c r="BG184" s="52">
        <f>IF($U$184="zákl. přenesená",$N$184,0)</f>
        <v>0</v>
      </c>
      <c r="BH184" s="52">
        <f>IF($U$184="sníž. přenesená",$N$184,0)</f>
        <v>0</v>
      </c>
      <c r="BI184" s="52">
        <f>IF($U$184="nulová",$N$184,0)</f>
        <v>0</v>
      </c>
      <c r="BJ184" s="5" t="s">
        <v>11</v>
      </c>
      <c r="BK184" s="52">
        <f>$L$184*$K$184</f>
        <v>0</v>
      </c>
    </row>
    <row r="185" spans="2:63" s="5" customFormat="1" ht="23.25" customHeight="1">
      <c r="B185" s="17"/>
      <c r="C185" s="111"/>
      <c r="D185" s="111" t="s">
        <v>83</v>
      </c>
      <c r="E185" s="112"/>
      <c r="F185" s="126"/>
      <c r="G185" s="127"/>
      <c r="H185" s="127"/>
      <c r="I185" s="127"/>
      <c r="J185" s="113"/>
      <c r="K185" s="110"/>
      <c r="L185" s="128"/>
      <c r="M185" s="129"/>
      <c r="N185" s="130">
        <f>$BK$185</f>
        <v>0</v>
      </c>
      <c r="O185" s="129"/>
      <c r="P185" s="129"/>
      <c r="Q185" s="129"/>
      <c r="R185" s="19"/>
      <c r="T185" s="96"/>
      <c r="U185" s="114" t="s">
        <v>25</v>
      </c>
      <c r="V185" s="18"/>
      <c r="W185" s="18"/>
      <c r="X185" s="18"/>
      <c r="Y185" s="18"/>
      <c r="Z185" s="18"/>
      <c r="AA185" s="44"/>
      <c r="AT185" s="5" t="s">
        <v>125</v>
      </c>
      <c r="AU185" s="5" t="s">
        <v>11</v>
      </c>
      <c r="AY185" s="5" t="s">
        <v>125</v>
      </c>
      <c r="BE185" s="52">
        <f>IF($U$185="základní",$N$185,0)</f>
        <v>0</v>
      </c>
      <c r="BF185" s="52">
        <f>IF($U$185="snížená",$N$185,0)</f>
        <v>0</v>
      </c>
      <c r="BG185" s="52">
        <f>IF($U$185="zákl. přenesená",$N$185,0)</f>
        <v>0</v>
      </c>
      <c r="BH185" s="52">
        <f>IF($U$185="sníž. přenesená",$N$185,0)</f>
        <v>0</v>
      </c>
      <c r="BI185" s="52">
        <f>IF($U$185="nulová",$N$185,0)</f>
        <v>0</v>
      </c>
      <c r="BJ185" s="5" t="s">
        <v>11</v>
      </c>
      <c r="BK185" s="52">
        <f>$L$185*$K$185</f>
        <v>0</v>
      </c>
    </row>
    <row r="186" spans="2:63" s="5" customFormat="1" ht="23.25" customHeight="1">
      <c r="B186" s="17"/>
      <c r="C186" s="111"/>
      <c r="D186" s="111" t="s">
        <v>83</v>
      </c>
      <c r="E186" s="112"/>
      <c r="F186" s="126"/>
      <c r="G186" s="127"/>
      <c r="H186" s="127"/>
      <c r="I186" s="127"/>
      <c r="J186" s="113"/>
      <c r="K186" s="110"/>
      <c r="L186" s="128"/>
      <c r="M186" s="129"/>
      <c r="N186" s="130">
        <f>$BK$186</f>
        <v>0</v>
      </c>
      <c r="O186" s="129"/>
      <c r="P186" s="129"/>
      <c r="Q186" s="129"/>
      <c r="R186" s="19"/>
      <c r="T186" s="96"/>
      <c r="U186" s="114" t="s">
        <v>25</v>
      </c>
      <c r="V186" s="33"/>
      <c r="W186" s="33"/>
      <c r="X186" s="33"/>
      <c r="Y186" s="33"/>
      <c r="Z186" s="33"/>
      <c r="AA186" s="35"/>
      <c r="AT186" s="5" t="s">
        <v>125</v>
      </c>
      <c r="AU186" s="5" t="s">
        <v>11</v>
      </c>
      <c r="AY186" s="5" t="s">
        <v>125</v>
      </c>
      <c r="BE186" s="52">
        <f>IF($U$186="základní",$N$186,0)</f>
        <v>0</v>
      </c>
      <c r="BF186" s="52">
        <f>IF($U$186="snížená",$N$186,0)</f>
        <v>0</v>
      </c>
      <c r="BG186" s="52">
        <f>IF($U$186="zákl. přenesená",$N$186,0)</f>
        <v>0</v>
      </c>
      <c r="BH186" s="52">
        <f>IF($U$186="sníž. přenesená",$N$186,0)</f>
        <v>0</v>
      </c>
      <c r="BI186" s="52">
        <f>IF($U$186="nulová",$N$186,0)</f>
        <v>0</v>
      </c>
      <c r="BJ186" s="5" t="s">
        <v>11</v>
      </c>
      <c r="BK186" s="52">
        <f>$L$186*$K$186</f>
        <v>0</v>
      </c>
    </row>
    <row r="187" spans="2:18" s="5" customFormat="1" ht="7.5" customHeight="1">
      <c r="B187" s="36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8"/>
    </row>
    <row r="653" s="2" customFormat="1" ht="14.25" customHeight="1"/>
  </sheetData>
  <sheetProtection password="CC35" sheet="1" objects="1" scenarios="1" formatColumns="0" formatRows="0" sort="0" autoFilter="0"/>
  <mergeCells count="219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L105:Q105"/>
    <mergeCell ref="C111:Q111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F125:I125"/>
    <mergeCell ref="L125:M125"/>
    <mergeCell ref="N125:Q125"/>
    <mergeCell ref="N122:Q122"/>
    <mergeCell ref="N123:Q123"/>
    <mergeCell ref="F126:I126"/>
    <mergeCell ref="F127:I127"/>
    <mergeCell ref="L127:M127"/>
    <mergeCell ref="N127:Q127"/>
    <mergeCell ref="F128:I128"/>
    <mergeCell ref="L128:M128"/>
    <mergeCell ref="N128:Q128"/>
    <mergeCell ref="F129:I129"/>
    <mergeCell ref="F130:I130"/>
    <mergeCell ref="L130:M130"/>
    <mergeCell ref="N130:Q130"/>
    <mergeCell ref="F131:I131"/>
    <mergeCell ref="L131:M131"/>
    <mergeCell ref="N131:Q131"/>
    <mergeCell ref="F132:I132"/>
    <mergeCell ref="F133:I133"/>
    <mergeCell ref="L133:M133"/>
    <mergeCell ref="N133:Q133"/>
    <mergeCell ref="F134:I134"/>
    <mergeCell ref="F135:I135"/>
    <mergeCell ref="L135:M135"/>
    <mergeCell ref="N135:Q135"/>
    <mergeCell ref="F136:I136"/>
    <mergeCell ref="L136:M136"/>
    <mergeCell ref="N136:Q136"/>
    <mergeCell ref="F137:I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F142:I142"/>
    <mergeCell ref="L142:M142"/>
    <mergeCell ref="N142:Q142"/>
    <mergeCell ref="F143:I143"/>
    <mergeCell ref="F144:I144"/>
    <mergeCell ref="F145:I145"/>
    <mergeCell ref="F146:I146"/>
    <mergeCell ref="F147:I147"/>
    <mergeCell ref="L147:M147"/>
    <mergeCell ref="N147:Q147"/>
    <mergeCell ref="F148:I148"/>
    <mergeCell ref="F149:I149"/>
    <mergeCell ref="L149:M149"/>
    <mergeCell ref="N149:Q149"/>
    <mergeCell ref="F150:I150"/>
    <mergeCell ref="L150:M150"/>
    <mergeCell ref="N150:Q150"/>
    <mergeCell ref="F151:I151"/>
    <mergeCell ref="F153:I153"/>
    <mergeCell ref="L153:M153"/>
    <mergeCell ref="N153:Q153"/>
    <mergeCell ref="F154:I154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N171:Q171"/>
    <mergeCell ref="F168:I168"/>
    <mergeCell ref="L168:M168"/>
    <mergeCell ref="N168:Q168"/>
    <mergeCell ref="F169:I169"/>
    <mergeCell ref="L169:M169"/>
    <mergeCell ref="N169:Q169"/>
    <mergeCell ref="L172:M172"/>
    <mergeCell ref="N172:Q172"/>
    <mergeCell ref="F173:I173"/>
    <mergeCell ref="L173:M173"/>
    <mergeCell ref="N173:Q173"/>
    <mergeCell ref="F170:I170"/>
    <mergeCell ref="L170:M170"/>
    <mergeCell ref="N170:Q170"/>
    <mergeCell ref="F171:I171"/>
    <mergeCell ref="L171:M171"/>
    <mergeCell ref="F178:I178"/>
    <mergeCell ref="L178:M178"/>
    <mergeCell ref="N178:Q178"/>
    <mergeCell ref="F174:I174"/>
    <mergeCell ref="L174:M174"/>
    <mergeCell ref="N174:Q174"/>
    <mergeCell ref="F175:I175"/>
    <mergeCell ref="L175:M175"/>
    <mergeCell ref="N175:Q175"/>
    <mergeCell ref="N183:Q183"/>
    <mergeCell ref="F184:I184"/>
    <mergeCell ref="L184:M184"/>
    <mergeCell ref="N184:Q184"/>
    <mergeCell ref="F180:I180"/>
    <mergeCell ref="L180:M180"/>
    <mergeCell ref="N180:Q180"/>
    <mergeCell ref="F182:I182"/>
    <mergeCell ref="L182:M182"/>
    <mergeCell ref="N182:Q182"/>
    <mergeCell ref="N179:Q179"/>
    <mergeCell ref="N181:Q181"/>
    <mergeCell ref="F185:I185"/>
    <mergeCell ref="L185:M185"/>
    <mergeCell ref="N185:Q185"/>
    <mergeCell ref="F186:I186"/>
    <mergeCell ref="L186:M186"/>
    <mergeCell ref="N186:Q186"/>
    <mergeCell ref="F183:I183"/>
    <mergeCell ref="L183:M183"/>
    <mergeCell ref="H1:K1"/>
    <mergeCell ref="S2:AC2"/>
    <mergeCell ref="N124:Q124"/>
    <mergeCell ref="N152:Q152"/>
    <mergeCell ref="N155:Q155"/>
    <mergeCell ref="N177:Q177"/>
    <mergeCell ref="F176:I176"/>
    <mergeCell ref="L176:M176"/>
    <mergeCell ref="N176:Q176"/>
    <mergeCell ref="F172:I172"/>
  </mergeCells>
  <dataValidations count="2">
    <dataValidation type="list" allowBlank="1" showInputMessage="1" showErrorMessage="1" error="Povoleny jsou hodnoty K a M." sqref="D182:D187">
      <formula1>"K,M"</formula1>
    </dataValidation>
    <dataValidation type="list" allowBlank="1" showInputMessage="1" showErrorMessage="1" error="Povoleny jsou hodnoty základní, snížená, zákl. přenesená, sníž. přenesená, nulová." sqref="U182:U187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1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2014-09-10T10:48:38Z</dcterms:created>
  <dcterms:modified xsi:type="dcterms:W3CDTF">2014-11-10T11:52:43Z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