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jko\Desktop\BD Tarasa Ševčenka - Prešov\"/>
    </mc:Choice>
  </mc:AlternateContent>
  <bookViews>
    <workbookView xWindow="0" yWindow="0" windowWidth="24000" windowHeight="9630"/>
  </bookViews>
  <sheets>
    <sheet name="04 - Konštrukcia strechy" sheetId="5" r:id="rId1"/>
  </sheets>
  <definedNames>
    <definedName name="_xlnm._FilterDatabase" localSheetId="0" hidden="1">'04 - Konštrukcia strechy'!$C$130:$K$186</definedName>
    <definedName name="_xlnm.Print_Titles" localSheetId="0">'04 - Konštrukcia strechy'!$130:$130</definedName>
    <definedName name="_xlnm.Print_Area" localSheetId="0">'04 - Konštrukcia strechy'!$C$4:$J$76,'04 - Konštrukcia strechy'!$C$82:$J$110,'04 - Konštrukcia strechy'!$C$116:$K$186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J37" i="5"/>
  <c r="BI186" i="5"/>
  <c r="BH186" i="5"/>
  <c r="BG186" i="5"/>
  <c r="BE186" i="5"/>
  <c r="T186" i="5"/>
  <c r="T185" i="5" s="1"/>
  <c r="R186" i="5"/>
  <c r="R185" i="5" s="1"/>
  <c r="P186" i="5"/>
  <c r="P185" i="5" s="1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8" i="5"/>
  <c r="BH138" i="5"/>
  <c r="BG138" i="5"/>
  <c r="BE138" i="5"/>
  <c r="T138" i="5"/>
  <c r="T137" i="5"/>
  <c r="R138" i="5"/>
  <c r="R137" i="5"/>
  <c r="P138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F128" i="5"/>
  <c r="F125" i="5"/>
  <c r="E123" i="5"/>
  <c r="E89" i="5"/>
  <c r="J14" i="5"/>
  <c r="E7" i="5"/>
  <c r="E119" i="5"/>
  <c r="BK186" i="5"/>
  <c r="J183" i="5"/>
  <c r="BK181" i="5"/>
  <c r="J180" i="5"/>
  <c r="J179" i="5"/>
  <c r="BK176" i="5"/>
  <c r="J175" i="5"/>
  <c r="J174" i="5"/>
  <c r="BK172" i="5"/>
  <c r="J171" i="5"/>
  <c r="BK170" i="5"/>
  <c r="BK169" i="5"/>
  <c r="J168" i="5"/>
  <c r="J167" i="5"/>
  <c r="BK166" i="5"/>
  <c r="J165" i="5"/>
  <c r="BK164" i="5"/>
  <c r="J163" i="5"/>
  <c r="J161" i="5"/>
  <c r="J160" i="5"/>
  <c r="J159" i="5"/>
  <c r="BK157" i="5"/>
  <c r="J156" i="5"/>
  <c r="J155" i="5"/>
  <c r="J154" i="5"/>
  <c r="J153" i="5"/>
  <c r="BK152" i="5"/>
  <c r="J151" i="5"/>
  <c r="J150" i="5"/>
  <c r="J149" i="5"/>
  <c r="J147" i="5"/>
  <c r="J146" i="5"/>
  <c r="J145" i="5"/>
  <c r="BK144" i="5"/>
  <c r="J143" i="5"/>
  <c r="BK142" i="5"/>
  <c r="BK141" i="5"/>
  <c r="J138" i="5"/>
  <c r="J136" i="5"/>
  <c r="BK135" i="5"/>
  <c r="J134" i="5"/>
  <c r="J186" i="5"/>
  <c r="BK184" i="5"/>
  <c r="J184" i="5"/>
  <c r="BK183" i="5"/>
  <c r="J181" i="5"/>
  <c r="BK180" i="5"/>
  <c r="BK179" i="5"/>
  <c r="BK178" i="5"/>
  <c r="J178" i="5"/>
  <c r="BK177" i="5"/>
  <c r="J177" i="5"/>
  <c r="J176" i="5"/>
  <c r="BK175" i="5"/>
  <c r="BK174" i="5"/>
  <c r="J172" i="5"/>
  <c r="BK171" i="5"/>
  <c r="J170" i="5"/>
  <c r="J169" i="5"/>
  <c r="BK168" i="5"/>
  <c r="BK167" i="5"/>
  <c r="J166" i="5"/>
  <c r="BK165" i="5"/>
  <c r="J164" i="5"/>
  <c r="BK163" i="5"/>
  <c r="BK161" i="5"/>
  <c r="BK160" i="5"/>
  <c r="BK159" i="5"/>
  <c r="J157" i="5"/>
  <c r="BK156" i="5"/>
  <c r="BK155" i="5"/>
  <c r="BK154" i="5"/>
  <c r="BK153" i="5"/>
  <c r="J152" i="5"/>
  <c r="BK151" i="5"/>
  <c r="BK150" i="5"/>
  <c r="BK149" i="5"/>
  <c r="BK147" i="5"/>
  <c r="BK146" i="5"/>
  <c r="BK145" i="5"/>
  <c r="J144" i="5"/>
  <c r="BK143" i="5"/>
  <c r="J142" i="5"/>
  <c r="J141" i="5"/>
  <c r="BK138" i="5"/>
  <c r="BK136" i="5"/>
  <c r="J135" i="5"/>
  <c r="BK134" i="5"/>
  <c r="BK133" i="5" l="1"/>
  <c r="J133" i="5" s="1"/>
  <c r="J100" i="5" s="1"/>
  <c r="P133" i="5"/>
  <c r="P132" i="5"/>
  <c r="T133" i="5"/>
  <c r="T132" i="5"/>
  <c r="P140" i="5"/>
  <c r="T140" i="5"/>
  <c r="P148" i="5"/>
  <c r="T148" i="5"/>
  <c r="P158" i="5"/>
  <c r="BK162" i="5"/>
  <c r="J162" i="5" s="1"/>
  <c r="J106" i="5" s="1"/>
  <c r="R162" i="5"/>
  <c r="BK173" i="5"/>
  <c r="J173" i="5" s="1"/>
  <c r="J107" i="5" s="1"/>
  <c r="P173" i="5"/>
  <c r="BK182" i="5"/>
  <c r="J182" i="5" s="1"/>
  <c r="J108" i="5" s="1"/>
  <c r="P182" i="5"/>
  <c r="R182" i="5"/>
  <c r="R133" i="5"/>
  <c r="R132" i="5"/>
  <c r="BK140" i="5"/>
  <c r="J140" i="5" s="1"/>
  <c r="J103" i="5" s="1"/>
  <c r="R140" i="5"/>
  <c r="BK148" i="5"/>
  <c r="J148" i="5" s="1"/>
  <c r="J104" i="5" s="1"/>
  <c r="R148" i="5"/>
  <c r="BK158" i="5"/>
  <c r="J158" i="5" s="1"/>
  <c r="J105" i="5" s="1"/>
  <c r="R158" i="5"/>
  <c r="T158" i="5"/>
  <c r="P162" i="5"/>
  <c r="T162" i="5"/>
  <c r="R173" i="5"/>
  <c r="T173" i="5"/>
  <c r="T182" i="5"/>
  <c r="BF134" i="5"/>
  <c r="BF136" i="5"/>
  <c r="BF138" i="5"/>
  <c r="BF141" i="5"/>
  <c r="BF142" i="5"/>
  <c r="BF143" i="5"/>
  <c r="BF145" i="5"/>
  <c r="BF146" i="5"/>
  <c r="BF147" i="5"/>
  <c r="BF151" i="5"/>
  <c r="BF153" i="5"/>
  <c r="BF157" i="5"/>
  <c r="BF161" i="5"/>
  <c r="BF163" i="5"/>
  <c r="BF164" i="5"/>
  <c r="BF165" i="5"/>
  <c r="BF167" i="5"/>
  <c r="BF168" i="5"/>
  <c r="BF170" i="5"/>
  <c r="BF171" i="5"/>
  <c r="BF176" i="5"/>
  <c r="BF177" i="5"/>
  <c r="BF179" i="5"/>
  <c r="BF180" i="5"/>
  <c r="BF181" i="5"/>
  <c r="BF183" i="5"/>
  <c r="BF184" i="5"/>
  <c r="BF186" i="5"/>
  <c r="BK185" i="5"/>
  <c r="J185" i="5" s="1"/>
  <c r="J109" i="5" s="1"/>
  <c r="E85" i="5"/>
  <c r="BF135" i="5"/>
  <c r="BF144" i="5"/>
  <c r="BF149" i="5"/>
  <c r="BF150" i="5"/>
  <c r="BF152" i="5"/>
  <c r="BF154" i="5"/>
  <c r="BF155" i="5"/>
  <c r="BF156" i="5"/>
  <c r="BF159" i="5"/>
  <c r="BF160" i="5"/>
  <c r="BF166" i="5"/>
  <c r="BF169" i="5"/>
  <c r="BF172" i="5"/>
  <c r="BF174" i="5"/>
  <c r="BF175" i="5"/>
  <c r="BF178" i="5"/>
  <c r="BK137" i="5"/>
  <c r="J137" i="5" s="1"/>
  <c r="J101" i="5" s="1"/>
  <c r="F39" i="5"/>
  <c r="J35" i="5"/>
  <c r="F37" i="5"/>
  <c r="F35" i="5"/>
  <c r="F38" i="5"/>
  <c r="P139" i="5" l="1"/>
  <c r="P131" i="5"/>
  <c r="R139" i="5"/>
  <c r="R131" i="5"/>
  <c r="T139" i="5"/>
  <c r="T131" i="5"/>
  <c r="BK132" i="5"/>
  <c r="J132" i="5" s="1"/>
  <c r="J99" i="5" s="1"/>
  <c r="BK139" i="5"/>
  <c r="J139" i="5" s="1"/>
  <c r="J102" i="5" s="1"/>
  <c r="J36" i="5"/>
  <c r="F36" i="5"/>
  <c r="BK131" i="5" l="1"/>
  <c r="J131" i="5" s="1"/>
  <c r="J98" i="5" s="1"/>
  <c r="J32" i="5" l="1"/>
  <c r="J41" i="5" l="1"/>
</calcChain>
</file>

<file path=xl/sharedStrings.xml><?xml version="1.0" encoding="utf-8"?>
<sst xmlns="http://schemas.openxmlformats.org/spreadsheetml/2006/main" count="810" uniqueCount="282">
  <si>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</si>
  <si>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</si>
  <si>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</si>
  <si>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</si>
  <si>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</si>
  <si>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</si>
  <si>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</si>
  <si>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</si>
  <si>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</si>
  <si>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</si>
  <si>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</si>
  <si>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</si>
  <si>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</si>
  <si>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</si>
  <si>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</si>
  <si>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</si>
  <si>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</si>
  <si>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</si>
  <si>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</si>
  <si>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</si>
  <si>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</si>
  <si>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</si>
  <si>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</si>
  <si>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</si>
  <si>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</si>
  <si>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</si>
  <si>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</si>
  <si>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</si>
  <si>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</si>
  <si>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</si>
  <si>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</si>
  <si>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</si>
  <si>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</si>
  <si>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</si>
  <si>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</si>
  <si>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</si>
  <si>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</si>
  <si>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</si>
  <si>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</si>
  <si>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</si>
  <si>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</si>
  <si>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</si>
  <si>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2</t>
  </si>
  <si>
    <t>{0c97d648-8568-4f6e-aac4-ac0ba0a10043}</t>
  </si>
  <si>
    <t>KRYCÍ LIST ROZPOČTU</t>
  </si>
  <si>
    <t>Objekt:</t>
  </si>
  <si>
    <t>01 - 01  Hlavný objekt</t>
  </si>
  <si>
    <t>Časť:</t>
  </si>
  <si>
    <t>Prešov</t>
  </si>
  <si>
    <t>Víťaz výberového konania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</si>
  <si>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</si>
  <si>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</si>
  <si>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</si>
  <si>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</si>
  <si>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</si>
  <si>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</si>
  <si>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</si>
  <si>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</si>
  <si>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</si>
  <si>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</si>
  <si>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</si>
  <si>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</si>
  <si>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</si>
  <si>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</si>
  <si>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</si>
  <si>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</si>
  <si>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</si>
  <si>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</si>
  <si>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</si>
  <si>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</si>
  <si>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</si>
  <si>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</si>
  <si>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</si>
  <si>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</si>
  <si>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</si>
  <si>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</si>
  <si>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</si>
  <si>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m2</t>
  </si>
  <si>
    <t>4</t>
  </si>
  <si>
    <t>3</t>
  </si>
  <si>
    <t>m</t>
  </si>
  <si>
    <t>m3</t>
  </si>
  <si>
    <t>5</t>
  </si>
  <si>
    <t>6</t>
  </si>
  <si>
    <t>7</t>
  </si>
  <si>
    <t>8</t>
  </si>
  <si>
    <t>9</t>
  </si>
  <si>
    <t>10</t>
  </si>
  <si>
    <t>t</t>
  </si>
  <si>
    <t>11</t>
  </si>
  <si>
    <t>ks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</si>
  <si>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</si>
  <si>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</si>
  <si>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</si>
  <si>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</si>
  <si>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</si>
  <si>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</si>
  <si>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</si>
  <si>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</si>
  <si>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</si>
  <si>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</si>
  <si>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</si>
  <si>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</si>
  <si>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</si>
  <si>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</si>
  <si>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</si>
  <si>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</si>
  <si>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</si>
  <si>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</si>
  <si>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</si>
  <si>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99</t>
  </si>
  <si>
    <t>Presun hmôt HSV</t>
  </si>
  <si>
    <t>32</t>
  </si>
  <si>
    <t>999281111</t>
  </si>
  <si>
    <t>Presun hmôt pre opravy a údržbu objektov vrátane vonkajších plášťov výšky do 25 m</t>
  </si>
  <si>
    <t>PSV</t>
  </si>
  <si>
    <t>Práce a dodávky PSV</t>
  </si>
  <si>
    <t>33</t>
  </si>
  <si>
    <t>34</t>
  </si>
  <si>
    <t>%</t>
  </si>
  <si>
    <t>762</t>
  </si>
  <si>
    <t>Konštrukcie tesárske</t>
  </si>
  <si>
    <t>35</t>
  </si>
  <si>
    <t>36</t>
  </si>
  <si>
    <t>37</t>
  </si>
  <si>
    <t>38</t>
  </si>
  <si>
    <t>764</t>
  </si>
  <si>
    <t>Konštrukcie klampiarske</t>
  </si>
  <si>
    <t>39</t>
  </si>
  <si>
    <t>40</t>
  </si>
  <si>
    <t>41</t>
  </si>
  <si>
    <t>42</t>
  </si>
  <si>
    <t>43</t>
  </si>
  <si>
    <t>44</t>
  </si>
  <si>
    <t>765</t>
  </si>
  <si>
    <t>Konštrukcie - krytiny tvrdé</t>
  </si>
  <si>
    <t xml:space="preserve">    3 - Zvislé a kompletné konštrukcie</t>
  </si>
  <si>
    <t>M</t>
  </si>
  <si>
    <t>Zvislé a kompletné konštrukcie</t>
  </si>
  <si>
    <t>04 - Konštrukcia strechy</t>
  </si>
  <si>
    <t xml:space="preserve">    713 - Izolácie tepelné</t>
  </si>
  <si>
    <t xml:space="preserve">    763 - Konštrukcie - drevostavby</t>
  </si>
  <si>
    <t xml:space="preserve">    769 - Montáž vzduchotechnických zariadení</t>
  </si>
  <si>
    <t xml:space="preserve">    783 - Nátery</t>
  </si>
  <si>
    <t>311232311</t>
  </si>
  <si>
    <t>Murivo (m3) z tehál pálených lícových TERCA Klinker plná rozmeru 250x120x65 mm vrátane škárovania</t>
  </si>
  <si>
    <t>-713667441</t>
  </si>
  <si>
    <t>311233141.S</t>
  </si>
  <si>
    <t>Murivo nosné (m3) z tehál pálených dierovaných brúsených na pero a drážku hrúbky 300 mm, na maltu pre tenké škáry</t>
  </si>
  <si>
    <t>-854439534</t>
  </si>
  <si>
    <t>316381215.S</t>
  </si>
  <si>
    <t>Krycie dosky komínov a ventilácií z bet. C 16/20 s debnením, výstužou a poterom, s presahom, hr. nad 50 do 80 mm</t>
  </si>
  <si>
    <t>833593026</t>
  </si>
  <si>
    <t>-1822768548</t>
  </si>
  <si>
    <t>713</t>
  </si>
  <si>
    <t>Izolácie tepelné</t>
  </si>
  <si>
    <t>713111111</t>
  </si>
  <si>
    <t>Montáž tepelnej izolácie stropov minerálnou vlnou, vrchom kladenou voľne</t>
  </si>
  <si>
    <t>841582160</t>
  </si>
  <si>
    <t>631440003200</t>
  </si>
  <si>
    <t>Doska NOBASIL MPE 150x600x1000 mm, čadičová minerálna izolácia pre šikmé strechy, nezaťažené stropy, priečky, KNAUF</t>
  </si>
  <si>
    <t>-2046192182</t>
  </si>
  <si>
    <t>7131311431</t>
  </si>
  <si>
    <t>Montáž parotesnej fólie na strop</t>
  </si>
  <si>
    <t>-876849120</t>
  </si>
  <si>
    <t>2832300068001</t>
  </si>
  <si>
    <t xml:space="preserve">Parotesné zábrany </t>
  </si>
  <si>
    <t>-275681837</t>
  </si>
  <si>
    <t>7131311441</t>
  </si>
  <si>
    <t xml:space="preserve">Montáž paropriepustnej fólie </t>
  </si>
  <si>
    <t>-269182335</t>
  </si>
  <si>
    <t>2832300046001</t>
  </si>
  <si>
    <t>Podstrešná fólia kontaktná paropriepustná,</t>
  </si>
  <si>
    <t>361515652</t>
  </si>
  <si>
    <t>998713203</t>
  </si>
  <si>
    <t>Presun hmôt pre izolácie tepelné v objektoch výšky nad 12 m do 24 m</t>
  </si>
  <si>
    <t>-2130565903</t>
  </si>
  <si>
    <t>762332130.S</t>
  </si>
  <si>
    <t>Montáž viazaných konštrukcií krovov striech z reziva priemernej plochy 224 - 288 cm2</t>
  </si>
  <si>
    <t>-77415309</t>
  </si>
  <si>
    <t>605420000300.S</t>
  </si>
  <si>
    <t>Rezivo stavebné zo smreku - hranoly hranené, stredové rezivo EBW hr. 150 mm, š. 150 mm, dĺ. 4000-6000 mm</t>
  </si>
  <si>
    <t>-73655303</t>
  </si>
  <si>
    <t>762341031.S</t>
  </si>
  <si>
    <t>Montáž debnenia štítových hrán z dosiek pre všetky druhy striech</t>
  </si>
  <si>
    <t>-2047130771</t>
  </si>
  <si>
    <t>605410000200.S</t>
  </si>
  <si>
    <t>Rezivo stavebné zo smreku - dosky bočné triedené hr. 25 mm, š. 100-200 mm, dĺ. 4000-6000 mm</t>
  </si>
  <si>
    <t>-1281274766</t>
  </si>
  <si>
    <t>762341201.S</t>
  </si>
  <si>
    <t>Montáž latovania jednoduchých striech pre sklon do 60°</t>
  </si>
  <si>
    <t>-846394701</t>
  </si>
  <si>
    <t>762341253.S</t>
  </si>
  <si>
    <t>Montáž kontralát pre sklon nad 35°</t>
  </si>
  <si>
    <t>-892746722</t>
  </si>
  <si>
    <t>605430000300.S</t>
  </si>
  <si>
    <t>Rezivo stavebné zo smreku - strešné laty impregnované hr. 40 mm, š. 60 mm, dĺ. 4000-5000 mm</t>
  </si>
  <si>
    <t>240941406</t>
  </si>
  <si>
    <t>762810017.S</t>
  </si>
  <si>
    <t>Záklop stropov z dosiek OSB skrutkovaných na trámy na zraz hr. dosky 25 mm</t>
  </si>
  <si>
    <t>-1446160688</t>
  </si>
  <si>
    <t>998762203.S</t>
  </si>
  <si>
    <t>Presun hmôt pre konštrukcie tesárske v objektoch výšky od 12 do 24 m</t>
  </si>
  <si>
    <t>618307558</t>
  </si>
  <si>
    <t>763</t>
  </si>
  <si>
    <t>Konštrukcie - drevostavby</t>
  </si>
  <si>
    <t>763733001</t>
  </si>
  <si>
    <t>Montáž priestorovo viazaných drevených väzníkov na strechu sedlovú RD</t>
  </si>
  <si>
    <t>207308094</t>
  </si>
  <si>
    <t>6122200001001</t>
  </si>
  <si>
    <t>Väzník strešný drevený priehradový pre sedlové strechy rozpätia do 10 m, vč. ochranných náterov</t>
  </si>
  <si>
    <t>1331208593</t>
  </si>
  <si>
    <t>998763201</t>
  </si>
  <si>
    <t>Presun hmôt pre drevostavby v objektoch výšky do 12 m</t>
  </si>
  <si>
    <t>-801381951</t>
  </si>
  <si>
    <t>764327220</t>
  </si>
  <si>
    <t>Oplechovanie z pozinkovaného farbeného PZf plechu, odkvapov na strechách s tvrdou krytinou r.š. 330 mm</t>
  </si>
  <si>
    <t>1238843615</t>
  </si>
  <si>
    <t>764339410</t>
  </si>
  <si>
    <t>Lemovanie z pozinkovaného farbeného PZf plechu, komínov v ploche na vlnitej, šablónovej alebo tvrdej krytine, r.š. 400 mm</t>
  </si>
  <si>
    <t>-1905366088</t>
  </si>
  <si>
    <t>764352427</t>
  </si>
  <si>
    <t>Žľaby z pozinkovaného farbeného PZf plechu, pododkvapové polkruhové r.š. 330 mm</t>
  </si>
  <si>
    <t>360574190</t>
  </si>
  <si>
    <t>764359413</t>
  </si>
  <si>
    <t>Kotlík kónický z pozinkovaného farbeného PZf plechu, pre rúry s priemerom od 125 do 150 mm</t>
  </si>
  <si>
    <t>-1737606528</t>
  </si>
  <si>
    <t>764421420</t>
  </si>
  <si>
    <t>Oplechovanie ríms a ozdobných prvkov z pozinkovaného farbeného PZf plechu, r.š. 150 mm</t>
  </si>
  <si>
    <t>-630216231</t>
  </si>
  <si>
    <t>764454435</t>
  </si>
  <si>
    <t>Montáž kruhvého odskoku z pozinkovaného farbeného PZf plechu, pre zvodové rúry s priemerom 80 - 120 mm</t>
  </si>
  <si>
    <t>-1334497057</t>
  </si>
  <si>
    <t>553440049100</t>
  </si>
  <si>
    <t>Koleno lisované odskokové pozink farebný KO 100, priemer 100 mm, KJG</t>
  </si>
  <si>
    <t>-77059398</t>
  </si>
  <si>
    <t>764454453</t>
  </si>
  <si>
    <t>Zvodové rúry z pozinkovaného farbeného PZf plechu, kruhové priemer 100 mm</t>
  </si>
  <si>
    <t>-105027148</t>
  </si>
  <si>
    <t>7649000021</t>
  </si>
  <si>
    <t xml:space="preserve">Paropriepustná fólia pod strešnú krytinu </t>
  </si>
  <si>
    <t>-1997320057</t>
  </si>
  <si>
    <t>998764203</t>
  </si>
  <si>
    <t>Presun hmôt pre konštrukcie klampiarske v objektoch výšky nad 12 do 24 m</t>
  </si>
  <si>
    <t>1893084120</t>
  </si>
  <si>
    <t>7653123311</t>
  </si>
  <si>
    <t>Keramická krytina CREATON podľa výberu investora , jednoduchých striech, sklon od 35° do 60°</t>
  </si>
  <si>
    <t>-645630284</t>
  </si>
  <si>
    <t>7653143051</t>
  </si>
  <si>
    <t>Hrebeň , s použitím vetracieho pásu hliník, sklon od 35° do 60°</t>
  </si>
  <si>
    <t>894843249</t>
  </si>
  <si>
    <t>7653144251</t>
  </si>
  <si>
    <t xml:space="preserve">Štítová hrana z okrajových škridiel </t>
  </si>
  <si>
    <t>1254463920</t>
  </si>
  <si>
    <t>7653145111</t>
  </si>
  <si>
    <t>Odkvap pod krytinu , odkvapový plech hliník</t>
  </si>
  <si>
    <t>446731236</t>
  </si>
  <si>
    <t>7653153331</t>
  </si>
  <si>
    <t>Protisnehový komplet , dĺžka 3 m</t>
  </si>
  <si>
    <t>-739571570</t>
  </si>
  <si>
    <t>7653153511</t>
  </si>
  <si>
    <t xml:space="preserve">Olemovanie komína tesniacim pásom </t>
  </si>
  <si>
    <t>-1209702709</t>
  </si>
  <si>
    <t>7653346451</t>
  </si>
  <si>
    <t>Strešné okno  výlezové 500 x 800 mm, pre nevykurované priestory</t>
  </si>
  <si>
    <t>-598735595</t>
  </si>
  <si>
    <t>998765203</t>
  </si>
  <si>
    <t>Presun hmôt pre tvrdé krytiny v objektoch výšky nad 12 do 24 m</t>
  </si>
  <si>
    <t>-1670822856</t>
  </si>
  <si>
    <t>769</t>
  </si>
  <si>
    <t>Montáž vzduchotechnických zariadení</t>
  </si>
  <si>
    <t>769021535</t>
  </si>
  <si>
    <t>Montáž samoťahovej hlavice priemeru 250-315 mm</t>
  </si>
  <si>
    <t>1018660217</t>
  </si>
  <si>
    <t>251101</t>
  </si>
  <si>
    <t>Samočinné odvetrávacie turbíny LOMANCO BIB 14 f 356mm - prírodný hliník</t>
  </si>
  <si>
    <t>733321767</t>
  </si>
  <si>
    <t>783</t>
  </si>
  <si>
    <t>Nátery</t>
  </si>
  <si>
    <t>783782404</t>
  </si>
  <si>
    <t>Nátery tesárskych konštrukcií, povrchová impregnácia proti drevokaznému hmyzu, hubám a plesniam, jednonásobná</t>
  </si>
  <si>
    <t>-1802801204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</si>
</sst>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0" borderId="0" xfId="0" applyProtection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5" fillId="0" borderId="0" xfId="0" applyNumberFormat="1" applyFont="1" applyAlignment="1"/>
    <xf numFmtId="166" fontId="18" fillId="0" borderId="12" xfId="0" applyNumberFormat="1" applyFont="1" applyBorder="1" applyAlignment="1"/>
    <xf numFmtId="166" fontId="18" fillId="0" borderId="13" xfId="0" applyNumberFormat="1" applyFont="1" applyBorder="1" applyAlignment="1"/>
    <xf numFmtId="167" fontId="1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7"/>
  <sheetViews>
    <sheetView showGridLines="0" tabSelected="1" topLeftCell="A27" workbookViewId="0">
      <selection activeCell="I188" sqref="I18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39"/>
    </row>
    <row r="2" spans="1:46" s="1" customFormat="1" ht="36.950000000000003" customHeight="1" x14ac:dyDescent="0.2">
      <c r="L2" s="117" t="s">
        <v>2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8" t="s">
        <v>43</v>
      </c>
    </row>
    <row r="3" spans="1:46" s="1" customFormat="1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40</v>
      </c>
    </row>
    <row r="4" spans="1:46" s="1" customFormat="1" ht="24.95" customHeight="1" x14ac:dyDescent="0.2">
      <c r="B4" s="11"/>
      <c r="D4" s="12" t="s">
        <v>44</v>
      </c>
      <c r="L4" s="11"/>
      <c r="M4" s="40" t="s">
        <v>4</v>
      </c>
      <c r="AT4" s="8" t="s">
        <v>1</v>
      </c>
    </row>
    <row r="5" spans="1:46" s="1" customFormat="1" ht="6.95" customHeight="1" x14ac:dyDescent="0.2">
      <c r="B5" s="11"/>
      <c r="L5" s="11"/>
    </row>
    <row r="6" spans="1:46" s="1" customFormat="1" ht="12" customHeight="1" x14ac:dyDescent="0.2">
      <c r="B6" s="11"/>
      <c r="D6" s="14" t="s">
        <v>5</v>
      </c>
      <c r="L6" s="11"/>
    </row>
    <row r="7" spans="1:46" s="1" customFormat="1" ht="16.5" customHeight="1" x14ac:dyDescent="0.2">
      <c r="B7" s="11"/>
      <c r="E7" s="119" t="e">
        <f>#REF!</f>
        <v>#REF!</v>
      </c>
      <c r="F7" s="122"/>
      <c r="G7" s="122"/>
      <c r="H7" s="122"/>
      <c r="L7" s="11"/>
    </row>
    <row r="8" spans="1:46" s="1" customFormat="1" ht="12" customHeight="1" x14ac:dyDescent="0.2">
      <c r="B8" s="11"/>
      <c r="D8" s="14" t="s">
        <v>45</v>
      </c>
      <c r="L8" s="11"/>
    </row>
    <row r="9" spans="1:46" s="2" customFormat="1" ht="16.5" customHeight="1" x14ac:dyDescent="0.2">
      <c r="A9" s="16"/>
      <c r="B9" s="17"/>
      <c r="C9" s="16"/>
      <c r="D9" s="16"/>
      <c r="E9" s="119" t="s">
        <v>46</v>
      </c>
      <c r="F9" s="120"/>
      <c r="G9" s="120"/>
      <c r="H9" s="120"/>
      <c r="I9" s="16"/>
      <c r="J9" s="16"/>
      <c r="K9" s="16"/>
      <c r="L9" s="20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 ht="12" customHeight="1" x14ac:dyDescent="0.2">
      <c r="A10" s="16"/>
      <c r="B10" s="17"/>
      <c r="C10" s="16"/>
      <c r="D10" s="14" t="s">
        <v>47</v>
      </c>
      <c r="E10" s="16"/>
      <c r="F10" s="16"/>
      <c r="G10" s="16"/>
      <c r="H10" s="16"/>
      <c r="I10" s="16"/>
      <c r="J10" s="16"/>
      <c r="K10" s="16"/>
      <c r="L10" s="20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6.5" customHeight="1" x14ac:dyDescent="0.2">
      <c r="A11" s="16"/>
      <c r="B11" s="17"/>
      <c r="C11" s="16"/>
      <c r="D11" s="16"/>
      <c r="E11" s="121" t="s">
        <v>139</v>
      </c>
      <c r="F11" s="120"/>
      <c r="G11" s="120"/>
      <c r="H11" s="120"/>
      <c r="I11" s="16"/>
      <c r="J11" s="16"/>
      <c r="K11" s="16"/>
      <c r="L11" s="20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x14ac:dyDescent="0.2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20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2" customHeight="1" x14ac:dyDescent="0.2">
      <c r="A13" s="16"/>
      <c r="B13" s="17"/>
      <c r="C13" s="16"/>
      <c r="D13" s="14" t="s">
        <v>6</v>
      </c>
      <c r="E13" s="16"/>
      <c r="F13" s="13" t="s">
        <v>0</v>
      </c>
      <c r="G13" s="16"/>
      <c r="H13" s="16"/>
      <c r="I13" s="14" t="s">
        <v>7</v>
      </c>
      <c r="J13" s="13" t="s">
        <v>0</v>
      </c>
      <c r="K13" s="16"/>
      <c r="L13" s="20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12" customHeight="1" x14ac:dyDescent="0.2">
      <c r="A14" s="16"/>
      <c r="B14" s="17"/>
      <c r="C14" s="16"/>
      <c r="D14" s="14" t="s">
        <v>8</v>
      </c>
      <c r="E14" s="16"/>
      <c r="F14" s="13" t="s">
        <v>48</v>
      </c>
      <c r="G14" s="16"/>
      <c r="H14" s="16"/>
      <c r="I14" s="14" t="s">
        <v>9</v>
      </c>
      <c r="J14" s="29" t="e">
        <f>#REF!</f>
        <v>#REF!</v>
      </c>
      <c r="K14" s="16"/>
      <c r="L14" s="20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0.9" customHeight="1" x14ac:dyDescent="0.2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20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12" customHeight="1" x14ac:dyDescent="0.2">
      <c r="A16" s="16"/>
      <c r="B16" s="17"/>
      <c r="C16" s="16"/>
      <c r="D16" s="14" t="s">
        <v>10</v>
      </c>
      <c r="E16" s="16"/>
      <c r="F16" s="16"/>
      <c r="G16" s="16"/>
      <c r="H16" s="16"/>
      <c r="I16" s="14" t="s">
        <v>11</v>
      </c>
      <c r="J16" s="13" t="s">
        <v>0</v>
      </c>
      <c r="K16" s="16"/>
      <c r="L16" s="2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18" customHeight="1" x14ac:dyDescent="0.2">
      <c r="A17" s="16"/>
      <c r="B17" s="17"/>
      <c r="C17" s="16"/>
      <c r="D17" s="16"/>
      <c r="E17" s="13"/>
      <c r="F17" s="16"/>
      <c r="G17" s="16"/>
      <c r="H17" s="16"/>
      <c r="I17" s="14"/>
      <c r="J17" s="13"/>
      <c r="K17" s="16"/>
      <c r="L17" s="20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6.95" customHeight="1" x14ac:dyDescent="0.2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20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12" customHeight="1" x14ac:dyDescent="0.2">
      <c r="A19" s="16"/>
      <c r="B19" s="17"/>
      <c r="C19" s="16"/>
      <c r="D19" s="14" t="s">
        <v>13</v>
      </c>
      <c r="E19" s="16"/>
      <c r="F19" s="16"/>
      <c r="G19" s="16"/>
      <c r="H19" s="16"/>
      <c r="I19" s="14" t="s">
        <v>11</v>
      </c>
      <c r="J19" s="13" t="s">
        <v>0</v>
      </c>
      <c r="K19" s="16"/>
      <c r="L19" s="20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18" customHeight="1" x14ac:dyDescent="0.2">
      <c r="A20" s="16"/>
      <c r="B20" s="17"/>
      <c r="C20" s="16"/>
      <c r="D20" s="16"/>
      <c r="E20" s="13" t="s">
        <v>49</v>
      </c>
      <c r="F20" s="16"/>
      <c r="G20" s="16"/>
      <c r="H20" s="16"/>
      <c r="I20" s="14" t="s">
        <v>12</v>
      </c>
      <c r="J20" s="13" t="s">
        <v>0</v>
      </c>
      <c r="K20" s="16"/>
      <c r="L20" s="2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6.9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20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12" customHeight="1" x14ac:dyDescent="0.2">
      <c r="A22" s="16"/>
      <c r="B22" s="17"/>
      <c r="C22" s="16"/>
      <c r="D22" s="14" t="s">
        <v>14</v>
      </c>
      <c r="E22" s="16"/>
      <c r="F22" s="16"/>
      <c r="G22" s="16"/>
      <c r="H22" s="16"/>
      <c r="I22" s="14" t="s">
        <v>11</v>
      </c>
      <c r="J22" s="13" t="s">
        <v>0</v>
      </c>
      <c r="K22" s="16"/>
      <c r="L22" s="20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18" customHeight="1" x14ac:dyDescent="0.2">
      <c r="A23" s="16"/>
      <c r="B23" s="17"/>
      <c r="C23" s="16"/>
      <c r="D23" s="16"/>
      <c r="E23" s="13"/>
      <c r="F23" s="16"/>
      <c r="G23" s="16"/>
      <c r="H23" s="16"/>
      <c r="I23" s="14"/>
      <c r="J23" s="13"/>
      <c r="K23" s="16"/>
      <c r="L23" s="20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6.95" customHeight="1" x14ac:dyDescent="0.2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20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12" customHeight="1" x14ac:dyDescent="0.2">
      <c r="A25" s="16"/>
      <c r="B25" s="17"/>
      <c r="C25" s="16"/>
      <c r="D25" s="14" t="s">
        <v>15</v>
      </c>
      <c r="E25" s="16"/>
      <c r="F25" s="16"/>
      <c r="G25" s="16"/>
      <c r="H25" s="16"/>
      <c r="I25" s="14" t="s">
        <v>11</v>
      </c>
      <c r="J25" s="13" t="s">
        <v>0</v>
      </c>
      <c r="K25" s="16"/>
      <c r="L25" s="20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18" customHeight="1" x14ac:dyDescent="0.2">
      <c r="A26" s="16"/>
      <c r="B26" s="17"/>
      <c r="C26" s="16"/>
      <c r="D26" s="16"/>
      <c r="E26" s="13"/>
      <c r="F26" s="16"/>
      <c r="G26" s="16"/>
      <c r="H26" s="16"/>
      <c r="I26" s="14"/>
      <c r="J26" s="13"/>
      <c r="K26" s="16"/>
      <c r="L26" s="20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2" customFormat="1" ht="6.95" customHeight="1" x14ac:dyDescent="0.2">
      <c r="A27" s="16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20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s="2" customFormat="1" ht="12" customHeight="1" x14ac:dyDescent="0.2">
      <c r="A28" s="16"/>
      <c r="B28" s="17"/>
      <c r="C28" s="16"/>
      <c r="D28" s="14" t="s">
        <v>16</v>
      </c>
      <c r="E28" s="16"/>
      <c r="F28" s="16"/>
      <c r="G28" s="16"/>
      <c r="H28" s="16"/>
      <c r="I28" s="16"/>
      <c r="J28" s="16"/>
      <c r="K28" s="16"/>
      <c r="L28" s="20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3" customFormat="1" ht="16.5" customHeight="1" x14ac:dyDescent="0.2">
      <c r="A29" s="41"/>
      <c r="B29" s="42"/>
      <c r="C29" s="41"/>
      <c r="D29" s="41"/>
      <c r="E29" s="123" t="s">
        <v>0</v>
      </c>
      <c r="F29" s="123"/>
      <c r="G29" s="123"/>
      <c r="H29" s="123"/>
      <c r="I29" s="41"/>
      <c r="J29" s="41"/>
      <c r="K29" s="41"/>
      <c r="L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2" customFormat="1" ht="6.95" customHeight="1" x14ac:dyDescent="0.2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2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6.95" customHeight="1" x14ac:dyDescent="0.2">
      <c r="A31" s="16"/>
      <c r="B31" s="17"/>
      <c r="C31" s="16"/>
      <c r="D31" s="36"/>
      <c r="E31" s="36"/>
      <c r="F31" s="36"/>
      <c r="G31" s="36"/>
      <c r="H31" s="36"/>
      <c r="I31" s="36"/>
      <c r="J31" s="36"/>
      <c r="K31" s="36"/>
      <c r="L31" s="20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25.35" customHeight="1" x14ac:dyDescent="0.2">
      <c r="A32" s="16"/>
      <c r="B32" s="17"/>
      <c r="C32" s="16"/>
      <c r="D32" s="44" t="s">
        <v>17</v>
      </c>
      <c r="E32" s="16"/>
      <c r="F32" s="16"/>
      <c r="G32" s="16"/>
      <c r="H32" s="16"/>
      <c r="I32" s="16"/>
      <c r="J32" s="38">
        <f>ROUND(J131, 2)</f>
        <v>0</v>
      </c>
      <c r="K32" s="16"/>
      <c r="L32" s="2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6.95" customHeight="1" x14ac:dyDescent="0.2">
      <c r="A33" s="16"/>
      <c r="B33" s="17"/>
      <c r="C33" s="16"/>
      <c r="D33" s="36"/>
      <c r="E33" s="36"/>
      <c r="F33" s="36"/>
      <c r="G33" s="36"/>
      <c r="H33" s="36"/>
      <c r="I33" s="36"/>
      <c r="J33" s="36"/>
      <c r="K33" s="36"/>
      <c r="L33" s="20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14.45" customHeight="1" x14ac:dyDescent="0.2">
      <c r="A34" s="16"/>
      <c r="B34" s="17"/>
      <c r="C34" s="16"/>
      <c r="D34" s="16"/>
      <c r="E34" s="16"/>
      <c r="F34" s="19" t="s">
        <v>19</v>
      </c>
      <c r="G34" s="16"/>
      <c r="H34" s="16"/>
      <c r="I34" s="19" t="s">
        <v>18</v>
      </c>
      <c r="J34" s="19" t="s">
        <v>20</v>
      </c>
      <c r="K34" s="16"/>
      <c r="L34" s="20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14.45" customHeight="1" x14ac:dyDescent="0.2">
      <c r="A35" s="16"/>
      <c r="B35" s="17"/>
      <c r="C35" s="16"/>
      <c r="D35" s="45" t="s">
        <v>21</v>
      </c>
      <c r="E35" s="14" t="s">
        <v>22</v>
      </c>
      <c r="F35" s="46">
        <f>ROUND((SUM(BE131:BE186)),  2)</f>
        <v>0</v>
      </c>
      <c r="G35" s="16"/>
      <c r="H35" s="16"/>
      <c r="I35" s="47">
        <v>0.2</v>
      </c>
      <c r="J35" s="46">
        <f>ROUND(((SUM(BE131:BE186))*I35),  2)</f>
        <v>0</v>
      </c>
      <c r="K35" s="16"/>
      <c r="L35" s="20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customHeight="1" x14ac:dyDescent="0.2">
      <c r="A36" s="16"/>
      <c r="B36" s="17"/>
      <c r="C36" s="16"/>
      <c r="D36" s="16"/>
      <c r="E36" s="14" t="s">
        <v>23</v>
      </c>
      <c r="F36" s="46">
        <f>ROUND((SUM(BF131:BF186)),  2)</f>
        <v>0</v>
      </c>
      <c r="G36" s="16"/>
      <c r="H36" s="16"/>
      <c r="I36" s="47">
        <v>0.2</v>
      </c>
      <c r="J36" s="46">
        <f>ROUND(((SUM(BF131:BF186))*I36),  2)</f>
        <v>0</v>
      </c>
      <c r="K36" s="16"/>
      <c r="L36" s="20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" customFormat="1" ht="14.45" hidden="1" customHeight="1" x14ac:dyDescent="0.2">
      <c r="A37" s="16"/>
      <c r="B37" s="17"/>
      <c r="C37" s="16"/>
      <c r="D37" s="16"/>
      <c r="E37" s="14" t="s">
        <v>24</v>
      </c>
      <c r="F37" s="46">
        <f>ROUND((SUM(BG131:BG186)),  2)</f>
        <v>0</v>
      </c>
      <c r="G37" s="16"/>
      <c r="H37" s="16"/>
      <c r="I37" s="47">
        <v>0.2</v>
      </c>
      <c r="J37" s="46">
        <f>0</f>
        <v>0</v>
      </c>
      <c r="K37" s="16"/>
      <c r="L37" s="20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" customFormat="1" ht="14.45" hidden="1" customHeight="1" x14ac:dyDescent="0.2">
      <c r="A38" s="16"/>
      <c r="B38" s="17"/>
      <c r="C38" s="16"/>
      <c r="D38" s="16"/>
      <c r="E38" s="14" t="s">
        <v>25</v>
      </c>
      <c r="F38" s="46">
        <f>ROUND((SUM(BH131:BH186)),  2)</f>
        <v>0</v>
      </c>
      <c r="G38" s="16"/>
      <c r="H38" s="16"/>
      <c r="I38" s="47">
        <v>0.2</v>
      </c>
      <c r="J38" s="46">
        <f>0</f>
        <v>0</v>
      </c>
      <c r="K38" s="16"/>
      <c r="L38" s="2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" customFormat="1" ht="14.45" hidden="1" customHeight="1" x14ac:dyDescent="0.2">
      <c r="A39" s="16"/>
      <c r="B39" s="17"/>
      <c r="C39" s="16"/>
      <c r="D39" s="16"/>
      <c r="E39" s="14" t="s">
        <v>26</v>
      </c>
      <c r="F39" s="46">
        <f>ROUND((SUM(BI131:BI186)),  2)</f>
        <v>0</v>
      </c>
      <c r="G39" s="16"/>
      <c r="H39" s="16"/>
      <c r="I39" s="47">
        <v>0</v>
      </c>
      <c r="J39" s="46">
        <f>0</f>
        <v>0</v>
      </c>
      <c r="K39" s="16"/>
      <c r="L39" s="20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" customFormat="1" ht="6.95" customHeight="1" x14ac:dyDescent="0.2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2" customFormat="1" ht="25.35" customHeight="1" x14ac:dyDescent="0.2">
      <c r="A41" s="16"/>
      <c r="B41" s="17"/>
      <c r="C41" s="48"/>
      <c r="D41" s="49" t="s">
        <v>27</v>
      </c>
      <c r="E41" s="31"/>
      <c r="F41" s="31"/>
      <c r="G41" s="50" t="s">
        <v>28</v>
      </c>
      <c r="H41" s="51" t="s">
        <v>29</v>
      </c>
      <c r="I41" s="31"/>
      <c r="J41" s="52">
        <f>SUM(J32:J39)</f>
        <v>0</v>
      </c>
      <c r="K41" s="53"/>
      <c r="L41" s="20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2" customFormat="1" ht="14.45" customHeight="1" x14ac:dyDescent="0.2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20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1" customFormat="1" ht="14.45" customHeight="1" x14ac:dyDescent="0.2">
      <c r="B43" s="11"/>
      <c r="L43" s="11"/>
    </row>
    <row r="44" spans="1:31" s="1" customFormat="1" ht="14.45" customHeight="1" x14ac:dyDescent="0.2">
      <c r="B44" s="11"/>
      <c r="L44" s="11"/>
    </row>
    <row r="45" spans="1:31" s="1" customFormat="1" ht="14.45" customHeight="1" x14ac:dyDescent="0.2">
      <c r="B45" s="11"/>
      <c r="L45" s="11"/>
    </row>
    <row r="46" spans="1:31" s="1" customFormat="1" ht="14.45" customHeight="1" x14ac:dyDescent="0.2">
      <c r="B46" s="11"/>
      <c r="L46" s="11"/>
    </row>
    <row r="47" spans="1:31" s="1" customFormat="1" ht="14.45" customHeight="1" x14ac:dyDescent="0.2">
      <c r="B47" s="11"/>
      <c r="L47" s="11"/>
    </row>
    <row r="48" spans="1:31" s="1" customFormat="1" ht="14.45" customHeight="1" x14ac:dyDescent="0.2">
      <c r="B48" s="11"/>
      <c r="L48" s="11"/>
    </row>
    <row r="49" spans="1:31" s="1" customFormat="1" ht="14.45" customHeight="1" x14ac:dyDescent="0.2">
      <c r="B49" s="11"/>
      <c r="L49" s="11"/>
    </row>
    <row r="50" spans="1:31" s="2" customFormat="1" ht="14.45" customHeight="1" x14ac:dyDescent="0.2">
      <c r="B50" s="20"/>
      <c r="D50" s="21" t="s">
        <v>30</v>
      </c>
      <c r="E50" s="22"/>
      <c r="F50" s="22"/>
      <c r="G50" s="21" t="s">
        <v>31</v>
      </c>
      <c r="H50" s="22"/>
      <c r="I50" s="22"/>
      <c r="J50" s="22"/>
      <c r="K50" s="22"/>
      <c r="L50" s="20"/>
    </row>
    <row r="51" spans="1:31" x14ac:dyDescent="0.2">
      <c r="B51" s="11"/>
      <c r="L51" s="11"/>
    </row>
    <row r="52" spans="1:31" x14ac:dyDescent="0.2">
      <c r="B52" s="11"/>
      <c r="L52" s="11"/>
    </row>
    <row r="53" spans="1:31" x14ac:dyDescent="0.2">
      <c r="B53" s="11"/>
      <c r="L53" s="11"/>
    </row>
    <row r="54" spans="1:31" x14ac:dyDescent="0.2">
      <c r="B54" s="11"/>
      <c r="L54" s="11"/>
    </row>
    <row r="55" spans="1:31" x14ac:dyDescent="0.2">
      <c r="B55" s="11"/>
      <c r="L55" s="11"/>
    </row>
    <row r="56" spans="1:31" x14ac:dyDescent="0.2">
      <c r="B56" s="11"/>
      <c r="L56" s="11"/>
    </row>
    <row r="57" spans="1:31" x14ac:dyDescent="0.2">
      <c r="B57" s="11"/>
      <c r="L57" s="11"/>
    </row>
    <row r="58" spans="1:31" x14ac:dyDescent="0.2">
      <c r="B58" s="11"/>
      <c r="L58" s="11"/>
    </row>
    <row r="59" spans="1:31" x14ac:dyDescent="0.2">
      <c r="B59" s="11"/>
      <c r="L59" s="11"/>
    </row>
    <row r="60" spans="1:31" x14ac:dyDescent="0.2">
      <c r="B60" s="11"/>
      <c r="L60" s="11"/>
    </row>
    <row r="61" spans="1:31" s="2" customFormat="1" ht="12.75" x14ac:dyDescent="0.2">
      <c r="A61" s="16"/>
      <c r="B61" s="17"/>
      <c r="C61" s="16"/>
      <c r="D61" s="23" t="s">
        <v>32</v>
      </c>
      <c r="E61" s="18"/>
      <c r="F61" s="54" t="s">
        <v>33</v>
      </c>
      <c r="G61" s="23" t="s">
        <v>32</v>
      </c>
      <c r="H61" s="18"/>
      <c r="I61" s="18"/>
      <c r="J61" s="55" t="s">
        <v>33</v>
      </c>
      <c r="K61" s="18"/>
      <c r="L61" s="20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x14ac:dyDescent="0.2">
      <c r="B62" s="11"/>
      <c r="L62" s="11"/>
    </row>
    <row r="63" spans="1:31" x14ac:dyDescent="0.2">
      <c r="B63" s="11"/>
      <c r="L63" s="11"/>
    </row>
    <row r="64" spans="1:31" x14ac:dyDescent="0.2">
      <c r="B64" s="11"/>
      <c r="L64" s="11"/>
    </row>
    <row r="65" spans="1:31" s="2" customFormat="1" ht="12.75" x14ac:dyDescent="0.2">
      <c r="A65" s="16"/>
      <c r="B65" s="17"/>
      <c r="C65" s="16"/>
      <c r="D65" s="21" t="s">
        <v>34</v>
      </c>
      <c r="E65" s="24"/>
      <c r="F65" s="24"/>
      <c r="G65" s="21" t="s">
        <v>35</v>
      </c>
      <c r="H65" s="24"/>
      <c r="I65" s="24"/>
      <c r="J65" s="24"/>
      <c r="K65" s="24"/>
      <c r="L65" s="20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x14ac:dyDescent="0.2">
      <c r="B66" s="11"/>
      <c r="L66" s="11"/>
    </row>
    <row r="67" spans="1:31" x14ac:dyDescent="0.2">
      <c r="B67" s="11"/>
      <c r="L67" s="11"/>
    </row>
    <row r="68" spans="1:31" x14ac:dyDescent="0.2">
      <c r="B68" s="11"/>
      <c r="L68" s="11"/>
    </row>
    <row r="69" spans="1:31" x14ac:dyDescent="0.2">
      <c r="B69" s="11"/>
      <c r="L69" s="11"/>
    </row>
    <row r="70" spans="1:31" x14ac:dyDescent="0.2">
      <c r="B70" s="11"/>
      <c r="L70" s="11"/>
    </row>
    <row r="71" spans="1:31" x14ac:dyDescent="0.2">
      <c r="B71" s="11"/>
      <c r="L71" s="11"/>
    </row>
    <row r="72" spans="1:31" x14ac:dyDescent="0.2">
      <c r="B72" s="11"/>
      <c r="L72" s="11"/>
    </row>
    <row r="73" spans="1:31" x14ac:dyDescent="0.2">
      <c r="B73" s="11"/>
      <c r="L73" s="11"/>
    </row>
    <row r="74" spans="1:31" x14ac:dyDescent="0.2">
      <c r="B74" s="11"/>
      <c r="L74" s="11"/>
    </row>
    <row r="75" spans="1:31" x14ac:dyDescent="0.2">
      <c r="B75" s="11"/>
      <c r="L75" s="11"/>
    </row>
    <row r="76" spans="1:31" s="2" customFormat="1" ht="12.75" x14ac:dyDescent="0.2">
      <c r="A76" s="16"/>
      <c r="B76" s="17"/>
      <c r="C76" s="16"/>
      <c r="D76" s="23" t="s">
        <v>32</v>
      </c>
      <c r="E76" s="18"/>
      <c r="F76" s="54" t="s">
        <v>33</v>
      </c>
      <c r="G76" s="23" t="s">
        <v>32</v>
      </c>
      <c r="H76" s="18"/>
      <c r="I76" s="18"/>
      <c r="J76" s="55" t="s">
        <v>33</v>
      </c>
      <c r="K76" s="18"/>
      <c r="L76" s="20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 x14ac:dyDescent="0.2">
      <c r="A77" s="16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0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31" s="2" customFormat="1" ht="6.95" customHeight="1" x14ac:dyDescent="0.2">
      <c r="A81" s="16"/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0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s="2" customFormat="1" ht="24.95" customHeight="1" x14ac:dyDescent="0.2">
      <c r="A82" s="16"/>
      <c r="B82" s="17"/>
      <c r="C82" s="12" t="s">
        <v>50</v>
      </c>
      <c r="D82" s="16"/>
      <c r="E82" s="16"/>
      <c r="F82" s="16"/>
      <c r="G82" s="16"/>
      <c r="H82" s="16"/>
      <c r="I82" s="16"/>
      <c r="J82" s="16"/>
      <c r="K82" s="16"/>
      <c r="L82" s="20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2" customFormat="1" ht="6.95" customHeight="1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0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s="2" customFormat="1" ht="12" customHeight="1" x14ac:dyDescent="0.2">
      <c r="A84" s="16"/>
      <c r="B84" s="17"/>
      <c r="C84" s="14" t="s">
        <v>5</v>
      </c>
      <c r="D84" s="16"/>
      <c r="E84" s="16"/>
      <c r="F84" s="16"/>
      <c r="G84" s="16"/>
      <c r="H84" s="16"/>
      <c r="I84" s="16"/>
      <c r="J84" s="16"/>
      <c r="K84" s="16"/>
      <c r="L84" s="20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s="2" customFormat="1" ht="16.5" customHeight="1" x14ac:dyDescent="0.2">
      <c r="A85" s="16"/>
      <c r="B85" s="17"/>
      <c r="C85" s="16"/>
      <c r="D85" s="16"/>
      <c r="E85" s="119" t="e">
        <f>E7</f>
        <v>#REF!</v>
      </c>
      <c r="F85" s="122"/>
      <c r="G85" s="122"/>
      <c r="H85" s="122"/>
      <c r="I85" s="16"/>
      <c r="J85" s="16"/>
      <c r="K85" s="16"/>
      <c r="L85" s="20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s="1" customFormat="1" ht="12" customHeight="1" x14ac:dyDescent="0.2">
      <c r="B86" s="11"/>
      <c r="C86" s="14" t="s">
        <v>45</v>
      </c>
      <c r="L86" s="11"/>
    </row>
    <row r="87" spans="1:31" s="2" customFormat="1" ht="16.5" customHeight="1" x14ac:dyDescent="0.2">
      <c r="A87" s="16"/>
      <c r="B87" s="17"/>
      <c r="C87" s="16"/>
      <c r="D87" s="16"/>
      <c r="E87" s="119" t="s">
        <v>46</v>
      </c>
      <c r="F87" s="120"/>
      <c r="G87" s="120"/>
      <c r="H87" s="120"/>
      <c r="I87" s="16"/>
      <c r="J87" s="16"/>
      <c r="K87" s="16"/>
      <c r="L87" s="20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s="2" customFormat="1" ht="12" customHeight="1" x14ac:dyDescent="0.2">
      <c r="A88" s="16"/>
      <c r="B88" s="17"/>
      <c r="C88" s="14" t="s">
        <v>47</v>
      </c>
      <c r="D88" s="16"/>
      <c r="E88" s="16"/>
      <c r="F88" s="16"/>
      <c r="G88" s="16"/>
      <c r="H88" s="16"/>
      <c r="I88" s="16"/>
      <c r="J88" s="16"/>
      <c r="K88" s="16"/>
      <c r="L88" s="20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s="2" customFormat="1" ht="16.5" customHeight="1" x14ac:dyDescent="0.2">
      <c r="A89" s="16"/>
      <c r="B89" s="17"/>
      <c r="C89" s="16"/>
      <c r="D89" s="16"/>
      <c r="E89" s="121" t="str">
        <f>E11</f>
        <v>04 - Konštrukcia strechy</v>
      </c>
      <c r="F89" s="120"/>
      <c r="G89" s="120"/>
      <c r="H89" s="120"/>
      <c r="I89" s="16"/>
      <c r="J89" s="16"/>
      <c r="K89" s="16"/>
      <c r="L89" s="20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s="2" customFormat="1" ht="6.95" customHeight="1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s="2" customFormat="1" ht="12" customHeight="1" x14ac:dyDescent="0.2">
      <c r="A91" s="16"/>
      <c r="B91" s="17"/>
      <c r="C91" s="14" t="s">
        <v>8</v>
      </c>
      <c r="D91" s="16"/>
      <c r="E91" s="16"/>
      <c r="F91" s="13"/>
      <c r="G91" s="16"/>
      <c r="H91" s="16"/>
      <c r="I91" s="14" t="s">
        <v>9</v>
      </c>
      <c r="J91" s="29"/>
      <c r="K91" s="16"/>
      <c r="L91" s="2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s="2" customFormat="1" ht="6.95" customHeight="1" x14ac:dyDescent="0.2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2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s="2" customFormat="1" ht="40.15" customHeight="1" x14ac:dyDescent="0.2">
      <c r="A93" s="16"/>
      <c r="B93" s="17"/>
      <c r="C93" s="14" t="s">
        <v>10</v>
      </c>
      <c r="D93" s="16"/>
      <c r="E93" s="16"/>
      <c r="F93" s="13"/>
      <c r="G93" s="16"/>
      <c r="H93" s="16"/>
      <c r="I93" s="14" t="s">
        <v>14</v>
      </c>
      <c r="J93" s="15"/>
      <c r="K93" s="16"/>
      <c r="L93" s="2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s="2" customFormat="1" ht="15.2" customHeight="1" x14ac:dyDescent="0.2">
      <c r="A94" s="16"/>
      <c r="B94" s="17"/>
      <c r="C94" s="14" t="s">
        <v>13</v>
      </c>
      <c r="D94" s="16"/>
      <c r="E94" s="16"/>
      <c r="F94" s="13"/>
      <c r="G94" s="16"/>
      <c r="H94" s="16"/>
      <c r="I94" s="14" t="s">
        <v>15</v>
      </c>
      <c r="J94" s="15"/>
      <c r="K94" s="16"/>
      <c r="L94" s="2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2" customFormat="1" ht="10.35" customHeight="1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s="2" customFormat="1" ht="29.25" customHeight="1" x14ac:dyDescent="0.2">
      <c r="A96" s="16"/>
      <c r="B96" s="17"/>
      <c r="C96" s="56" t="s">
        <v>51</v>
      </c>
      <c r="D96" s="48"/>
      <c r="E96" s="48"/>
      <c r="F96" s="48"/>
      <c r="G96" s="48"/>
      <c r="H96" s="48"/>
      <c r="I96" s="48"/>
      <c r="J96" s="57" t="s">
        <v>52</v>
      </c>
      <c r="K96" s="48"/>
      <c r="L96" s="20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47" s="2" customFormat="1" ht="10.35" customHeight="1" x14ac:dyDescent="0.2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20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47" s="2" customFormat="1" ht="22.9" customHeight="1" x14ac:dyDescent="0.2">
      <c r="A98" s="16"/>
      <c r="B98" s="17"/>
      <c r="C98" s="58" t="s">
        <v>53</v>
      </c>
      <c r="D98" s="16"/>
      <c r="E98" s="16"/>
      <c r="F98" s="16"/>
      <c r="G98" s="16"/>
      <c r="H98" s="16"/>
      <c r="I98" s="16"/>
      <c r="J98" s="38">
        <f>J131</f>
        <v>0</v>
      </c>
      <c r="K98" s="16"/>
      <c r="L98" s="20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U98" s="8" t="s">
        <v>54</v>
      </c>
    </row>
    <row r="99" spans="1:47" s="4" customFormat="1" ht="24.95" customHeight="1" x14ac:dyDescent="0.2">
      <c r="B99" s="59"/>
      <c r="D99" s="60" t="s">
        <v>55</v>
      </c>
      <c r="E99" s="61"/>
      <c r="F99" s="61"/>
      <c r="G99" s="61"/>
      <c r="H99" s="61"/>
      <c r="I99" s="61"/>
      <c r="J99" s="62">
        <f>J132</f>
        <v>0</v>
      </c>
      <c r="L99" s="59"/>
    </row>
    <row r="100" spans="1:47" s="5" customFormat="1" ht="19.899999999999999" customHeight="1" x14ac:dyDescent="0.2">
      <c r="B100" s="63"/>
      <c r="D100" s="64" t="s">
        <v>136</v>
      </c>
      <c r="E100" s="65"/>
      <c r="F100" s="65"/>
      <c r="G100" s="65"/>
      <c r="H100" s="65"/>
      <c r="I100" s="65"/>
      <c r="J100" s="66">
        <f>J133</f>
        <v>0</v>
      </c>
      <c r="L100" s="63"/>
    </row>
    <row r="101" spans="1:47" s="5" customFormat="1" ht="19.899999999999999" customHeight="1" x14ac:dyDescent="0.2">
      <c r="B101" s="63"/>
      <c r="D101" s="64" t="s">
        <v>56</v>
      </c>
      <c r="E101" s="65"/>
      <c r="F101" s="65"/>
      <c r="G101" s="65"/>
      <c r="H101" s="65"/>
      <c r="I101" s="65"/>
      <c r="J101" s="66">
        <f>J137</f>
        <v>0</v>
      </c>
      <c r="L101" s="63"/>
    </row>
    <row r="102" spans="1:47" s="4" customFormat="1" ht="24.95" customHeight="1" x14ac:dyDescent="0.2">
      <c r="B102" s="59"/>
      <c r="D102" s="60" t="s">
        <v>57</v>
      </c>
      <c r="E102" s="61"/>
      <c r="F102" s="61"/>
      <c r="G102" s="61"/>
      <c r="H102" s="61"/>
      <c r="I102" s="61"/>
      <c r="J102" s="62">
        <f>J139</f>
        <v>0</v>
      </c>
      <c r="L102" s="59"/>
    </row>
    <row r="103" spans="1:47" s="5" customFormat="1" ht="19.899999999999999" customHeight="1" x14ac:dyDescent="0.2">
      <c r="B103" s="63"/>
      <c r="D103" s="64" t="s">
        <v>140</v>
      </c>
      <c r="E103" s="65"/>
      <c r="F103" s="65"/>
      <c r="G103" s="65"/>
      <c r="H103" s="65"/>
      <c r="I103" s="65"/>
      <c r="J103" s="66">
        <f>J140</f>
        <v>0</v>
      </c>
      <c r="L103" s="63"/>
    </row>
    <row r="104" spans="1:47" s="5" customFormat="1" ht="19.899999999999999" customHeight="1" x14ac:dyDescent="0.2">
      <c r="B104" s="63"/>
      <c r="D104" s="64" t="s">
        <v>58</v>
      </c>
      <c r="E104" s="65"/>
      <c r="F104" s="65"/>
      <c r="G104" s="65"/>
      <c r="H104" s="65"/>
      <c r="I104" s="65"/>
      <c r="J104" s="66">
        <f>J148</f>
        <v>0</v>
      </c>
      <c r="L104" s="63"/>
    </row>
    <row r="105" spans="1:47" s="5" customFormat="1" ht="19.899999999999999" customHeight="1" x14ac:dyDescent="0.2">
      <c r="B105" s="63"/>
      <c r="D105" s="64" t="s">
        <v>141</v>
      </c>
      <c r="E105" s="65"/>
      <c r="F105" s="65"/>
      <c r="G105" s="65"/>
      <c r="H105" s="65"/>
      <c r="I105" s="65"/>
      <c r="J105" s="66">
        <f>J158</f>
        <v>0</v>
      </c>
      <c r="L105" s="63"/>
    </row>
    <row r="106" spans="1:47" s="5" customFormat="1" ht="19.899999999999999" customHeight="1" x14ac:dyDescent="0.2">
      <c r="B106" s="63"/>
      <c r="D106" s="64" t="s">
        <v>59</v>
      </c>
      <c r="E106" s="65"/>
      <c r="F106" s="65"/>
      <c r="G106" s="65"/>
      <c r="H106" s="65"/>
      <c r="I106" s="65"/>
      <c r="J106" s="66">
        <f>J162</f>
        <v>0</v>
      </c>
      <c r="L106" s="63"/>
    </row>
    <row r="107" spans="1:47" s="5" customFormat="1" ht="19.899999999999999" customHeight="1" x14ac:dyDescent="0.2">
      <c r="B107" s="63"/>
      <c r="D107" s="64" t="s">
        <v>60</v>
      </c>
      <c r="E107" s="65"/>
      <c r="F107" s="65"/>
      <c r="G107" s="65"/>
      <c r="H107" s="65"/>
      <c r="I107" s="65"/>
      <c r="J107" s="66">
        <f>J173</f>
        <v>0</v>
      </c>
      <c r="L107" s="63"/>
    </row>
    <row r="108" spans="1:47" s="5" customFormat="1" ht="19.899999999999999" customHeight="1" x14ac:dyDescent="0.2">
      <c r="B108" s="63"/>
      <c r="D108" s="64" t="s">
        <v>142</v>
      </c>
      <c r="E108" s="65"/>
      <c r="F108" s="65"/>
      <c r="G108" s="65"/>
      <c r="H108" s="65"/>
      <c r="I108" s="65"/>
      <c r="J108" s="66">
        <f>J182</f>
        <v>0</v>
      </c>
      <c r="L108" s="63"/>
    </row>
    <row r="109" spans="1:47" s="5" customFormat="1" ht="19.899999999999999" customHeight="1" x14ac:dyDescent="0.2">
      <c r="B109" s="63"/>
      <c r="D109" s="64" t="s">
        <v>143</v>
      </c>
      <c r="E109" s="65"/>
      <c r="F109" s="65"/>
      <c r="G109" s="65"/>
      <c r="H109" s="65"/>
      <c r="I109" s="65"/>
      <c r="J109" s="66">
        <f>J185</f>
        <v>0</v>
      </c>
      <c r="L109" s="63"/>
    </row>
    <row r="110" spans="1:47" s="2" customFormat="1" ht="21.75" customHeight="1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20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47" s="2" customFormat="1" ht="6.95" customHeight="1" x14ac:dyDescent="0.2">
      <c r="A111" s="16"/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20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5" spans="1:31" s="2" customFormat="1" ht="6.95" customHeight="1" x14ac:dyDescent="0.2">
      <c r="A115" s="16"/>
      <c r="B115" s="27"/>
      <c r="C115" s="28"/>
      <c r="D115" s="28"/>
      <c r="E115" s="28"/>
      <c r="F115" s="28"/>
      <c r="G115" s="28"/>
      <c r="H115" s="28"/>
      <c r="I115" s="28"/>
      <c r="J115" s="28"/>
      <c r="K115" s="28"/>
      <c r="L115" s="20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s="2" customFormat="1" ht="24.95" customHeight="1" x14ac:dyDescent="0.2">
      <c r="A116" s="16"/>
      <c r="B116" s="17"/>
      <c r="C116" s="12" t="s">
        <v>61</v>
      </c>
      <c r="D116" s="16"/>
      <c r="E116" s="16"/>
      <c r="F116" s="16"/>
      <c r="G116" s="16"/>
      <c r="H116" s="16"/>
      <c r="I116" s="16"/>
      <c r="J116" s="16"/>
      <c r="K116" s="16"/>
      <c r="L116" s="20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s="2" customFormat="1" ht="6.95" customHeight="1" x14ac:dyDescent="0.2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20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s="2" customFormat="1" ht="12" customHeight="1" x14ac:dyDescent="0.2">
      <c r="A118" s="16"/>
      <c r="B118" s="17"/>
      <c r="C118" s="14" t="s">
        <v>5</v>
      </c>
      <c r="D118" s="16"/>
      <c r="E118" s="16"/>
      <c r="F118" s="16"/>
      <c r="G118" s="16"/>
      <c r="H118" s="16"/>
      <c r="I118" s="16"/>
      <c r="J118" s="16"/>
      <c r="K118" s="16"/>
      <c r="L118" s="20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s="2" customFormat="1" ht="16.5" customHeight="1" x14ac:dyDescent="0.2">
      <c r="A119" s="16"/>
      <c r="B119" s="17"/>
      <c r="C119" s="16"/>
      <c r="D119" s="16"/>
      <c r="E119" s="119" t="e">
        <f>E7</f>
        <v>#REF!</v>
      </c>
      <c r="F119" s="122"/>
      <c r="G119" s="122"/>
      <c r="H119" s="122"/>
      <c r="I119" s="16"/>
      <c r="J119" s="16"/>
      <c r="K119" s="16"/>
      <c r="L119" s="20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s="1" customFormat="1" ht="12" customHeight="1" x14ac:dyDescent="0.2">
      <c r="B120" s="11"/>
      <c r="C120" s="14" t="s">
        <v>45</v>
      </c>
      <c r="L120" s="11"/>
    </row>
    <row r="121" spans="1:31" s="2" customFormat="1" ht="16.5" customHeight="1" x14ac:dyDescent="0.2">
      <c r="A121" s="16"/>
      <c r="B121" s="17"/>
      <c r="C121" s="16"/>
      <c r="D121" s="16"/>
      <c r="E121" s="119" t="s">
        <v>46</v>
      </c>
      <c r="F121" s="120"/>
      <c r="G121" s="120"/>
      <c r="H121" s="120"/>
      <c r="I121" s="16"/>
      <c r="J121" s="16"/>
      <c r="K121" s="16"/>
      <c r="L121" s="20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s="2" customFormat="1" ht="12" customHeight="1" x14ac:dyDescent="0.2">
      <c r="A122" s="16"/>
      <c r="B122" s="17"/>
      <c r="C122" s="14" t="s">
        <v>47</v>
      </c>
      <c r="D122" s="16"/>
      <c r="E122" s="16"/>
      <c r="F122" s="16"/>
      <c r="G122" s="16"/>
      <c r="H122" s="16"/>
      <c r="I122" s="16"/>
      <c r="J122" s="16"/>
      <c r="K122" s="16"/>
      <c r="L122" s="20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s="2" customFormat="1" ht="16.5" customHeight="1" x14ac:dyDescent="0.2">
      <c r="A123" s="16"/>
      <c r="B123" s="17"/>
      <c r="C123" s="16"/>
      <c r="D123" s="16"/>
      <c r="E123" s="121" t="str">
        <f>E11</f>
        <v>04 - Konštrukcia strechy</v>
      </c>
      <c r="F123" s="120"/>
      <c r="G123" s="120"/>
      <c r="H123" s="120"/>
      <c r="I123" s="16"/>
      <c r="J123" s="16"/>
      <c r="K123" s="16"/>
      <c r="L123" s="20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2" customFormat="1" ht="6.95" customHeight="1" x14ac:dyDescent="0.2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20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2" customFormat="1" ht="12" customHeight="1" x14ac:dyDescent="0.2">
      <c r="A125" s="16"/>
      <c r="B125" s="17"/>
      <c r="C125" s="14" t="s">
        <v>8</v>
      </c>
      <c r="D125" s="16"/>
      <c r="E125" s="16"/>
      <c r="F125" s="13" t="str">
        <f>F14</f>
        <v>Prešov</v>
      </c>
      <c r="G125" s="16"/>
      <c r="H125" s="16"/>
      <c r="I125" s="14" t="s">
        <v>9</v>
      </c>
      <c r="J125" s="29"/>
      <c r="K125" s="16"/>
      <c r="L125" s="20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2" customFormat="1" ht="6.95" customHeight="1" x14ac:dyDescent="0.2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20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2" customFormat="1" ht="40.15" customHeight="1" x14ac:dyDescent="0.2">
      <c r="A127" s="16"/>
      <c r="B127" s="17"/>
      <c r="C127" s="14" t="s">
        <v>10</v>
      </c>
      <c r="D127" s="16"/>
      <c r="E127" s="16"/>
      <c r="F127" s="13"/>
      <c r="G127" s="16"/>
      <c r="H127" s="16"/>
      <c r="I127" s="14" t="s">
        <v>14</v>
      </c>
      <c r="J127" s="15"/>
      <c r="K127" s="16"/>
      <c r="L127" s="20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2" customFormat="1" ht="15.2" customHeight="1" x14ac:dyDescent="0.2">
      <c r="A128" s="16"/>
      <c r="B128" s="17"/>
      <c r="C128" s="14" t="s">
        <v>13</v>
      </c>
      <c r="D128" s="16"/>
      <c r="E128" s="16"/>
      <c r="F128" s="13" t="str">
        <f>IF(E20="","",E20)</f>
        <v>Víťaz výberového konania</v>
      </c>
      <c r="G128" s="16"/>
      <c r="H128" s="16"/>
      <c r="I128" s="14" t="s">
        <v>15</v>
      </c>
      <c r="J128" s="15"/>
      <c r="K128" s="16"/>
      <c r="L128" s="20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65" s="2" customFormat="1" ht="10.35" customHeight="1" x14ac:dyDescent="0.2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20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65" s="6" customFormat="1" ht="29.25" customHeight="1" x14ac:dyDescent="0.2">
      <c r="A130" s="67"/>
      <c r="B130" s="68"/>
      <c r="C130" s="69" t="s">
        <v>62</v>
      </c>
      <c r="D130" s="70" t="s">
        <v>38</v>
      </c>
      <c r="E130" s="70" t="s">
        <v>36</v>
      </c>
      <c r="F130" s="70" t="s">
        <v>37</v>
      </c>
      <c r="G130" s="70" t="s">
        <v>63</v>
      </c>
      <c r="H130" s="70" t="s">
        <v>64</v>
      </c>
      <c r="I130" s="70" t="s">
        <v>65</v>
      </c>
      <c r="J130" s="71" t="s">
        <v>52</v>
      </c>
      <c r="K130" s="72" t="s">
        <v>66</v>
      </c>
      <c r="L130" s="73"/>
      <c r="M130" s="32" t="s">
        <v>0</v>
      </c>
      <c r="N130" s="33" t="s">
        <v>21</v>
      </c>
      <c r="O130" s="33" t="s">
        <v>67</v>
      </c>
      <c r="P130" s="33" t="s">
        <v>68</v>
      </c>
      <c r="Q130" s="33" t="s">
        <v>69</v>
      </c>
      <c r="R130" s="33" t="s">
        <v>70</v>
      </c>
      <c r="S130" s="33" t="s">
        <v>71</v>
      </c>
      <c r="T130" s="34" t="s">
        <v>72</v>
      </c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65" s="2" customFormat="1" ht="22.9" customHeight="1" x14ac:dyDescent="0.25">
      <c r="A131" s="16"/>
      <c r="B131" s="17"/>
      <c r="C131" s="37" t="s">
        <v>53</v>
      </c>
      <c r="D131" s="16"/>
      <c r="E131" s="16"/>
      <c r="F131" s="16"/>
      <c r="G131" s="16"/>
      <c r="H131" s="16"/>
      <c r="I131" s="16"/>
      <c r="J131" s="74">
        <f>BK131</f>
        <v>0</v>
      </c>
      <c r="K131" s="16"/>
      <c r="L131" s="17"/>
      <c r="M131" s="35"/>
      <c r="N131" s="30"/>
      <c r="O131" s="36"/>
      <c r="P131" s="75">
        <f>P132+P139</f>
        <v>1586.64803321</v>
      </c>
      <c r="Q131" s="36"/>
      <c r="R131" s="75">
        <f>R132+R139</f>
        <v>74.559115460000001</v>
      </c>
      <c r="S131" s="36"/>
      <c r="T131" s="76">
        <f>T132+T139</f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8" t="s">
        <v>39</v>
      </c>
      <c r="AU131" s="8" t="s">
        <v>54</v>
      </c>
      <c r="BK131" s="77">
        <f>BK132+BK139</f>
        <v>0</v>
      </c>
    </row>
    <row r="132" spans="1:65" s="7" customFormat="1" ht="25.9" customHeight="1" x14ac:dyDescent="0.2">
      <c r="B132" s="78"/>
      <c r="D132" s="79" t="s">
        <v>39</v>
      </c>
      <c r="E132" s="80" t="s">
        <v>73</v>
      </c>
      <c r="F132" s="80" t="s">
        <v>74</v>
      </c>
      <c r="J132" s="81">
        <f>BK132</f>
        <v>0</v>
      </c>
      <c r="L132" s="78"/>
      <c r="M132" s="82"/>
      <c r="N132" s="83"/>
      <c r="O132" s="83"/>
      <c r="P132" s="84">
        <f>P133+P137</f>
        <v>107.97536524</v>
      </c>
      <c r="Q132" s="83"/>
      <c r="R132" s="84">
        <f>R133+R137</f>
        <v>20.077902850000001</v>
      </c>
      <c r="S132" s="83"/>
      <c r="T132" s="85">
        <f>T133+T137</f>
        <v>0</v>
      </c>
      <c r="AR132" s="79" t="s">
        <v>41</v>
      </c>
      <c r="AT132" s="86" t="s">
        <v>39</v>
      </c>
      <c r="AU132" s="86" t="s">
        <v>40</v>
      </c>
      <c r="AY132" s="79" t="s">
        <v>75</v>
      </c>
      <c r="BK132" s="87">
        <f>BK133+BK137</f>
        <v>0</v>
      </c>
    </row>
    <row r="133" spans="1:65" s="7" customFormat="1" ht="22.9" customHeight="1" x14ac:dyDescent="0.2">
      <c r="B133" s="78"/>
      <c r="D133" s="79" t="s">
        <v>39</v>
      </c>
      <c r="E133" s="88" t="s">
        <v>79</v>
      </c>
      <c r="F133" s="88" t="s">
        <v>138</v>
      </c>
      <c r="J133" s="89">
        <f>BK133</f>
        <v>0</v>
      </c>
      <c r="L133" s="78"/>
      <c r="M133" s="82"/>
      <c r="N133" s="83"/>
      <c r="O133" s="83"/>
      <c r="P133" s="84">
        <f>SUM(P134:P136)</f>
        <v>58.52325124</v>
      </c>
      <c r="Q133" s="83"/>
      <c r="R133" s="84">
        <f>SUM(R134:R136)</f>
        <v>20.077902850000001</v>
      </c>
      <c r="S133" s="83"/>
      <c r="T133" s="85">
        <f>SUM(T134:T136)</f>
        <v>0</v>
      </c>
      <c r="AR133" s="79" t="s">
        <v>41</v>
      </c>
      <c r="AT133" s="86" t="s">
        <v>39</v>
      </c>
      <c r="AU133" s="86" t="s">
        <v>41</v>
      </c>
      <c r="AY133" s="79" t="s">
        <v>75</v>
      </c>
      <c r="BK133" s="87">
        <f>SUM(BK134:BK136)</f>
        <v>0</v>
      </c>
    </row>
    <row r="134" spans="1:65" s="2" customFormat="1" ht="21.75" customHeight="1" x14ac:dyDescent="0.2">
      <c r="A134" s="16"/>
      <c r="B134" s="90"/>
      <c r="C134" s="91" t="s">
        <v>41</v>
      </c>
      <c r="D134" s="91" t="s">
        <v>76</v>
      </c>
      <c r="E134" s="92" t="s">
        <v>144</v>
      </c>
      <c r="F134" s="93" t="s">
        <v>145</v>
      </c>
      <c r="G134" s="94" t="s">
        <v>81</v>
      </c>
      <c r="H134" s="95">
        <v>5.157</v>
      </c>
      <c r="I134" s="95">
        <v>0</v>
      </c>
      <c r="J134" s="95">
        <f>ROUND(I134*H134,3)</f>
        <v>0</v>
      </c>
      <c r="K134" s="96"/>
      <c r="L134" s="17"/>
      <c r="M134" s="97" t="s">
        <v>0</v>
      </c>
      <c r="N134" s="98" t="s">
        <v>23</v>
      </c>
      <c r="O134" s="99">
        <v>5.6254600000000003</v>
      </c>
      <c r="P134" s="99">
        <f>O134*H134</f>
        <v>29.010497220000001</v>
      </c>
      <c r="Q134" s="99">
        <v>2.07761</v>
      </c>
      <c r="R134" s="99">
        <f>Q134*H134</f>
        <v>10.714234769999999</v>
      </c>
      <c r="S134" s="99">
        <v>0</v>
      </c>
      <c r="T134" s="100">
        <f>S134*H134</f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R134" s="101" t="s">
        <v>78</v>
      </c>
      <c r="AT134" s="101" t="s">
        <v>76</v>
      </c>
      <c r="AU134" s="101" t="s">
        <v>42</v>
      </c>
      <c r="AY134" s="8" t="s">
        <v>75</v>
      </c>
      <c r="BE134" s="102">
        <f>IF(N134="základná",J134,0)</f>
        <v>0</v>
      </c>
      <c r="BF134" s="102">
        <f>IF(N134="znížená",J134,0)</f>
        <v>0</v>
      </c>
      <c r="BG134" s="102">
        <f>IF(N134="zákl. prenesená",J134,0)</f>
        <v>0</v>
      </c>
      <c r="BH134" s="102">
        <f>IF(N134="zníž. prenesená",J134,0)</f>
        <v>0</v>
      </c>
      <c r="BI134" s="102">
        <f>IF(N134="nulová",J134,0)</f>
        <v>0</v>
      </c>
      <c r="BJ134" s="8" t="s">
        <v>42</v>
      </c>
      <c r="BK134" s="103">
        <f>ROUND(I134*H134,3)</f>
        <v>0</v>
      </c>
      <c r="BL134" s="8" t="s">
        <v>78</v>
      </c>
      <c r="BM134" s="101" t="s">
        <v>146</v>
      </c>
    </row>
    <row r="135" spans="1:65" s="2" customFormat="1" ht="33" customHeight="1" x14ac:dyDescent="0.2">
      <c r="A135" s="16"/>
      <c r="B135" s="90"/>
      <c r="C135" s="91" t="s">
        <v>42</v>
      </c>
      <c r="D135" s="91" t="s">
        <v>76</v>
      </c>
      <c r="E135" s="92" t="s">
        <v>147</v>
      </c>
      <c r="F135" s="93" t="s">
        <v>148</v>
      </c>
      <c r="G135" s="94" t="s">
        <v>81</v>
      </c>
      <c r="H135" s="95">
        <v>10.238</v>
      </c>
      <c r="I135" s="95">
        <v>0</v>
      </c>
      <c r="J135" s="95">
        <f>ROUND(I135*H135,3)</f>
        <v>0</v>
      </c>
      <c r="K135" s="96"/>
      <c r="L135" s="17"/>
      <c r="M135" s="97" t="s">
        <v>0</v>
      </c>
      <c r="N135" s="98" t="s">
        <v>23</v>
      </c>
      <c r="O135" s="99">
        <v>2.3978899999999999</v>
      </c>
      <c r="P135" s="99">
        <f>O135*H135</f>
        <v>24.549597819999999</v>
      </c>
      <c r="Q135" s="99">
        <v>0.83186000000000004</v>
      </c>
      <c r="R135" s="99">
        <f>Q135*H135</f>
        <v>8.5165826800000008</v>
      </c>
      <c r="S135" s="99">
        <v>0</v>
      </c>
      <c r="T135" s="100">
        <f>S135*H135</f>
        <v>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R135" s="101" t="s">
        <v>78</v>
      </c>
      <c r="AT135" s="101" t="s">
        <v>76</v>
      </c>
      <c r="AU135" s="101" t="s">
        <v>42</v>
      </c>
      <c r="AY135" s="8" t="s">
        <v>75</v>
      </c>
      <c r="BE135" s="102">
        <f>IF(N135="základná",J135,0)</f>
        <v>0</v>
      </c>
      <c r="BF135" s="102">
        <f>IF(N135="znížená",J135,0)</f>
        <v>0</v>
      </c>
      <c r="BG135" s="102">
        <f>IF(N135="zákl. prenesená",J135,0)</f>
        <v>0</v>
      </c>
      <c r="BH135" s="102">
        <f>IF(N135="zníž. prenesená",J135,0)</f>
        <v>0</v>
      </c>
      <c r="BI135" s="102">
        <f>IF(N135="nulová",J135,0)</f>
        <v>0</v>
      </c>
      <c r="BJ135" s="8" t="s">
        <v>42</v>
      </c>
      <c r="BK135" s="103">
        <f>ROUND(I135*H135,3)</f>
        <v>0</v>
      </c>
      <c r="BL135" s="8" t="s">
        <v>78</v>
      </c>
      <c r="BM135" s="101" t="s">
        <v>149</v>
      </c>
    </row>
    <row r="136" spans="1:65" s="2" customFormat="1" ht="33" customHeight="1" x14ac:dyDescent="0.2">
      <c r="A136" s="16"/>
      <c r="B136" s="90"/>
      <c r="C136" s="91" t="s">
        <v>79</v>
      </c>
      <c r="D136" s="91" t="s">
        <v>76</v>
      </c>
      <c r="E136" s="92" t="s">
        <v>150</v>
      </c>
      <c r="F136" s="93" t="s">
        <v>151</v>
      </c>
      <c r="G136" s="94" t="s">
        <v>77</v>
      </c>
      <c r="H136" s="95">
        <v>4.1399999999999997</v>
      </c>
      <c r="I136" s="95">
        <v>0</v>
      </c>
      <c r="J136" s="95">
        <f>ROUND(I136*H136,3)</f>
        <v>0</v>
      </c>
      <c r="K136" s="96"/>
      <c r="L136" s="17"/>
      <c r="M136" s="97" t="s">
        <v>0</v>
      </c>
      <c r="N136" s="98" t="s">
        <v>23</v>
      </c>
      <c r="O136" s="99">
        <v>1.1988300000000001</v>
      </c>
      <c r="P136" s="99">
        <f>O136*H136</f>
        <v>4.9631562000000002</v>
      </c>
      <c r="Q136" s="99">
        <v>0.20460999999999999</v>
      </c>
      <c r="R136" s="99">
        <f>Q136*H136</f>
        <v>0.84708539999999988</v>
      </c>
      <c r="S136" s="99">
        <v>0</v>
      </c>
      <c r="T136" s="100">
        <f>S136*H136</f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01" t="s">
        <v>78</v>
      </c>
      <c r="AT136" s="101" t="s">
        <v>76</v>
      </c>
      <c r="AU136" s="101" t="s">
        <v>42</v>
      </c>
      <c r="AY136" s="8" t="s">
        <v>75</v>
      </c>
      <c r="BE136" s="102">
        <f>IF(N136="základná",J136,0)</f>
        <v>0</v>
      </c>
      <c r="BF136" s="102">
        <f>IF(N136="znížená",J136,0)</f>
        <v>0</v>
      </c>
      <c r="BG136" s="102">
        <f>IF(N136="zákl. prenesená",J136,0)</f>
        <v>0</v>
      </c>
      <c r="BH136" s="102">
        <f>IF(N136="zníž. prenesená",J136,0)</f>
        <v>0</v>
      </c>
      <c r="BI136" s="102">
        <f>IF(N136="nulová",J136,0)</f>
        <v>0</v>
      </c>
      <c r="BJ136" s="8" t="s">
        <v>42</v>
      </c>
      <c r="BK136" s="103">
        <f>ROUND(I136*H136,3)</f>
        <v>0</v>
      </c>
      <c r="BL136" s="8" t="s">
        <v>78</v>
      </c>
      <c r="BM136" s="101" t="s">
        <v>152</v>
      </c>
    </row>
    <row r="137" spans="1:65" s="7" customFormat="1" ht="22.9" customHeight="1" x14ac:dyDescent="0.2">
      <c r="B137" s="78"/>
      <c r="D137" s="79" t="s">
        <v>39</v>
      </c>
      <c r="E137" s="88" t="s">
        <v>110</v>
      </c>
      <c r="F137" s="88" t="s">
        <v>111</v>
      </c>
      <c r="J137" s="89">
        <f>BK137</f>
        <v>0</v>
      </c>
      <c r="L137" s="78"/>
      <c r="M137" s="82"/>
      <c r="N137" s="83"/>
      <c r="O137" s="83"/>
      <c r="P137" s="84">
        <f>P138</f>
        <v>49.452114000000002</v>
      </c>
      <c r="Q137" s="83"/>
      <c r="R137" s="84">
        <f>R138</f>
        <v>0</v>
      </c>
      <c r="S137" s="83"/>
      <c r="T137" s="85">
        <f>T138</f>
        <v>0</v>
      </c>
      <c r="AR137" s="79" t="s">
        <v>41</v>
      </c>
      <c r="AT137" s="86" t="s">
        <v>39</v>
      </c>
      <c r="AU137" s="86" t="s">
        <v>41</v>
      </c>
      <c r="AY137" s="79" t="s">
        <v>75</v>
      </c>
      <c r="BK137" s="87">
        <f>BK138</f>
        <v>0</v>
      </c>
    </row>
    <row r="138" spans="1:65" s="2" customFormat="1" ht="21.75" customHeight="1" x14ac:dyDescent="0.2">
      <c r="A138" s="16"/>
      <c r="B138" s="90"/>
      <c r="C138" s="91" t="s">
        <v>78</v>
      </c>
      <c r="D138" s="91" t="s">
        <v>76</v>
      </c>
      <c r="E138" s="92" t="s">
        <v>113</v>
      </c>
      <c r="F138" s="93" t="s">
        <v>114</v>
      </c>
      <c r="G138" s="94" t="s">
        <v>88</v>
      </c>
      <c r="H138" s="95">
        <v>20.077999999999999</v>
      </c>
      <c r="I138" s="95">
        <v>0</v>
      </c>
      <c r="J138" s="95">
        <f>ROUND(I138*H138,3)</f>
        <v>0</v>
      </c>
      <c r="K138" s="96"/>
      <c r="L138" s="17"/>
      <c r="M138" s="97" t="s">
        <v>0</v>
      </c>
      <c r="N138" s="98" t="s">
        <v>23</v>
      </c>
      <c r="O138" s="99">
        <v>2.4630000000000001</v>
      </c>
      <c r="P138" s="99">
        <f>O138*H138</f>
        <v>49.452114000000002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01" t="s">
        <v>78</v>
      </c>
      <c r="AT138" s="101" t="s">
        <v>76</v>
      </c>
      <c r="AU138" s="101" t="s">
        <v>42</v>
      </c>
      <c r="AY138" s="8" t="s">
        <v>75</v>
      </c>
      <c r="BE138" s="102">
        <f>IF(N138="základná",J138,0)</f>
        <v>0</v>
      </c>
      <c r="BF138" s="102">
        <f>IF(N138="znížená",J138,0)</f>
        <v>0</v>
      </c>
      <c r="BG138" s="102">
        <f>IF(N138="zákl. prenesená",J138,0)</f>
        <v>0</v>
      </c>
      <c r="BH138" s="102">
        <f>IF(N138="zníž. prenesená",J138,0)</f>
        <v>0</v>
      </c>
      <c r="BI138" s="102">
        <f>IF(N138="nulová",J138,0)</f>
        <v>0</v>
      </c>
      <c r="BJ138" s="8" t="s">
        <v>42</v>
      </c>
      <c r="BK138" s="103">
        <f>ROUND(I138*H138,3)</f>
        <v>0</v>
      </c>
      <c r="BL138" s="8" t="s">
        <v>78</v>
      </c>
      <c r="BM138" s="101" t="s">
        <v>153</v>
      </c>
    </row>
    <row r="139" spans="1:65" s="7" customFormat="1" ht="25.9" customHeight="1" x14ac:dyDescent="0.2">
      <c r="B139" s="78"/>
      <c r="D139" s="79" t="s">
        <v>39</v>
      </c>
      <c r="E139" s="80" t="s">
        <v>115</v>
      </c>
      <c r="F139" s="80" t="s">
        <v>116</v>
      </c>
      <c r="J139" s="81">
        <f>BK139</f>
        <v>0</v>
      </c>
      <c r="L139" s="78"/>
      <c r="M139" s="82"/>
      <c r="N139" s="83"/>
      <c r="O139" s="83"/>
      <c r="P139" s="84">
        <f>P140+P148+P158+P162+P173+P182+P185</f>
        <v>1478.67266797</v>
      </c>
      <c r="Q139" s="83"/>
      <c r="R139" s="84">
        <f>R140+R148+R158+R162+R173+R182+R185</f>
        <v>54.48121261</v>
      </c>
      <c r="S139" s="83"/>
      <c r="T139" s="85">
        <f>T140+T148+T158+T162+T173+T182+T185</f>
        <v>0</v>
      </c>
      <c r="AR139" s="79" t="s">
        <v>42</v>
      </c>
      <c r="AT139" s="86" t="s">
        <v>39</v>
      </c>
      <c r="AU139" s="86" t="s">
        <v>40</v>
      </c>
      <c r="AY139" s="79" t="s">
        <v>75</v>
      </c>
      <c r="BK139" s="87">
        <f>BK140+BK148+BK158+BK162+BK173+BK182+BK185</f>
        <v>0</v>
      </c>
    </row>
    <row r="140" spans="1:65" s="7" customFormat="1" ht="22.9" customHeight="1" x14ac:dyDescent="0.2">
      <c r="B140" s="78"/>
      <c r="D140" s="79" t="s">
        <v>39</v>
      </c>
      <c r="E140" s="88" t="s">
        <v>154</v>
      </c>
      <c r="F140" s="88" t="s">
        <v>155</v>
      </c>
      <c r="J140" s="89">
        <f>BK140</f>
        <v>0</v>
      </c>
      <c r="L140" s="78"/>
      <c r="M140" s="82"/>
      <c r="N140" s="83"/>
      <c r="O140" s="83"/>
      <c r="P140" s="84">
        <f>SUM(P141:P147)</f>
        <v>128.13200076000001</v>
      </c>
      <c r="Q140" s="83"/>
      <c r="R140" s="84">
        <f>SUM(R141:R147)</f>
        <v>16.481460800000004</v>
      </c>
      <c r="S140" s="83"/>
      <c r="T140" s="85">
        <f>SUM(T141:T147)</f>
        <v>0</v>
      </c>
      <c r="AR140" s="79" t="s">
        <v>42</v>
      </c>
      <c r="AT140" s="86" t="s">
        <v>39</v>
      </c>
      <c r="AU140" s="86" t="s">
        <v>41</v>
      </c>
      <c r="AY140" s="79" t="s">
        <v>75</v>
      </c>
      <c r="BK140" s="87">
        <f>SUM(BK141:BK147)</f>
        <v>0</v>
      </c>
    </row>
    <row r="141" spans="1:65" s="2" customFormat="1" ht="21.75" customHeight="1" x14ac:dyDescent="0.2">
      <c r="A141" s="16"/>
      <c r="B141" s="90"/>
      <c r="C141" s="91" t="s">
        <v>82</v>
      </c>
      <c r="D141" s="91" t="s">
        <v>76</v>
      </c>
      <c r="E141" s="92" t="s">
        <v>156</v>
      </c>
      <c r="F141" s="93" t="s">
        <v>157</v>
      </c>
      <c r="G141" s="94" t="s">
        <v>77</v>
      </c>
      <c r="H141" s="95">
        <v>816.07500000000005</v>
      </c>
      <c r="I141" s="95">
        <v>0</v>
      </c>
      <c r="J141" s="95">
        <f t="shared" ref="J141:J147" si="0">ROUND(I141*H141,3)</f>
        <v>0</v>
      </c>
      <c r="K141" s="96"/>
      <c r="L141" s="17"/>
      <c r="M141" s="97" t="s">
        <v>0</v>
      </c>
      <c r="N141" s="98" t="s">
        <v>23</v>
      </c>
      <c r="O141" s="99">
        <v>9.1999999999999998E-2</v>
      </c>
      <c r="P141" s="99">
        <f t="shared" ref="P141:P147" si="1">O141*H141</f>
        <v>75.078900000000004</v>
      </c>
      <c r="Q141" s="99">
        <v>0</v>
      </c>
      <c r="R141" s="99">
        <f t="shared" ref="R141:R147" si="2">Q141*H141</f>
        <v>0</v>
      </c>
      <c r="S141" s="99">
        <v>0</v>
      </c>
      <c r="T141" s="100">
        <f t="shared" ref="T141:T147" si="3">S141*H141</f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01" t="s">
        <v>95</v>
      </c>
      <c r="AT141" s="101" t="s">
        <v>76</v>
      </c>
      <c r="AU141" s="101" t="s">
        <v>42</v>
      </c>
      <c r="AY141" s="8" t="s">
        <v>75</v>
      </c>
      <c r="BE141" s="102">
        <f t="shared" ref="BE141:BE147" si="4">IF(N141="základná",J141,0)</f>
        <v>0</v>
      </c>
      <c r="BF141" s="102">
        <f t="shared" ref="BF141:BF147" si="5">IF(N141="znížená",J141,0)</f>
        <v>0</v>
      </c>
      <c r="BG141" s="102">
        <f t="shared" ref="BG141:BG147" si="6">IF(N141="zákl. prenesená",J141,0)</f>
        <v>0</v>
      </c>
      <c r="BH141" s="102">
        <f t="shared" ref="BH141:BH147" si="7">IF(N141="zníž. prenesená",J141,0)</f>
        <v>0</v>
      </c>
      <c r="BI141" s="102">
        <f t="shared" ref="BI141:BI147" si="8">IF(N141="nulová",J141,0)</f>
        <v>0</v>
      </c>
      <c r="BJ141" s="8" t="s">
        <v>42</v>
      </c>
      <c r="BK141" s="103">
        <f t="shared" ref="BK141:BK147" si="9">ROUND(I141*H141,3)</f>
        <v>0</v>
      </c>
      <c r="BL141" s="8" t="s">
        <v>95</v>
      </c>
      <c r="BM141" s="101" t="s">
        <v>158</v>
      </c>
    </row>
    <row r="142" spans="1:65" s="2" customFormat="1" ht="33" customHeight="1" x14ac:dyDescent="0.2">
      <c r="A142" s="16"/>
      <c r="B142" s="90"/>
      <c r="C142" s="108" t="s">
        <v>83</v>
      </c>
      <c r="D142" s="108" t="s">
        <v>137</v>
      </c>
      <c r="E142" s="109" t="s">
        <v>159</v>
      </c>
      <c r="F142" s="110" t="s">
        <v>160</v>
      </c>
      <c r="G142" s="111" t="s">
        <v>77</v>
      </c>
      <c r="H142" s="112">
        <v>832.39700000000005</v>
      </c>
      <c r="I142" s="112">
        <v>0</v>
      </c>
      <c r="J142" s="112">
        <f t="shared" si="0"/>
        <v>0</v>
      </c>
      <c r="K142" s="113"/>
      <c r="L142" s="114"/>
      <c r="M142" s="115" t="s">
        <v>0</v>
      </c>
      <c r="N142" s="116" t="s">
        <v>23</v>
      </c>
      <c r="O142" s="99">
        <v>0</v>
      </c>
      <c r="P142" s="99">
        <f t="shared" si="1"/>
        <v>0</v>
      </c>
      <c r="Q142" s="99">
        <v>1.9599999999999999E-2</v>
      </c>
      <c r="R142" s="99">
        <f t="shared" si="2"/>
        <v>16.314981200000002</v>
      </c>
      <c r="S142" s="99">
        <v>0</v>
      </c>
      <c r="T142" s="100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01" t="s">
        <v>112</v>
      </c>
      <c r="AT142" s="101" t="s">
        <v>137</v>
      </c>
      <c r="AU142" s="101" t="s">
        <v>42</v>
      </c>
      <c r="AY142" s="8" t="s">
        <v>75</v>
      </c>
      <c r="BE142" s="102">
        <f t="shared" si="4"/>
        <v>0</v>
      </c>
      <c r="BF142" s="102">
        <f t="shared" si="5"/>
        <v>0</v>
      </c>
      <c r="BG142" s="102">
        <f t="shared" si="6"/>
        <v>0</v>
      </c>
      <c r="BH142" s="102">
        <f t="shared" si="7"/>
        <v>0</v>
      </c>
      <c r="BI142" s="102">
        <f t="shared" si="8"/>
        <v>0</v>
      </c>
      <c r="BJ142" s="8" t="s">
        <v>42</v>
      </c>
      <c r="BK142" s="103">
        <f t="shared" si="9"/>
        <v>0</v>
      </c>
      <c r="BL142" s="8" t="s">
        <v>95</v>
      </c>
      <c r="BM142" s="101" t="s">
        <v>161</v>
      </c>
    </row>
    <row r="143" spans="1:65" s="2" customFormat="1" ht="16.5" customHeight="1" x14ac:dyDescent="0.2">
      <c r="A143" s="16"/>
      <c r="B143" s="90"/>
      <c r="C143" s="91" t="s">
        <v>84</v>
      </c>
      <c r="D143" s="91" t="s">
        <v>76</v>
      </c>
      <c r="E143" s="92" t="s">
        <v>162</v>
      </c>
      <c r="F143" s="93" t="s">
        <v>163</v>
      </c>
      <c r="G143" s="94" t="s">
        <v>77</v>
      </c>
      <c r="H143" s="95">
        <v>408.03800000000001</v>
      </c>
      <c r="I143" s="95">
        <v>0</v>
      </c>
      <c r="J143" s="95">
        <f t="shared" si="0"/>
        <v>0</v>
      </c>
      <c r="K143" s="96"/>
      <c r="L143" s="17"/>
      <c r="M143" s="97" t="s">
        <v>0</v>
      </c>
      <c r="N143" s="98" t="s">
        <v>23</v>
      </c>
      <c r="O143" s="99">
        <v>7.0000000000000007E-2</v>
      </c>
      <c r="P143" s="99">
        <f t="shared" si="1"/>
        <v>28.562660000000005</v>
      </c>
      <c r="Q143" s="99">
        <v>3.0000000000000001E-5</v>
      </c>
      <c r="R143" s="99">
        <f t="shared" si="2"/>
        <v>1.2241140000000001E-2</v>
      </c>
      <c r="S143" s="99">
        <v>0</v>
      </c>
      <c r="T143" s="100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01" t="s">
        <v>95</v>
      </c>
      <c r="AT143" s="101" t="s">
        <v>76</v>
      </c>
      <c r="AU143" s="101" t="s">
        <v>42</v>
      </c>
      <c r="AY143" s="8" t="s">
        <v>75</v>
      </c>
      <c r="BE143" s="102">
        <f t="shared" si="4"/>
        <v>0</v>
      </c>
      <c r="BF143" s="102">
        <f t="shared" si="5"/>
        <v>0</v>
      </c>
      <c r="BG143" s="102">
        <f t="shared" si="6"/>
        <v>0</v>
      </c>
      <c r="BH143" s="102">
        <f t="shared" si="7"/>
        <v>0</v>
      </c>
      <c r="BI143" s="102">
        <f t="shared" si="8"/>
        <v>0</v>
      </c>
      <c r="BJ143" s="8" t="s">
        <v>42</v>
      </c>
      <c r="BK143" s="103">
        <f t="shared" si="9"/>
        <v>0</v>
      </c>
      <c r="BL143" s="8" t="s">
        <v>95</v>
      </c>
      <c r="BM143" s="101" t="s">
        <v>164</v>
      </c>
    </row>
    <row r="144" spans="1:65" s="2" customFormat="1" ht="16.5" customHeight="1" x14ac:dyDescent="0.2">
      <c r="A144" s="16"/>
      <c r="B144" s="90"/>
      <c r="C144" s="108" t="s">
        <v>85</v>
      </c>
      <c r="D144" s="108" t="s">
        <v>137</v>
      </c>
      <c r="E144" s="109" t="s">
        <v>165</v>
      </c>
      <c r="F144" s="110" t="s">
        <v>166</v>
      </c>
      <c r="G144" s="111" t="s">
        <v>77</v>
      </c>
      <c r="H144" s="112">
        <v>469.24400000000003</v>
      </c>
      <c r="I144" s="112">
        <v>0</v>
      </c>
      <c r="J144" s="112">
        <f t="shared" si="0"/>
        <v>0</v>
      </c>
      <c r="K144" s="113"/>
      <c r="L144" s="114"/>
      <c r="M144" s="115" t="s">
        <v>0</v>
      </c>
      <c r="N144" s="116" t="s">
        <v>23</v>
      </c>
      <c r="O144" s="99">
        <v>0</v>
      </c>
      <c r="P144" s="99">
        <f t="shared" si="1"/>
        <v>0</v>
      </c>
      <c r="Q144" s="99">
        <v>1.8000000000000001E-4</v>
      </c>
      <c r="R144" s="99">
        <f t="shared" si="2"/>
        <v>8.4463920000000012E-2</v>
      </c>
      <c r="S144" s="99">
        <v>0</v>
      </c>
      <c r="T144" s="100">
        <f t="shared" si="3"/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R144" s="101" t="s">
        <v>112</v>
      </c>
      <c r="AT144" s="101" t="s">
        <v>137</v>
      </c>
      <c r="AU144" s="101" t="s">
        <v>42</v>
      </c>
      <c r="AY144" s="8" t="s">
        <v>75</v>
      </c>
      <c r="BE144" s="102">
        <f t="shared" si="4"/>
        <v>0</v>
      </c>
      <c r="BF144" s="102">
        <f t="shared" si="5"/>
        <v>0</v>
      </c>
      <c r="BG144" s="102">
        <f t="shared" si="6"/>
        <v>0</v>
      </c>
      <c r="BH144" s="102">
        <f t="shared" si="7"/>
        <v>0</v>
      </c>
      <c r="BI144" s="102">
        <f t="shared" si="8"/>
        <v>0</v>
      </c>
      <c r="BJ144" s="8" t="s">
        <v>42</v>
      </c>
      <c r="BK144" s="103">
        <f t="shared" si="9"/>
        <v>0</v>
      </c>
      <c r="BL144" s="8" t="s">
        <v>95</v>
      </c>
      <c r="BM144" s="101" t="s">
        <v>167</v>
      </c>
    </row>
    <row r="145" spans="1:65" s="2" customFormat="1" ht="16.5" customHeight="1" x14ac:dyDescent="0.2">
      <c r="A145" s="16"/>
      <c r="B145" s="90"/>
      <c r="C145" s="91" t="s">
        <v>86</v>
      </c>
      <c r="D145" s="91" t="s">
        <v>76</v>
      </c>
      <c r="E145" s="92" t="s">
        <v>168</v>
      </c>
      <c r="F145" s="93" t="s">
        <v>169</v>
      </c>
      <c r="G145" s="94" t="s">
        <v>77</v>
      </c>
      <c r="H145" s="95">
        <v>408.03800000000001</v>
      </c>
      <c r="I145" s="95">
        <v>0</v>
      </c>
      <c r="J145" s="95">
        <f t="shared" si="0"/>
        <v>0</v>
      </c>
      <c r="K145" s="96"/>
      <c r="L145" s="17"/>
      <c r="M145" s="97" t="s">
        <v>0</v>
      </c>
      <c r="N145" s="98" t="s">
        <v>23</v>
      </c>
      <c r="O145" s="99">
        <v>6.0019999999999997E-2</v>
      </c>
      <c r="P145" s="99">
        <f t="shared" si="1"/>
        <v>24.490440759999998</v>
      </c>
      <c r="Q145" s="99">
        <v>1.0000000000000001E-5</v>
      </c>
      <c r="R145" s="99">
        <f t="shared" si="2"/>
        <v>4.0803800000000006E-3</v>
      </c>
      <c r="S145" s="99">
        <v>0</v>
      </c>
      <c r="T145" s="100">
        <f t="shared" si="3"/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01" t="s">
        <v>95</v>
      </c>
      <c r="AT145" s="101" t="s">
        <v>76</v>
      </c>
      <c r="AU145" s="101" t="s">
        <v>42</v>
      </c>
      <c r="AY145" s="8" t="s">
        <v>75</v>
      </c>
      <c r="BE145" s="102">
        <f t="shared" si="4"/>
        <v>0</v>
      </c>
      <c r="BF145" s="102">
        <f t="shared" si="5"/>
        <v>0</v>
      </c>
      <c r="BG145" s="102">
        <f t="shared" si="6"/>
        <v>0</v>
      </c>
      <c r="BH145" s="102">
        <f t="shared" si="7"/>
        <v>0</v>
      </c>
      <c r="BI145" s="102">
        <f t="shared" si="8"/>
        <v>0</v>
      </c>
      <c r="BJ145" s="8" t="s">
        <v>42</v>
      </c>
      <c r="BK145" s="103">
        <f t="shared" si="9"/>
        <v>0</v>
      </c>
      <c r="BL145" s="8" t="s">
        <v>95</v>
      </c>
      <c r="BM145" s="101" t="s">
        <v>170</v>
      </c>
    </row>
    <row r="146" spans="1:65" s="2" customFormat="1" ht="16.5" customHeight="1" x14ac:dyDescent="0.2">
      <c r="A146" s="16"/>
      <c r="B146" s="90"/>
      <c r="C146" s="108" t="s">
        <v>87</v>
      </c>
      <c r="D146" s="108" t="s">
        <v>137</v>
      </c>
      <c r="E146" s="109" t="s">
        <v>171</v>
      </c>
      <c r="F146" s="110" t="s">
        <v>172</v>
      </c>
      <c r="G146" s="111" t="s">
        <v>77</v>
      </c>
      <c r="H146" s="112">
        <v>469.24400000000003</v>
      </c>
      <c r="I146" s="112">
        <v>0</v>
      </c>
      <c r="J146" s="112">
        <f t="shared" si="0"/>
        <v>0</v>
      </c>
      <c r="K146" s="113"/>
      <c r="L146" s="114"/>
      <c r="M146" s="115" t="s">
        <v>0</v>
      </c>
      <c r="N146" s="116" t="s">
        <v>23</v>
      </c>
      <c r="O146" s="99">
        <v>0</v>
      </c>
      <c r="P146" s="99">
        <f t="shared" si="1"/>
        <v>0</v>
      </c>
      <c r="Q146" s="99">
        <v>1.3999999999999999E-4</v>
      </c>
      <c r="R146" s="99">
        <f t="shared" si="2"/>
        <v>6.5694160000000001E-2</v>
      </c>
      <c r="S146" s="99">
        <v>0</v>
      </c>
      <c r="T146" s="100">
        <f t="shared" si="3"/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R146" s="101" t="s">
        <v>112</v>
      </c>
      <c r="AT146" s="101" t="s">
        <v>137</v>
      </c>
      <c r="AU146" s="101" t="s">
        <v>42</v>
      </c>
      <c r="AY146" s="8" t="s">
        <v>75</v>
      </c>
      <c r="BE146" s="102">
        <f t="shared" si="4"/>
        <v>0</v>
      </c>
      <c r="BF146" s="102">
        <f t="shared" si="5"/>
        <v>0</v>
      </c>
      <c r="BG146" s="102">
        <f t="shared" si="6"/>
        <v>0</v>
      </c>
      <c r="BH146" s="102">
        <f t="shared" si="7"/>
        <v>0</v>
      </c>
      <c r="BI146" s="102">
        <f t="shared" si="8"/>
        <v>0</v>
      </c>
      <c r="BJ146" s="8" t="s">
        <v>42</v>
      </c>
      <c r="BK146" s="103">
        <f t="shared" si="9"/>
        <v>0</v>
      </c>
      <c r="BL146" s="8" t="s">
        <v>95</v>
      </c>
      <c r="BM146" s="101" t="s">
        <v>173</v>
      </c>
    </row>
    <row r="147" spans="1:65" s="2" customFormat="1" ht="21.75" customHeight="1" x14ac:dyDescent="0.2">
      <c r="A147" s="16"/>
      <c r="B147" s="90"/>
      <c r="C147" s="91" t="s">
        <v>89</v>
      </c>
      <c r="D147" s="91" t="s">
        <v>76</v>
      </c>
      <c r="E147" s="92" t="s">
        <v>174</v>
      </c>
      <c r="F147" s="93" t="s">
        <v>175</v>
      </c>
      <c r="G147" s="94" t="s">
        <v>119</v>
      </c>
      <c r="H147" s="95">
        <v>157.797</v>
      </c>
      <c r="I147" s="95">
        <v>0</v>
      </c>
      <c r="J147" s="95">
        <f t="shared" si="0"/>
        <v>0</v>
      </c>
      <c r="K147" s="96"/>
      <c r="L147" s="17"/>
      <c r="M147" s="97" t="s">
        <v>0</v>
      </c>
      <c r="N147" s="98" t="s">
        <v>23</v>
      </c>
      <c r="O147" s="99">
        <v>0</v>
      </c>
      <c r="P147" s="99">
        <f t="shared" si="1"/>
        <v>0</v>
      </c>
      <c r="Q147" s="99">
        <v>0</v>
      </c>
      <c r="R147" s="99">
        <f t="shared" si="2"/>
        <v>0</v>
      </c>
      <c r="S147" s="99">
        <v>0</v>
      </c>
      <c r="T147" s="100">
        <f t="shared" si="3"/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01" t="s">
        <v>95</v>
      </c>
      <c r="AT147" s="101" t="s">
        <v>76</v>
      </c>
      <c r="AU147" s="101" t="s">
        <v>42</v>
      </c>
      <c r="AY147" s="8" t="s">
        <v>75</v>
      </c>
      <c r="BE147" s="102">
        <f t="shared" si="4"/>
        <v>0</v>
      </c>
      <c r="BF147" s="102">
        <f t="shared" si="5"/>
        <v>0</v>
      </c>
      <c r="BG147" s="102">
        <f t="shared" si="6"/>
        <v>0</v>
      </c>
      <c r="BH147" s="102">
        <f t="shared" si="7"/>
        <v>0</v>
      </c>
      <c r="BI147" s="102">
        <f t="shared" si="8"/>
        <v>0</v>
      </c>
      <c r="BJ147" s="8" t="s">
        <v>42</v>
      </c>
      <c r="BK147" s="103">
        <f t="shared" si="9"/>
        <v>0</v>
      </c>
      <c r="BL147" s="8" t="s">
        <v>95</v>
      </c>
      <c r="BM147" s="101" t="s">
        <v>176</v>
      </c>
    </row>
    <row r="148" spans="1:65" s="7" customFormat="1" ht="22.9" customHeight="1" x14ac:dyDescent="0.2">
      <c r="B148" s="78"/>
      <c r="D148" s="79" t="s">
        <v>39</v>
      </c>
      <c r="E148" s="88" t="s">
        <v>120</v>
      </c>
      <c r="F148" s="88" t="s">
        <v>121</v>
      </c>
      <c r="J148" s="89">
        <f>BK148</f>
        <v>0</v>
      </c>
      <c r="L148" s="78"/>
      <c r="M148" s="82"/>
      <c r="N148" s="83"/>
      <c r="O148" s="83"/>
      <c r="P148" s="84">
        <f>SUM(P149:P157)</f>
        <v>241.97650263999998</v>
      </c>
      <c r="Q148" s="83"/>
      <c r="R148" s="84">
        <f>SUM(R149:R157)</f>
        <v>6.4446500599999998</v>
      </c>
      <c r="S148" s="83"/>
      <c r="T148" s="85">
        <f>SUM(T149:T157)</f>
        <v>0</v>
      </c>
      <c r="AR148" s="79" t="s">
        <v>42</v>
      </c>
      <c r="AT148" s="86" t="s">
        <v>39</v>
      </c>
      <c r="AU148" s="86" t="s">
        <v>41</v>
      </c>
      <c r="AY148" s="79" t="s">
        <v>75</v>
      </c>
      <c r="BK148" s="87">
        <f>SUM(BK149:BK157)</f>
        <v>0</v>
      </c>
    </row>
    <row r="149" spans="1:65" s="2" customFormat="1" ht="21.75" customHeight="1" x14ac:dyDescent="0.2">
      <c r="A149" s="16"/>
      <c r="B149" s="90"/>
      <c r="C149" s="91" t="s">
        <v>91</v>
      </c>
      <c r="D149" s="91" t="s">
        <v>76</v>
      </c>
      <c r="E149" s="92" t="s">
        <v>177</v>
      </c>
      <c r="F149" s="93" t="s">
        <v>178</v>
      </c>
      <c r="G149" s="94" t="s">
        <v>80</v>
      </c>
      <c r="H149" s="95">
        <v>150</v>
      </c>
      <c r="I149" s="95">
        <v>0</v>
      </c>
      <c r="J149" s="95">
        <f t="shared" ref="J149:J157" si="10">ROUND(I149*H149,3)</f>
        <v>0</v>
      </c>
      <c r="K149" s="96"/>
      <c r="L149" s="17"/>
      <c r="M149" s="97" t="s">
        <v>0</v>
      </c>
      <c r="N149" s="98" t="s">
        <v>23</v>
      </c>
      <c r="O149" s="99">
        <v>0.39695999999999998</v>
      </c>
      <c r="P149" s="99">
        <f t="shared" ref="P149:P157" si="11">O149*H149</f>
        <v>59.543999999999997</v>
      </c>
      <c r="Q149" s="99">
        <v>2.5999999999999998E-4</v>
      </c>
      <c r="R149" s="99">
        <f t="shared" ref="R149:R157" si="12">Q149*H149</f>
        <v>3.9E-2</v>
      </c>
      <c r="S149" s="99">
        <v>0</v>
      </c>
      <c r="T149" s="100">
        <f t="shared" ref="T149:T157" si="13">S149*H149</f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01" t="s">
        <v>95</v>
      </c>
      <c r="AT149" s="101" t="s">
        <v>76</v>
      </c>
      <c r="AU149" s="101" t="s">
        <v>42</v>
      </c>
      <c r="AY149" s="8" t="s">
        <v>75</v>
      </c>
      <c r="BE149" s="102">
        <f t="shared" ref="BE149:BE157" si="14">IF(N149="základná",J149,0)</f>
        <v>0</v>
      </c>
      <c r="BF149" s="102">
        <f t="shared" ref="BF149:BF157" si="15">IF(N149="znížená",J149,0)</f>
        <v>0</v>
      </c>
      <c r="BG149" s="102">
        <f t="shared" ref="BG149:BG157" si="16">IF(N149="zákl. prenesená",J149,0)</f>
        <v>0</v>
      </c>
      <c r="BH149" s="102">
        <f t="shared" ref="BH149:BH157" si="17">IF(N149="zníž. prenesená",J149,0)</f>
        <v>0</v>
      </c>
      <c r="BI149" s="102">
        <f t="shared" ref="BI149:BI157" si="18">IF(N149="nulová",J149,0)</f>
        <v>0</v>
      </c>
      <c r="BJ149" s="8" t="s">
        <v>42</v>
      </c>
      <c r="BK149" s="103">
        <f t="shared" ref="BK149:BK157" si="19">ROUND(I149*H149,3)</f>
        <v>0</v>
      </c>
      <c r="BL149" s="8" t="s">
        <v>95</v>
      </c>
      <c r="BM149" s="101" t="s">
        <v>179</v>
      </c>
    </row>
    <row r="150" spans="1:65" s="2" customFormat="1" ht="33" customHeight="1" x14ac:dyDescent="0.2">
      <c r="A150" s="16"/>
      <c r="B150" s="90"/>
      <c r="C150" s="108" t="s">
        <v>92</v>
      </c>
      <c r="D150" s="108" t="s">
        <v>137</v>
      </c>
      <c r="E150" s="109" t="s">
        <v>180</v>
      </c>
      <c r="F150" s="110" t="s">
        <v>181</v>
      </c>
      <c r="G150" s="111" t="s">
        <v>81</v>
      </c>
      <c r="H150" s="112">
        <v>3.7130000000000001</v>
      </c>
      <c r="I150" s="112">
        <v>0</v>
      </c>
      <c r="J150" s="112">
        <f t="shared" si="10"/>
        <v>0</v>
      </c>
      <c r="K150" s="113"/>
      <c r="L150" s="114"/>
      <c r="M150" s="115" t="s">
        <v>0</v>
      </c>
      <c r="N150" s="116" t="s">
        <v>23</v>
      </c>
      <c r="O150" s="99">
        <v>0</v>
      </c>
      <c r="P150" s="99">
        <f t="shared" si="11"/>
        <v>0</v>
      </c>
      <c r="Q150" s="99">
        <v>0.5</v>
      </c>
      <c r="R150" s="99">
        <f t="shared" si="12"/>
        <v>1.8565</v>
      </c>
      <c r="S150" s="99">
        <v>0</v>
      </c>
      <c r="T150" s="100">
        <f t="shared" si="1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01" t="s">
        <v>112</v>
      </c>
      <c r="AT150" s="101" t="s">
        <v>137</v>
      </c>
      <c r="AU150" s="101" t="s">
        <v>42</v>
      </c>
      <c r="AY150" s="8" t="s">
        <v>75</v>
      </c>
      <c r="BE150" s="102">
        <f t="shared" si="14"/>
        <v>0</v>
      </c>
      <c r="BF150" s="102">
        <f t="shared" si="15"/>
        <v>0</v>
      </c>
      <c r="BG150" s="102">
        <f t="shared" si="16"/>
        <v>0</v>
      </c>
      <c r="BH150" s="102">
        <f t="shared" si="17"/>
        <v>0</v>
      </c>
      <c r="BI150" s="102">
        <f t="shared" si="18"/>
        <v>0</v>
      </c>
      <c r="BJ150" s="8" t="s">
        <v>42</v>
      </c>
      <c r="BK150" s="103">
        <f t="shared" si="19"/>
        <v>0</v>
      </c>
      <c r="BL150" s="8" t="s">
        <v>95</v>
      </c>
      <c r="BM150" s="101" t="s">
        <v>182</v>
      </c>
    </row>
    <row r="151" spans="1:65" s="2" customFormat="1" ht="21.75" customHeight="1" x14ac:dyDescent="0.2">
      <c r="A151" s="16"/>
      <c r="B151" s="90"/>
      <c r="C151" s="91" t="s">
        <v>93</v>
      </c>
      <c r="D151" s="91" t="s">
        <v>76</v>
      </c>
      <c r="E151" s="92" t="s">
        <v>183</v>
      </c>
      <c r="F151" s="93" t="s">
        <v>184</v>
      </c>
      <c r="G151" s="94" t="s">
        <v>77</v>
      </c>
      <c r="H151" s="95">
        <v>18</v>
      </c>
      <c r="I151" s="95">
        <v>0</v>
      </c>
      <c r="J151" s="95">
        <f t="shared" si="10"/>
        <v>0</v>
      </c>
      <c r="K151" s="96"/>
      <c r="L151" s="17"/>
      <c r="M151" s="97" t="s">
        <v>0</v>
      </c>
      <c r="N151" s="98" t="s">
        <v>23</v>
      </c>
      <c r="O151" s="99">
        <v>0.75371999999999995</v>
      </c>
      <c r="P151" s="99">
        <f t="shared" si="11"/>
        <v>13.566959999999998</v>
      </c>
      <c r="Q151" s="99">
        <v>2.4199999999999998E-3</v>
      </c>
      <c r="R151" s="99">
        <f t="shared" si="12"/>
        <v>4.3559999999999995E-2</v>
      </c>
      <c r="S151" s="99">
        <v>0</v>
      </c>
      <c r="T151" s="100">
        <f t="shared" si="1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01" t="s">
        <v>95</v>
      </c>
      <c r="AT151" s="101" t="s">
        <v>76</v>
      </c>
      <c r="AU151" s="101" t="s">
        <v>42</v>
      </c>
      <c r="AY151" s="8" t="s">
        <v>75</v>
      </c>
      <c r="BE151" s="102">
        <f t="shared" si="14"/>
        <v>0</v>
      </c>
      <c r="BF151" s="102">
        <f t="shared" si="15"/>
        <v>0</v>
      </c>
      <c r="BG151" s="102">
        <f t="shared" si="16"/>
        <v>0</v>
      </c>
      <c r="BH151" s="102">
        <f t="shared" si="17"/>
        <v>0</v>
      </c>
      <c r="BI151" s="102">
        <f t="shared" si="18"/>
        <v>0</v>
      </c>
      <c r="BJ151" s="8" t="s">
        <v>42</v>
      </c>
      <c r="BK151" s="103">
        <f t="shared" si="19"/>
        <v>0</v>
      </c>
      <c r="BL151" s="8" t="s">
        <v>95</v>
      </c>
      <c r="BM151" s="101" t="s">
        <v>185</v>
      </c>
    </row>
    <row r="152" spans="1:65" s="2" customFormat="1" ht="21.75" customHeight="1" x14ac:dyDescent="0.2">
      <c r="A152" s="16"/>
      <c r="B152" s="90"/>
      <c r="C152" s="108" t="s">
        <v>94</v>
      </c>
      <c r="D152" s="108" t="s">
        <v>137</v>
      </c>
      <c r="E152" s="109" t="s">
        <v>186</v>
      </c>
      <c r="F152" s="110" t="s">
        <v>187</v>
      </c>
      <c r="G152" s="111" t="s">
        <v>81</v>
      </c>
      <c r="H152" s="112">
        <v>0.495</v>
      </c>
      <c r="I152" s="112">
        <v>0</v>
      </c>
      <c r="J152" s="112">
        <f t="shared" si="10"/>
        <v>0</v>
      </c>
      <c r="K152" s="113"/>
      <c r="L152" s="114"/>
      <c r="M152" s="115" t="s">
        <v>0</v>
      </c>
      <c r="N152" s="116" t="s">
        <v>23</v>
      </c>
      <c r="O152" s="99">
        <v>0</v>
      </c>
      <c r="P152" s="99">
        <f t="shared" si="11"/>
        <v>0</v>
      </c>
      <c r="Q152" s="99">
        <v>0.5</v>
      </c>
      <c r="R152" s="99">
        <f t="shared" si="12"/>
        <v>0.2475</v>
      </c>
      <c r="S152" s="99">
        <v>0</v>
      </c>
      <c r="T152" s="100">
        <f t="shared" si="1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01" t="s">
        <v>112</v>
      </c>
      <c r="AT152" s="101" t="s">
        <v>137</v>
      </c>
      <c r="AU152" s="101" t="s">
        <v>42</v>
      </c>
      <c r="AY152" s="8" t="s">
        <v>75</v>
      </c>
      <c r="BE152" s="102">
        <f t="shared" si="14"/>
        <v>0</v>
      </c>
      <c r="BF152" s="102">
        <f t="shared" si="15"/>
        <v>0</v>
      </c>
      <c r="BG152" s="102">
        <f t="shared" si="16"/>
        <v>0</v>
      </c>
      <c r="BH152" s="102">
        <f t="shared" si="17"/>
        <v>0</v>
      </c>
      <c r="BI152" s="102">
        <f t="shared" si="18"/>
        <v>0</v>
      </c>
      <c r="BJ152" s="8" t="s">
        <v>42</v>
      </c>
      <c r="BK152" s="103">
        <f t="shared" si="19"/>
        <v>0</v>
      </c>
      <c r="BL152" s="8" t="s">
        <v>95</v>
      </c>
      <c r="BM152" s="101" t="s">
        <v>188</v>
      </c>
    </row>
    <row r="153" spans="1:65" s="2" customFormat="1" ht="21.75" customHeight="1" x14ac:dyDescent="0.2">
      <c r="A153" s="16"/>
      <c r="B153" s="90"/>
      <c r="C153" s="91" t="s">
        <v>95</v>
      </c>
      <c r="D153" s="91" t="s">
        <v>76</v>
      </c>
      <c r="E153" s="92" t="s">
        <v>189</v>
      </c>
      <c r="F153" s="93" t="s">
        <v>190</v>
      </c>
      <c r="G153" s="94" t="s">
        <v>80</v>
      </c>
      <c r="H153" s="95">
        <v>1800</v>
      </c>
      <c r="I153" s="95">
        <v>0</v>
      </c>
      <c r="J153" s="95">
        <f t="shared" si="10"/>
        <v>0</v>
      </c>
      <c r="K153" s="96"/>
      <c r="L153" s="17"/>
      <c r="M153" s="97" t="s">
        <v>0</v>
      </c>
      <c r="N153" s="98" t="s">
        <v>23</v>
      </c>
      <c r="O153" s="99">
        <v>4.6050000000000001E-2</v>
      </c>
      <c r="P153" s="99">
        <f t="shared" si="11"/>
        <v>82.89</v>
      </c>
      <c r="Q153" s="99">
        <v>0</v>
      </c>
      <c r="R153" s="99">
        <f t="shared" si="12"/>
        <v>0</v>
      </c>
      <c r="S153" s="99">
        <v>0</v>
      </c>
      <c r="T153" s="100">
        <f t="shared" si="13"/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01" t="s">
        <v>95</v>
      </c>
      <c r="AT153" s="101" t="s">
        <v>76</v>
      </c>
      <c r="AU153" s="101" t="s">
        <v>42</v>
      </c>
      <c r="AY153" s="8" t="s">
        <v>75</v>
      </c>
      <c r="BE153" s="102">
        <f t="shared" si="14"/>
        <v>0</v>
      </c>
      <c r="BF153" s="102">
        <f t="shared" si="15"/>
        <v>0</v>
      </c>
      <c r="BG153" s="102">
        <f t="shared" si="16"/>
        <v>0</v>
      </c>
      <c r="BH153" s="102">
        <f t="shared" si="17"/>
        <v>0</v>
      </c>
      <c r="BI153" s="102">
        <f t="shared" si="18"/>
        <v>0</v>
      </c>
      <c r="BJ153" s="8" t="s">
        <v>42</v>
      </c>
      <c r="BK153" s="103">
        <f t="shared" si="19"/>
        <v>0</v>
      </c>
      <c r="BL153" s="8" t="s">
        <v>95</v>
      </c>
      <c r="BM153" s="101" t="s">
        <v>191</v>
      </c>
    </row>
    <row r="154" spans="1:65" s="2" customFormat="1" ht="16.5" customHeight="1" x14ac:dyDescent="0.2">
      <c r="A154" s="16"/>
      <c r="B154" s="90"/>
      <c r="C154" s="91" t="s">
        <v>96</v>
      </c>
      <c r="D154" s="91" t="s">
        <v>76</v>
      </c>
      <c r="E154" s="92" t="s">
        <v>192</v>
      </c>
      <c r="F154" s="93" t="s">
        <v>193</v>
      </c>
      <c r="G154" s="94" t="s">
        <v>80</v>
      </c>
      <c r="H154" s="95">
        <v>650</v>
      </c>
      <c r="I154" s="95">
        <v>0</v>
      </c>
      <c r="J154" s="95">
        <f t="shared" si="10"/>
        <v>0</v>
      </c>
      <c r="K154" s="96"/>
      <c r="L154" s="17"/>
      <c r="M154" s="97" t="s">
        <v>0</v>
      </c>
      <c r="N154" s="98" t="s">
        <v>23</v>
      </c>
      <c r="O154" s="99">
        <v>0.10407</v>
      </c>
      <c r="P154" s="99">
        <f t="shared" si="11"/>
        <v>67.645499999999998</v>
      </c>
      <c r="Q154" s="99">
        <v>0</v>
      </c>
      <c r="R154" s="99">
        <f t="shared" si="12"/>
        <v>0</v>
      </c>
      <c r="S154" s="99">
        <v>0</v>
      </c>
      <c r="T154" s="100">
        <f t="shared" si="13"/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01" t="s">
        <v>95</v>
      </c>
      <c r="AT154" s="101" t="s">
        <v>76</v>
      </c>
      <c r="AU154" s="101" t="s">
        <v>42</v>
      </c>
      <c r="AY154" s="8" t="s">
        <v>75</v>
      </c>
      <c r="BE154" s="102">
        <f t="shared" si="14"/>
        <v>0</v>
      </c>
      <c r="BF154" s="102">
        <f t="shared" si="15"/>
        <v>0</v>
      </c>
      <c r="BG154" s="102">
        <f t="shared" si="16"/>
        <v>0</v>
      </c>
      <c r="BH154" s="102">
        <f t="shared" si="17"/>
        <v>0</v>
      </c>
      <c r="BI154" s="102">
        <f t="shared" si="18"/>
        <v>0</v>
      </c>
      <c r="BJ154" s="8" t="s">
        <v>42</v>
      </c>
      <c r="BK154" s="103">
        <f t="shared" si="19"/>
        <v>0</v>
      </c>
      <c r="BL154" s="8" t="s">
        <v>95</v>
      </c>
      <c r="BM154" s="101" t="s">
        <v>194</v>
      </c>
    </row>
    <row r="155" spans="1:65" s="2" customFormat="1" ht="33" customHeight="1" x14ac:dyDescent="0.2">
      <c r="A155" s="16"/>
      <c r="B155" s="90"/>
      <c r="C155" s="108" t="s">
        <v>97</v>
      </c>
      <c r="D155" s="108" t="s">
        <v>137</v>
      </c>
      <c r="E155" s="109" t="s">
        <v>195</v>
      </c>
      <c r="F155" s="110" t="s">
        <v>196</v>
      </c>
      <c r="G155" s="111" t="s">
        <v>81</v>
      </c>
      <c r="H155" s="112">
        <v>6.468</v>
      </c>
      <c r="I155" s="112">
        <v>0</v>
      </c>
      <c r="J155" s="112">
        <f t="shared" si="10"/>
        <v>0</v>
      </c>
      <c r="K155" s="113"/>
      <c r="L155" s="114"/>
      <c r="M155" s="115" t="s">
        <v>0</v>
      </c>
      <c r="N155" s="116" t="s">
        <v>23</v>
      </c>
      <c r="O155" s="99">
        <v>0</v>
      </c>
      <c r="P155" s="99">
        <f t="shared" si="11"/>
        <v>0</v>
      </c>
      <c r="Q155" s="99">
        <v>0.5</v>
      </c>
      <c r="R155" s="99">
        <f t="shared" si="12"/>
        <v>3.234</v>
      </c>
      <c r="S155" s="99">
        <v>0</v>
      </c>
      <c r="T155" s="100">
        <f t="shared" si="1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01" t="s">
        <v>112</v>
      </c>
      <c r="AT155" s="101" t="s">
        <v>137</v>
      </c>
      <c r="AU155" s="101" t="s">
        <v>42</v>
      </c>
      <c r="AY155" s="8" t="s">
        <v>75</v>
      </c>
      <c r="BE155" s="102">
        <f t="shared" si="14"/>
        <v>0</v>
      </c>
      <c r="BF155" s="102">
        <f t="shared" si="15"/>
        <v>0</v>
      </c>
      <c r="BG155" s="102">
        <f t="shared" si="16"/>
        <v>0</v>
      </c>
      <c r="BH155" s="102">
        <f t="shared" si="17"/>
        <v>0</v>
      </c>
      <c r="BI155" s="102">
        <f t="shared" si="18"/>
        <v>0</v>
      </c>
      <c r="BJ155" s="8" t="s">
        <v>42</v>
      </c>
      <c r="BK155" s="103">
        <f t="shared" si="19"/>
        <v>0</v>
      </c>
      <c r="BL155" s="8" t="s">
        <v>95</v>
      </c>
      <c r="BM155" s="101" t="s">
        <v>197</v>
      </c>
    </row>
    <row r="156" spans="1:65" s="2" customFormat="1" ht="21.75" customHeight="1" x14ac:dyDescent="0.2">
      <c r="A156" s="16"/>
      <c r="B156" s="90"/>
      <c r="C156" s="91" t="s">
        <v>98</v>
      </c>
      <c r="D156" s="91" t="s">
        <v>76</v>
      </c>
      <c r="E156" s="92" t="s">
        <v>198</v>
      </c>
      <c r="F156" s="93" t="s">
        <v>199</v>
      </c>
      <c r="G156" s="94" t="s">
        <v>77</v>
      </c>
      <c r="H156" s="95">
        <v>83.531000000000006</v>
      </c>
      <c r="I156" s="95">
        <v>0</v>
      </c>
      <c r="J156" s="95">
        <f t="shared" si="10"/>
        <v>0</v>
      </c>
      <c r="K156" s="96"/>
      <c r="L156" s="17"/>
      <c r="M156" s="97" t="s">
        <v>0</v>
      </c>
      <c r="N156" s="98" t="s">
        <v>23</v>
      </c>
      <c r="O156" s="99">
        <v>0.21944</v>
      </c>
      <c r="P156" s="99">
        <f t="shared" si="11"/>
        <v>18.330042640000002</v>
      </c>
      <c r="Q156" s="99">
        <v>1.226E-2</v>
      </c>
      <c r="R156" s="99">
        <f t="shared" si="12"/>
        <v>1.02409006</v>
      </c>
      <c r="S156" s="99">
        <v>0</v>
      </c>
      <c r="T156" s="100">
        <f t="shared" si="13"/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01" t="s">
        <v>95</v>
      </c>
      <c r="AT156" s="101" t="s">
        <v>76</v>
      </c>
      <c r="AU156" s="101" t="s">
        <v>42</v>
      </c>
      <c r="AY156" s="8" t="s">
        <v>75</v>
      </c>
      <c r="BE156" s="102">
        <f t="shared" si="14"/>
        <v>0</v>
      </c>
      <c r="BF156" s="102">
        <f t="shared" si="15"/>
        <v>0</v>
      </c>
      <c r="BG156" s="102">
        <f t="shared" si="16"/>
        <v>0</v>
      </c>
      <c r="BH156" s="102">
        <f t="shared" si="17"/>
        <v>0</v>
      </c>
      <c r="BI156" s="102">
        <f t="shared" si="18"/>
        <v>0</v>
      </c>
      <c r="BJ156" s="8" t="s">
        <v>42</v>
      </c>
      <c r="BK156" s="103">
        <f t="shared" si="19"/>
        <v>0</v>
      </c>
      <c r="BL156" s="8" t="s">
        <v>95</v>
      </c>
      <c r="BM156" s="101" t="s">
        <v>200</v>
      </c>
    </row>
    <row r="157" spans="1:65" s="2" customFormat="1" ht="21.75" customHeight="1" x14ac:dyDescent="0.2">
      <c r="A157" s="16"/>
      <c r="B157" s="90"/>
      <c r="C157" s="91" t="s">
        <v>3</v>
      </c>
      <c r="D157" s="91" t="s">
        <v>76</v>
      </c>
      <c r="E157" s="92" t="s">
        <v>201</v>
      </c>
      <c r="F157" s="93" t="s">
        <v>202</v>
      </c>
      <c r="G157" s="94" t="s">
        <v>119</v>
      </c>
      <c r="H157" s="95">
        <v>86.04</v>
      </c>
      <c r="I157" s="95">
        <v>0</v>
      </c>
      <c r="J157" s="95">
        <f t="shared" si="10"/>
        <v>0</v>
      </c>
      <c r="K157" s="96"/>
      <c r="L157" s="17"/>
      <c r="M157" s="97" t="s">
        <v>0</v>
      </c>
      <c r="N157" s="98" t="s">
        <v>23</v>
      </c>
      <c r="O157" s="99">
        <v>0</v>
      </c>
      <c r="P157" s="99">
        <f t="shared" si="11"/>
        <v>0</v>
      </c>
      <c r="Q157" s="99">
        <v>0</v>
      </c>
      <c r="R157" s="99">
        <f t="shared" si="12"/>
        <v>0</v>
      </c>
      <c r="S157" s="99">
        <v>0</v>
      </c>
      <c r="T157" s="100">
        <f t="shared" si="1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01" t="s">
        <v>95</v>
      </c>
      <c r="AT157" s="101" t="s">
        <v>76</v>
      </c>
      <c r="AU157" s="101" t="s">
        <v>42</v>
      </c>
      <c r="AY157" s="8" t="s">
        <v>75</v>
      </c>
      <c r="BE157" s="102">
        <f t="shared" si="14"/>
        <v>0</v>
      </c>
      <c r="BF157" s="102">
        <f t="shared" si="15"/>
        <v>0</v>
      </c>
      <c r="BG157" s="102">
        <f t="shared" si="16"/>
        <v>0</v>
      </c>
      <c r="BH157" s="102">
        <f t="shared" si="17"/>
        <v>0</v>
      </c>
      <c r="BI157" s="102">
        <f t="shared" si="18"/>
        <v>0</v>
      </c>
      <c r="BJ157" s="8" t="s">
        <v>42</v>
      </c>
      <c r="BK157" s="103">
        <f t="shared" si="19"/>
        <v>0</v>
      </c>
      <c r="BL157" s="8" t="s">
        <v>95</v>
      </c>
      <c r="BM157" s="101" t="s">
        <v>203</v>
      </c>
    </row>
    <row r="158" spans="1:65" s="7" customFormat="1" ht="22.9" customHeight="1" x14ac:dyDescent="0.2">
      <c r="B158" s="78"/>
      <c r="D158" s="79" t="s">
        <v>39</v>
      </c>
      <c r="E158" s="88" t="s">
        <v>204</v>
      </c>
      <c r="F158" s="88" t="s">
        <v>205</v>
      </c>
      <c r="J158" s="89">
        <f>BK158</f>
        <v>0</v>
      </c>
      <c r="L158" s="78"/>
      <c r="M158" s="82"/>
      <c r="N158" s="83"/>
      <c r="O158" s="83"/>
      <c r="P158" s="84">
        <f>SUM(P159:P161)</f>
        <v>108.54473831999999</v>
      </c>
      <c r="Q158" s="83"/>
      <c r="R158" s="84">
        <f>SUM(R159:R161)</f>
        <v>6.6792509999999998</v>
      </c>
      <c r="S158" s="83"/>
      <c r="T158" s="85">
        <f>SUM(T159:T161)</f>
        <v>0</v>
      </c>
      <c r="AR158" s="79" t="s">
        <v>42</v>
      </c>
      <c r="AT158" s="86" t="s">
        <v>39</v>
      </c>
      <c r="AU158" s="86" t="s">
        <v>41</v>
      </c>
      <c r="AY158" s="79" t="s">
        <v>75</v>
      </c>
      <c r="BK158" s="87">
        <f>SUM(BK159:BK161)</f>
        <v>0</v>
      </c>
    </row>
    <row r="159" spans="1:65" s="2" customFormat="1" ht="21.75" customHeight="1" x14ac:dyDescent="0.2">
      <c r="A159" s="16"/>
      <c r="B159" s="90"/>
      <c r="C159" s="91" t="s">
        <v>99</v>
      </c>
      <c r="D159" s="91" t="s">
        <v>76</v>
      </c>
      <c r="E159" s="92" t="s">
        <v>206</v>
      </c>
      <c r="F159" s="93" t="s">
        <v>207</v>
      </c>
      <c r="G159" s="94" t="s">
        <v>77</v>
      </c>
      <c r="H159" s="95">
        <v>460.63799999999998</v>
      </c>
      <c r="I159" s="95">
        <v>0</v>
      </c>
      <c r="J159" s="95">
        <f>ROUND(I159*H159,3)</f>
        <v>0</v>
      </c>
      <c r="K159" s="96"/>
      <c r="L159" s="17"/>
      <c r="M159" s="97" t="s">
        <v>0</v>
      </c>
      <c r="N159" s="98" t="s">
        <v>23</v>
      </c>
      <c r="O159" s="99">
        <v>0.23563999999999999</v>
      </c>
      <c r="P159" s="99">
        <f>O159*H159</f>
        <v>108.54473831999999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01" t="s">
        <v>95</v>
      </c>
      <c r="AT159" s="101" t="s">
        <v>76</v>
      </c>
      <c r="AU159" s="101" t="s">
        <v>42</v>
      </c>
      <c r="AY159" s="8" t="s">
        <v>75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8" t="s">
        <v>42</v>
      </c>
      <c r="BK159" s="103">
        <f>ROUND(I159*H159,3)</f>
        <v>0</v>
      </c>
      <c r="BL159" s="8" t="s">
        <v>95</v>
      </c>
      <c r="BM159" s="101" t="s">
        <v>208</v>
      </c>
    </row>
    <row r="160" spans="1:65" s="2" customFormat="1" ht="21.75" customHeight="1" x14ac:dyDescent="0.2">
      <c r="A160" s="16"/>
      <c r="B160" s="90"/>
      <c r="C160" s="108" t="s">
        <v>100</v>
      </c>
      <c r="D160" s="108" t="s">
        <v>137</v>
      </c>
      <c r="E160" s="109" t="s">
        <v>209</v>
      </c>
      <c r="F160" s="110" t="s">
        <v>210</v>
      </c>
      <c r="G160" s="111" t="s">
        <v>77</v>
      </c>
      <c r="H160" s="112">
        <v>460.63799999999998</v>
      </c>
      <c r="I160" s="112">
        <v>0</v>
      </c>
      <c r="J160" s="112">
        <f>ROUND(I160*H160,3)</f>
        <v>0</v>
      </c>
      <c r="K160" s="113"/>
      <c r="L160" s="114"/>
      <c r="M160" s="115" t="s">
        <v>0</v>
      </c>
      <c r="N160" s="116" t="s">
        <v>23</v>
      </c>
      <c r="O160" s="99">
        <v>0</v>
      </c>
      <c r="P160" s="99">
        <f>O160*H160</f>
        <v>0</v>
      </c>
      <c r="Q160" s="99">
        <v>1.4500000000000001E-2</v>
      </c>
      <c r="R160" s="99">
        <f>Q160*H160</f>
        <v>6.6792509999999998</v>
      </c>
      <c r="S160" s="99">
        <v>0</v>
      </c>
      <c r="T160" s="100">
        <f>S160*H160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01" t="s">
        <v>112</v>
      </c>
      <c r="AT160" s="101" t="s">
        <v>137</v>
      </c>
      <c r="AU160" s="101" t="s">
        <v>42</v>
      </c>
      <c r="AY160" s="8" t="s">
        <v>75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8" t="s">
        <v>42</v>
      </c>
      <c r="BK160" s="103">
        <f>ROUND(I160*H160,3)</f>
        <v>0</v>
      </c>
      <c r="BL160" s="8" t="s">
        <v>95</v>
      </c>
      <c r="BM160" s="101" t="s">
        <v>211</v>
      </c>
    </row>
    <row r="161" spans="1:65" s="2" customFormat="1" ht="16.5" customHeight="1" x14ac:dyDescent="0.2">
      <c r="A161" s="16"/>
      <c r="B161" s="90"/>
      <c r="C161" s="91" t="s">
        <v>101</v>
      </c>
      <c r="D161" s="91" t="s">
        <v>76</v>
      </c>
      <c r="E161" s="92" t="s">
        <v>212</v>
      </c>
      <c r="F161" s="93" t="s">
        <v>213</v>
      </c>
      <c r="G161" s="94" t="s">
        <v>119</v>
      </c>
      <c r="H161" s="95">
        <v>113.916</v>
      </c>
      <c r="I161" s="95">
        <v>0</v>
      </c>
      <c r="J161" s="95">
        <f>ROUND(I161*H161,3)</f>
        <v>0</v>
      </c>
      <c r="K161" s="96"/>
      <c r="L161" s="17"/>
      <c r="M161" s="97" t="s">
        <v>0</v>
      </c>
      <c r="N161" s="98" t="s">
        <v>23</v>
      </c>
      <c r="O161" s="99">
        <v>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01" t="s">
        <v>95</v>
      </c>
      <c r="AT161" s="101" t="s">
        <v>76</v>
      </c>
      <c r="AU161" s="101" t="s">
        <v>42</v>
      </c>
      <c r="AY161" s="8" t="s">
        <v>75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8" t="s">
        <v>42</v>
      </c>
      <c r="BK161" s="103">
        <f>ROUND(I161*H161,3)</f>
        <v>0</v>
      </c>
      <c r="BL161" s="8" t="s">
        <v>95</v>
      </c>
      <c r="BM161" s="101" t="s">
        <v>214</v>
      </c>
    </row>
    <row r="162" spans="1:65" s="7" customFormat="1" ht="22.9" customHeight="1" x14ac:dyDescent="0.2">
      <c r="B162" s="78"/>
      <c r="D162" s="79" t="s">
        <v>39</v>
      </c>
      <c r="E162" s="88" t="s">
        <v>126</v>
      </c>
      <c r="F162" s="88" t="s">
        <v>127</v>
      </c>
      <c r="J162" s="89">
        <f>BK162</f>
        <v>0</v>
      </c>
      <c r="L162" s="78"/>
      <c r="M162" s="82"/>
      <c r="N162" s="83"/>
      <c r="O162" s="83"/>
      <c r="P162" s="84">
        <f>SUM(P163:P172)</f>
        <v>365.17953949999998</v>
      </c>
      <c r="Q162" s="83"/>
      <c r="R162" s="84">
        <f>SUM(R163:R172)</f>
        <v>1.1660590000000002</v>
      </c>
      <c r="S162" s="83"/>
      <c r="T162" s="85">
        <f>SUM(T163:T172)</f>
        <v>0</v>
      </c>
      <c r="AR162" s="79" t="s">
        <v>42</v>
      </c>
      <c r="AT162" s="86" t="s">
        <v>39</v>
      </c>
      <c r="AU162" s="86" t="s">
        <v>41</v>
      </c>
      <c r="AY162" s="79" t="s">
        <v>75</v>
      </c>
      <c r="BK162" s="87">
        <f>SUM(BK163:BK172)</f>
        <v>0</v>
      </c>
    </row>
    <row r="163" spans="1:65" s="2" customFormat="1" ht="21.75" customHeight="1" x14ac:dyDescent="0.2">
      <c r="A163" s="16"/>
      <c r="B163" s="90"/>
      <c r="C163" s="91" t="s">
        <v>102</v>
      </c>
      <c r="D163" s="91" t="s">
        <v>76</v>
      </c>
      <c r="E163" s="92" t="s">
        <v>215</v>
      </c>
      <c r="F163" s="93" t="s">
        <v>216</v>
      </c>
      <c r="G163" s="94" t="s">
        <v>80</v>
      </c>
      <c r="H163" s="95">
        <v>90</v>
      </c>
      <c r="I163" s="95">
        <v>0</v>
      </c>
      <c r="J163" s="95">
        <f t="shared" ref="J163:J172" si="20">ROUND(I163*H163,3)</f>
        <v>0</v>
      </c>
      <c r="K163" s="96"/>
      <c r="L163" s="17"/>
      <c r="M163" s="97" t="s">
        <v>0</v>
      </c>
      <c r="N163" s="98" t="s">
        <v>23</v>
      </c>
      <c r="O163" s="99">
        <v>0.53310999999999997</v>
      </c>
      <c r="P163" s="99">
        <f t="shared" ref="P163:P172" si="21">O163*H163</f>
        <v>47.979900000000001</v>
      </c>
      <c r="Q163" s="99">
        <v>2.7599999999999999E-3</v>
      </c>
      <c r="R163" s="99">
        <f t="shared" ref="R163:R172" si="22">Q163*H163</f>
        <v>0.24839999999999998</v>
      </c>
      <c r="S163" s="99">
        <v>0</v>
      </c>
      <c r="T163" s="100">
        <f t="shared" ref="T163:T172" si="23">S163*H163</f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01" t="s">
        <v>95</v>
      </c>
      <c r="AT163" s="101" t="s">
        <v>76</v>
      </c>
      <c r="AU163" s="101" t="s">
        <v>42</v>
      </c>
      <c r="AY163" s="8" t="s">
        <v>75</v>
      </c>
      <c r="BE163" s="102">
        <f t="shared" ref="BE163:BE172" si="24">IF(N163="základná",J163,0)</f>
        <v>0</v>
      </c>
      <c r="BF163" s="102">
        <f t="shared" ref="BF163:BF172" si="25">IF(N163="znížená",J163,0)</f>
        <v>0</v>
      </c>
      <c r="BG163" s="102">
        <f t="shared" ref="BG163:BG172" si="26">IF(N163="zákl. prenesená",J163,0)</f>
        <v>0</v>
      </c>
      <c r="BH163" s="102">
        <f t="shared" ref="BH163:BH172" si="27">IF(N163="zníž. prenesená",J163,0)</f>
        <v>0</v>
      </c>
      <c r="BI163" s="102">
        <f t="shared" ref="BI163:BI172" si="28">IF(N163="nulová",J163,0)</f>
        <v>0</v>
      </c>
      <c r="BJ163" s="8" t="s">
        <v>42</v>
      </c>
      <c r="BK163" s="103">
        <f t="shared" ref="BK163:BK172" si="29">ROUND(I163*H163,3)</f>
        <v>0</v>
      </c>
      <c r="BL163" s="8" t="s">
        <v>95</v>
      </c>
      <c r="BM163" s="101" t="s">
        <v>217</v>
      </c>
    </row>
    <row r="164" spans="1:65" s="2" customFormat="1" ht="33" customHeight="1" x14ac:dyDescent="0.2">
      <c r="A164" s="16"/>
      <c r="B164" s="90"/>
      <c r="C164" s="91" t="s">
        <v>103</v>
      </c>
      <c r="D164" s="91" t="s">
        <v>76</v>
      </c>
      <c r="E164" s="92" t="s">
        <v>218</v>
      </c>
      <c r="F164" s="93" t="s">
        <v>219</v>
      </c>
      <c r="G164" s="94" t="s">
        <v>80</v>
      </c>
      <c r="H164" s="95">
        <v>16.2</v>
      </c>
      <c r="I164" s="95">
        <v>0</v>
      </c>
      <c r="J164" s="95">
        <f t="shared" si="20"/>
        <v>0</v>
      </c>
      <c r="K164" s="96"/>
      <c r="L164" s="17"/>
      <c r="M164" s="97" t="s">
        <v>0</v>
      </c>
      <c r="N164" s="98" t="s">
        <v>23</v>
      </c>
      <c r="O164" s="99">
        <v>3.3013599999999999</v>
      </c>
      <c r="P164" s="99">
        <f t="shared" si="21"/>
        <v>53.482031999999997</v>
      </c>
      <c r="Q164" s="99">
        <v>7.0200000000000002E-3</v>
      </c>
      <c r="R164" s="99">
        <f t="shared" si="22"/>
        <v>0.11372399999999999</v>
      </c>
      <c r="S164" s="99">
        <v>0</v>
      </c>
      <c r="T164" s="100">
        <f t="shared" si="23"/>
        <v>0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R164" s="101" t="s">
        <v>95</v>
      </c>
      <c r="AT164" s="101" t="s">
        <v>76</v>
      </c>
      <c r="AU164" s="101" t="s">
        <v>42</v>
      </c>
      <c r="AY164" s="8" t="s">
        <v>75</v>
      </c>
      <c r="BE164" s="102">
        <f t="shared" si="24"/>
        <v>0</v>
      </c>
      <c r="BF164" s="102">
        <f t="shared" si="25"/>
        <v>0</v>
      </c>
      <c r="BG164" s="102">
        <f t="shared" si="26"/>
        <v>0</v>
      </c>
      <c r="BH164" s="102">
        <f t="shared" si="27"/>
        <v>0</v>
      </c>
      <c r="BI164" s="102">
        <f t="shared" si="28"/>
        <v>0</v>
      </c>
      <c r="BJ164" s="8" t="s">
        <v>42</v>
      </c>
      <c r="BK164" s="103">
        <f t="shared" si="29"/>
        <v>0</v>
      </c>
      <c r="BL164" s="8" t="s">
        <v>95</v>
      </c>
      <c r="BM164" s="101" t="s">
        <v>220</v>
      </c>
    </row>
    <row r="165" spans="1:65" s="2" customFormat="1" ht="21.75" customHeight="1" x14ac:dyDescent="0.2">
      <c r="A165" s="16"/>
      <c r="B165" s="90"/>
      <c r="C165" s="91" t="s">
        <v>104</v>
      </c>
      <c r="D165" s="91" t="s">
        <v>76</v>
      </c>
      <c r="E165" s="92" t="s">
        <v>221</v>
      </c>
      <c r="F165" s="93" t="s">
        <v>222</v>
      </c>
      <c r="G165" s="94" t="s">
        <v>80</v>
      </c>
      <c r="H165" s="95">
        <v>100</v>
      </c>
      <c r="I165" s="95">
        <v>0</v>
      </c>
      <c r="J165" s="95">
        <f t="shared" si="20"/>
        <v>0</v>
      </c>
      <c r="K165" s="96"/>
      <c r="L165" s="17"/>
      <c r="M165" s="97" t="s">
        <v>0</v>
      </c>
      <c r="N165" s="98" t="s">
        <v>23</v>
      </c>
      <c r="O165" s="99">
        <v>0.89554</v>
      </c>
      <c r="P165" s="99">
        <f t="shared" si="21"/>
        <v>89.554000000000002</v>
      </c>
      <c r="Q165" s="99">
        <v>2.4499999999999999E-3</v>
      </c>
      <c r="R165" s="99">
        <f t="shared" si="22"/>
        <v>0.245</v>
      </c>
      <c r="S165" s="99">
        <v>0</v>
      </c>
      <c r="T165" s="100">
        <f t="shared" si="23"/>
        <v>0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R165" s="101" t="s">
        <v>95</v>
      </c>
      <c r="AT165" s="101" t="s">
        <v>76</v>
      </c>
      <c r="AU165" s="101" t="s">
        <v>42</v>
      </c>
      <c r="AY165" s="8" t="s">
        <v>75</v>
      </c>
      <c r="BE165" s="102">
        <f t="shared" si="24"/>
        <v>0</v>
      </c>
      <c r="BF165" s="102">
        <f t="shared" si="25"/>
        <v>0</v>
      </c>
      <c r="BG165" s="102">
        <f t="shared" si="26"/>
        <v>0</v>
      </c>
      <c r="BH165" s="102">
        <f t="shared" si="27"/>
        <v>0</v>
      </c>
      <c r="BI165" s="102">
        <f t="shared" si="28"/>
        <v>0</v>
      </c>
      <c r="BJ165" s="8" t="s">
        <v>42</v>
      </c>
      <c r="BK165" s="103">
        <f t="shared" si="29"/>
        <v>0</v>
      </c>
      <c r="BL165" s="8" t="s">
        <v>95</v>
      </c>
      <c r="BM165" s="101" t="s">
        <v>223</v>
      </c>
    </row>
    <row r="166" spans="1:65" s="2" customFormat="1" ht="21.75" customHeight="1" x14ac:dyDescent="0.2">
      <c r="A166" s="16"/>
      <c r="B166" s="90"/>
      <c r="C166" s="91" t="s">
        <v>105</v>
      </c>
      <c r="D166" s="91" t="s">
        <v>76</v>
      </c>
      <c r="E166" s="92" t="s">
        <v>224</v>
      </c>
      <c r="F166" s="93" t="s">
        <v>225</v>
      </c>
      <c r="G166" s="94" t="s">
        <v>90</v>
      </c>
      <c r="H166" s="95">
        <v>6</v>
      </c>
      <c r="I166" s="95">
        <v>0</v>
      </c>
      <c r="J166" s="95">
        <f t="shared" si="20"/>
        <v>0</v>
      </c>
      <c r="K166" s="96"/>
      <c r="L166" s="17"/>
      <c r="M166" s="97" t="s">
        <v>0</v>
      </c>
      <c r="N166" s="98" t="s">
        <v>23</v>
      </c>
      <c r="O166" s="99">
        <v>1.23525</v>
      </c>
      <c r="P166" s="99">
        <f t="shared" si="21"/>
        <v>7.4115000000000002</v>
      </c>
      <c r="Q166" s="99">
        <v>1.58E-3</v>
      </c>
      <c r="R166" s="99">
        <f t="shared" si="22"/>
        <v>9.4800000000000006E-3</v>
      </c>
      <c r="S166" s="99">
        <v>0</v>
      </c>
      <c r="T166" s="100">
        <f t="shared" si="23"/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01" t="s">
        <v>95</v>
      </c>
      <c r="AT166" s="101" t="s">
        <v>76</v>
      </c>
      <c r="AU166" s="101" t="s">
        <v>42</v>
      </c>
      <c r="AY166" s="8" t="s">
        <v>75</v>
      </c>
      <c r="BE166" s="102">
        <f t="shared" si="24"/>
        <v>0</v>
      </c>
      <c r="BF166" s="102">
        <f t="shared" si="25"/>
        <v>0</v>
      </c>
      <c r="BG166" s="102">
        <f t="shared" si="26"/>
        <v>0</v>
      </c>
      <c r="BH166" s="102">
        <f t="shared" si="27"/>
        <v>0</v>
      </c>
      <c r="BI166" s="102">
        <f t="shared" si="28"/>
        <v>0</v>
      </c>
      <c r="BJ166" s="8" t="s">
        <v>42</v>
      </c>
      <c r="BK166" s="103">
        <f t="shared" si="29"/>
        <v>0</v>
      </c>
      <c r="BL166" s="8" t="s">
        <v>95</v>
      </c>
      <c r="BM166" s="101" t="s">
        <v>226</v>
      </c>
    </row>
    <row r="167" spans="1:65" s="2" customFormat="1" ht="21.75" customHeight="1" x14ac:dyDescent="0.2">
      <c r="A167" s="16"/>
      <c r="B167" s="90"/>
      <c r="C167" s="91" t="s">
        <v>106</v>
      </c>
      <c r="D167" s="91" t="s">
        <v>76</v>
      </c>
      <c r="E167" s="92" t="s">
        <v>227</v>
      </c>
      <c r="F167" s="93" t="s">
        <v>228</v>
      </c>
      <c r="G167" s="94" t="s">
        <v>80</v>
      </c>
      <c r="H167" s="95">
        <v>260</v>
      </c>
      <c r="I167" s="95">
        <v>0</v>
      </c>
      <c r="J167" s="95">
        <f t="shared" si="20"/>
        <v>0</v>
      </c>
      <c r="K167" s="96"/>
      <c r="L167" s="17"/>
      <c r="M167" s="97" t="s">
        <v>0</v>
      </c>
      <c r="N167" s="98" t="s">
        <v>23</v>
      </c>
      <c r="O167" s="99">
        <v>0.36818000000000001</v>
      </c>
      <c r="P167" s="99">
        <f t="shared" si="21"/>
        <v>95.726799999999997</v>
      </c>
      <c r="Q167" s="99">
        <v>1.31E-3</v>
      </c>
      <c r="R167" s="99">
        <f t="shared" si="22"/>
        <v>0.34060000000000001</v>
      </c>
      <c r="S167" s="99">
        <v>0</v>
      </c>
      <c r="T167" s="100">
        <f t="shared" si="23"/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01" t="s">
        <v>95</v>
      </c>
      <c r="AT167" s="101" t="s">
        <v>76</v>
      </c>
      <c r="AU167" s="101" t="s">
        <v>42</v>
      </c>
      <c r="AY167" s="8" t="s">
        <v>75</v>
      </c>
      <c r="BE167" s="102">
        <f t="shared" si="24"/>
        <v>0</v>
      </c>
      <c r="BF167" s="102">
        <f t="shared" si="25"/>
        <v>0</v>
      </c>
      <c r="BG167" s="102">
        <f t="shared" si="26"/>
        <v>0</v>
      </c>
      <c r="BH167" s="102">
        <f t="shared" si="27"/>
        <v>0</v>
      </c>
      <c r="BI167" s="102">
        <f t="shared" si="28"/>
        <v>0</v>
      </c>
      <c r="BJ167" s="8" t="s">
        <v>42</v>
      </c>
      <c r="BK167" s="103">
        <f t="shared" si="29"/>
        <v>0</v>
      </c>
      <c r="BL167" s="8" t="s">
        <v>95</v>
      </c>
      <c r="BM167" s="101" t="s">
        <v>229</v>
      </c>
    </row>
    <row r="168" spans="1:65" s="2" customFormat="1" ht="21.75" customHeight="1" x14ac:dyDescent="0.2">
      <c r="A168" s="16"/>
      <c r="B168" s="90"/>
      <c r="C168" s="91" t="s">
        <v>107</v>
      </c>
      <c r="D168" s="91" t="s">
        <v>76</v>
      </c>
      <c r="E168" s="92" t="s">
        <v>230</v>
      </c>
      <c r="F168" s="93" t="s">
        <v>231</v>
      </c>
      <c r="G168" s="94" t="s">
        <v>90</v>
      </c>
      <c r="H168" s="95">
        <v>6</v>
      </c>
      <c r="I168" s="95">
        <v>0</v>
      </c>
      <c r="J168" s="95">
        <f t="shared" si="20"/>
        <v>0</v>
      </c>
      <c r="K168" s="96"/>
      <c r="L168" s="17"/>
      <c r="M168" s="97" t="s">
        <v>0</v>
      </c>
      <c r="N168" s="98" t="s">
        <v>23</v>
      </c>
      <c r="O168" s="99">
        <v>0.20332</v>
      </c>
      <c r="P168" s="99">
        <f t="shared" si="21"/>
        <v>1.2199200000000001</v>
      </c>
      <c r="Q168" s="99">
        <v>1E-4</v>
      </c>
      <c r="R168" s="99">
        <f t="shared" si="22"/>
        <v>6.0000000000000006E-4</v>
      </c>
      <c r="S168" s="99">
        <v>0</v>
      </c>
      <c r="T168" s="100">
        <f t="shared" si="23"/>
        <v>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R168" s="101" t="s">
        <v>95</v>
      </c>
      <c r="AT168" s="101" t="s">
        <v>76</v>
      </c>
      <c r="AU168" s="101" t="s">
        <v>42</v>
      </c>
      <c r="AY168" s="8" t="s">
        <v>75</v>
      </c>
      <c r="BE168" s="102">
        <f t="shared" si="24"/>
        <v>0</v>
      </c>
      <c r="BF168" s="102">
        <f t="shared" si="25"/>
        <v>0</v>
      </c>
      <c r="BG168" s="102">
        <f t="shared" si="26"/>
        <v>0</v>
      </c>
      <c r="BH168" s="102">
        <f t="shared" si="27"/>
        <v>0</v>
      </c>
      <c r="BI168" s="102">
        <f t="shared" si="28"/>
        <v>0</v>
      </c>
      <c r="BJ168" s="8" t="s">
        <v>42</v>
      </c>
      <c r="BK168" s="103">
        <f t="shared" si="29"/>
        <v>0</v>
      </c>
      <c r="BL168" s="8" t="s">
        <v>95</v>
      </c>
      <c r="BM168" s="101" t="s">
        <v>232</v>
      </c>
    </row>
    <row r="169" spans="1:65" s="2" customFormat="1" ht="21.75" customHeight="1" x14ac:dyDescent="0.2">
      <c r="A169" s="16"/>
      <c r="B169" s="90"/>
      <c r="C169" s="108" t="s">
        <v>108</v>
      </c>
      <c r="D169" s="108" t="s">
        <v>137</v>
      </c>
      <c r="E169" s="109" t="s">
        <v>233</v>
      </c>
      <c r="F169" s="110" t="s">
        <v>234</v>
      </c>
      <c r="G169" s="111" t="s">
        <v>90</v>
      </c>
      <c r="H169" s="112">
        <v>6</v>
      </c>
      <c r="I169" s="112">
        <v>0</v>
      </c>
      <c r="J169" s="112">
        <f t="shared" si="20"/>
        <v>0</v>
      </c>
      <c r="K169" s="113"/>
      <c r="L169" s="114"/>
      <c r="M169" s="115" t="s">
        <v>0</v>
      </c>
      <c r="N169" s="116" t="s">
        <v>23</v>
      </c>
      <c r="O169" s="99">
        <v>0</v>
      </c>
      <c r="P169" s="99">
        <f t="shared" si="21"/>
        <v>0</v>
      </c>
      <c r="Q169" s="99">
        <v>4.2999999999999999E-4</v>
      </c>
      <c r="R169" s="99">
        <f t="shared" si="22"/>
        <v>2.5799999999999998E-3</v>
      </c>
      <c r="S169" s="99">
        <v>0</v>
      </c>
      <c r="T169" s="100">
        <f t="shared" si="23"/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01" t="s">
        <v>112</v>
      </c>
      <c r="AT169" s="101" t="s">
        <v>137</v>
      </c>
      <c r="AU169" s="101" t="s">
        <v>42</v>
      </c>
      <c r="AY169" s="8" t="s">
        <v>75</v>
      </c>
      <c r="BE169" s="102">
        <f t="shared" si="24"/>
        <v>0</v>
      </c>
      <c r="BF169" s="102">
        <f t="shared" si="25"/>
        <v>0</v>
      </c>
      <c r="BG169" s="102">
        <f t="shared" si="26"/>
        <v>0</v>
      </c>
      <c r="BH169" s="102">
        <f t="shared" si="27"/>
        <v>0</v>
      </c>
      <c r="BI169" s="102">
        <f t="shared" si="28"/>
        <v>0</v>
      </c>
      <c r="BJ169" s="8" t="s">
        <v>42</v>
      </c>
      <c r="BK169" s="103">
        <f t="shared" si="29"/>
        <v>0</v>
      </c>
      <c r="BL169" s="8" t="s">
        <v>95</v>
      </c>
      <c r="BM169" s="101" t="s">
        <v>235</v>
      </c>
    </row>
    <row r="170" spans="1:65" s="2" customFormat="1" ht="21.75" customHeight="1" x14ac:dyDescent="0.2">
      <c r="A170" s="16"/>
      <c r="B170" s="90"/>
      <c r="C170" s="91" t="s">
        <v>109</v>
      </c>
      <c r="D170" s="91" t="s">
        <v>76</v>
      </c>
      <c r="E170" s="92" t="s">
        <v>236</v>
      </c>
      <c r="F170" s="93" t="s">
        <v>237</v>
      </c>
      <c r="G170" s="94" t="s">
        <v>80</v>
      </c>
      <c r="H170" s="95">
        <v>70</v>
      </c>
      <c r="I170" s="95">
        <v>0</v>
      </c>
      <c r="J170" s="95">
        <f t="shared" si="20"/>
        <v>0</v>
      </c>
      <c r="K170" s="96"/>
      <c r="L170" s="17"/>
      <c r="M170" s="97" t="s">
        <v>0</v>
      </c>
      <c r="N170" s="98" t="s">
        <v>23</v>
      </c>
      <c r="O170" s="99">
        <v>0.65947</v>
      </c>
      <c r="P170" s="99">
        <f t="shared" si="21"/>
        <v>46.1629</v>
      </c>
      <c r="Q170" s="99">
        <v>2.0200000000000001E-3</v>
      </c>
      <c r="R170" s="99">
        <f t="shared" si="22"/>
        <v>0.1414</v>
      </c>
      <c r="S170" s="99">
        <v>0</v>
      </c>
      <c r="T170" s="100">
        <f t="shared" si="23"/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01" t="s">
        <v>95</v>
      </c>
      <c r="AT170" s="101" t="s">
        <v>76</v>
      </c>
      <c r="AU170" s="101" t="s">
        <v>42</v>
      </c>
      <c r="AY170" s="8" t="s">
        <v>75</v>
      </c>
      <c r="BE170" s="102">
        <f t="shared" si="24"/>
        <v>0</v>
      </c>
      <c r="BF170" s="102">
        <f t="shared" si="25"/>
        <v>0</v>
      </c>
      <c r="BG170" s="102">
        <f t="shared" si="26"/>
        <v>0</v>
      </c>
      <c r="BH170" s="102">
        <f t="shared" si="27"/>
        <v>0</v>
      </c>
      <c r="BI170" s="102">
        <f t="shared" si="28"/>
        <v>0</v>
      </c>
      <c r="BJ170" s="8" t="s">
        <v>42</v>
      </c>
      <c r="BK170" s="103">
        <f t="shared" si="29"/>
        <v>0</v>
      </c>
      <c r="BL170" s="8" t="s">
        <v>95</v>
      </c>
      <c r="BM170" s="101" t="s">
        <v>238</v>
      </c>
    </row>
    <row r="171" spans="1:65" s="2" customFormat="1" ht="16.5" customHeight="1" x14ac:dyDescent="0.2">
      <c r="A171" s="16"/>
      <c r="B171" s="90"/>
      <c r="C171" s="91" t="s">
        <v>112</v>
      </c>
      <c r="D171" s="91" t="s">
        <v>76</v>
      </c>
      <c r="E171" s="92" t="s">
        <v>239</v>
      </c>
      <c r="F171" s="93" t="s">
        <v>240</v>
      </c>
      <c r="G171" s="94" t="s">
        <v>77</v>
      </c>
      <c r="H171" s="95">
        <v>535.625</v>
      </c>
      <c r="I171" s="95">
        <v>0</v>
      </c>
      <c r="J171" s="95">
        <f t="shared" si="20"/>
        <v>0</v>
      </c>
      <c r="K171" s="96"/>
      <c r="L171" s="17"/>
      <c r="M171" s="97" t="s">
        <v>0</v>
      </c>
      <c r="N171" s="98" t="s">
        <v>23</v>
      </c>
      <c r="O171" s="99">
        <v>4.4139999999999999E-2</v>
      </c>
      <c r="P171" s="99">
        <f t="shared" si="21"/>
        <v>23.642487499999998</v>
      </c>
      <c r="Q171" s="99">
        <v>1.2E-4</v>
      </c>
      <c r="R171" s="99">
        <f t="shared" si="22"/>
        <v>6.4274999999999999E-2</v>
      </c>
      <c r="S171" s="99">
        <v>0</v>
      </c>
      <c r="T171" s="100">
        <f t="shared" si="23"/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01" t="s">
        <v>95</v>
      </c>
      <c r="AT171" s="101" t="s">
        <v>76</v>
      </c>
      <c r="AU171" s="101" t="s">
        <v>42</v>
      </c>
      <c r="AY171" s="8" t="s">
        <v>75</v>
      </c>
      <c r="BE171" s="102">
        <f t="shared" si="24"/>
        <v>0</v>
      </c>
      <c r="BF171" s="102">
        <f t="shared" si="25"/>
        <v>0</v>
      </c>
      <c r="BG171" s="102">
        <f t="shared" si="26"/>
        <v>0</v>
      </c>
      <c r="BH171" s="102">
        <f t="shared" si="27"/>
        <v>0</v>
      </c>
      <c r="BI171" s="102">
        <f t="shared" si="28"/>
        <v>0</v>
      </c>
      <c r="BJ171" s="8" t="s">
        <v>42</v>
      </c>
      <c r="BK171" s="103">
        <f t="shared" si="29"/>
        <v>0</v>
      </c>
      <c r="BL171" s="8" t="s">
        <v>95</v>
      </c>
      <c r="BM171" s="101" t="s">
        <v>241</v>
      </c>
    </row>
    <row r="172" spans="1:65" s="2" customFormat="1" ht="21.75" customHeight="1" x14ac:dyDescent="0.2">
      <c r="A172" s="16"/>
      <c r="B172" s="90"/>
      <c r="C172" s="91" t="s">
        <v>117</v>
      </c>
      <c r="D172" s="91" t="s">
        <v>76</v>
      </c>
      <c r="E172" s="92" t="s">
        <v>242</v>
      </c>
      <c r="F172" s="93" t="s">
        <v>243</v>
      </c>
      <c r="G172" s="94" t="s">
        <v>119</v>
      </c>
      <c r="H172" s="95">
        <v>101.74</v>
      </c>
      <c r="I172" s="95">
        <v>0</v>
      </c>
      <c r="J172" s="95">
        <f t="shared" si="20"/>
        <v>0</v>
      </c>
      <c r="K172" s="96"/>
      <c r="L172" s="17"/>
      <c r="M172" s="97" t="s">
        <v>0</v>
      </c>
      <c r="N172" s="98" t="s">
        <v>23</v>
      </c>
      <c r="O172" s="99">
        <v>0</v>
      </c>
      <c r="P172" s="99">
        <f t="shared" si="21"/>
        <v>0</v>
      </c>
      <c r="Q172" s="99">
        <v>0</v>
      </c>
      <c r="R172" s="99">
        <f t="shared" si="22"/>
        <v>0</v>
      </c>
      <c r="S172" s="99">
        <v>0</v>
      </c>
      <c r="T172" s="100">
        <f t="shared" si="23"/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01" t="s">
        <v>95</v>
      </c>
      <c r="AT172" s="101" t="s">
        <v>76</v>
      </c>
      <c r="AU172" s="101" t="s">
        <v>42</v>
      </c>
      <c r="AY172" s="8" t="s">
        <v>75</v>
      </c>
      <c r="BE172" s="102">
        <f t="shared" si="24"/>
        <v>0</v>
      </c>
      <c r="BF172" s="102">
        <f t="shared" si="25"/>
        <v>0</v>
      </c>
      <c r="BG172" s="102">
        <f t="shared" si="26"/>
        <v>0</v>
      </c>
      <c r="BH172" s="102">
        <f t="shared" si="27"/>
        <v>0</v>
      </c>
      <c r="BI172" s="102">
        <f t="shared" si="28"/>
        <v>0</v>
      </c>
      <c r="BJ172" s="8" t="s">
        <v>42</v>
      </c>
      <c r="BK172" s="103">
        <f t="shared" si="29"/>
        <v>0</v>
      </c>
      <c r="BL172" s="8" t="s">
        <v>95</v>
      </c>
      <c r="BM172" s="101" t="s">
        <v>244</v>
      </c>
    </row>
    <row r="173" spans="1:65" s="7" customFormat="1" ht="22.9" customHeight="1" x14ac:dyDescent="0.2">
      <c r="B173" s="78"/>
      <c r="D173" s="79" t="s">
        <v>39</v>
      </c>
      <c r="E173" s="88" t="s">
        <v>134</v>
      </c>
      <c r="F173" s="88" t="s">
        <v>135</v>
      </c>
      <c r="J173" s="89">
        <f>BK173</f>
        <v>0</v>
      </c>
      <c r="L173" s="78"/>
      <c r="M173" s="82"/>
      <c r="N173" s="83"/>
      <c r="O173" s="83"/>
      <c r="P173" s="84">
        <f>SUM(P174:P181)</f>
        <v>506.18431875000005</v>
      </c>
      <c r="Q173" s="83"/>
      <c r="R173" s="84">
        <f>SUM(R174:R181)</f>
        <v>23.696107749999999</v>
      </c>
      <c r="S173" s="83"/>
      <c r="T173" s="85">
        <f>SUM(T174:T181)</f>
        <v>0</v>
      </c>
      <c r="AR173" s="79" t="s">
        <v>42</v>
      </c>
      <c r="AT173" s="86" t="s">
        <v>39</v>
      </c>
      <c r="AU173" s="86" t="s">
        <v>41</v>
      </c>
      <c r="AY173" s="79" t="s">
        <v>75</v>
      </c>
      <c r="BK173" s="87">
        <f>SUM(BK174:BK181)</f>
        <v>0</v>
      </c>
    </row>
    <row r="174" spans="1:65" s="2" customFormat="1" ht="21.75" customHeight="1" x14ac:dyDescent="0.2">
      <c r="A174" s="16"/>
      <c r="B174" s="90"/>
      <c r="C174" s="91" t="s">
        <v>118</v>
      </c>
      <c r="D174" s="91" t="s">
        <v>76</v>
      </c>
      <c r="E174" s="92" t="s">
        <v>245</v>
      </c>
      <c r="F174" s="93" t="s">
        <v>246</v>
      </c>
      <c r="G174" s="94" t="s">
        <v>77</v>
      </c>
      <c r="H174" s="95">
        <v>535.625</v>
      </c>
      <c r="I174" s="95">
        <v>0</v>
      </c>
      <c r="J174" s="95">
        <f t="shared" ref="J174:J181" si="30">ROUND(I174*H174,3)</f>
        <v>0</v>
      </c>
      <c r="K174" s="96"/>
      <c r="L174" s="17"/>
      <c r="M174" s="97" t="s">
        <v>0</v>
      </c>
      <c r="N174" s="98" t="s">
        <v>23</v>
      </c>
      <c r="O174" s="99">
        <v>0.79629000000000005</v>
      </c>
      <c r="P174" s="99">
        <f t="shared" ref="P174:P181" si="31">O174*H174</f>
        <v>426.51283125000003</v>
      </c>
      <c r="Q174" s="99">
        <v>4.2590000000000003E-2</v>
      </c>
      <c r="R174" s="99">
        <f t="shared" ref="R174:R181" si="32">Q174*H174</f>
        <v>22.812268750000001</v>
      </c>
      <c r="S174" s="99">
        <v>0</v>
      </c>
      <c r="T174" s="100">
        <f t="shared" ref="T174:T181" si="33">S174*H174</f>
        <v>0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R174" s="101" t="s">
        <v>95</v>
      </c>
      <c r="AT174" s="101" t="s">
        <v>76</v>
      </c>
      <c r="AU174" s="101" t="s">
        <v>42</v>
      </c>
      <c r="AY174" s="8" t="s">
        <v>75</v>
      </c>
      <c r="BE174" s="102">
        <f t="shared" ref="BE174:BE181" si="34">IF(N174="základná",J174,0)</f>
        <v>0</v>
      </c>
      <c r="BF174" s="102">
        <f t="shared" ref="BF174:BF181" si="35">IF(N174="znížená",J174,0)</f>
        <v>0</v>
      </c>
      <c r="BG174" s="102">
        <f t="shared" ref="BG174:BG181" si="36">IF(N174="zákl. prenesená",J174,0)</f>
        <v>0</v>
      </c>
      <c r="BH174" s="102">
        <f t="shared" ref="BH174:BH181" si="37">IF(N174="zníž. prenesená",J174,0)</f>
        <v>0</v>
      </c>
      <c r="BI174" s="102">
        <f t="shared" ref="BI174:BI181" si="38">IF(N174="nulová",J174,0)</f>
        <v>0</v>
      </c>
      <c r="BJ174" s="8" t="s">
        <v>42</v>
      </c>
      <c r="BK174" s="103">
        <f t="shared" ref="BK174:BK181" si="39">ROUND(I174*H174,3)</f>
        <v>0</v>
      </c>
      <c r="BL174" s="8" t="s">
        <v>95</v>
      </c>
      <c r="BM174" s="101" t="s">
        <v>247</v>
      </c>
    </row>
    <row r="175" spans="1:65" s="2" customFormat="1" ht="21.75" customHeight="1" x14ac:dyDescent="0.2">
      <c r="A175" s="16"/>
      <c r="B175" s="90"/>
      <c r="C175" s="91" t="s">
        <v>122</v>
      </c>
      <c r="D175" s="91" t="s">
        <v>76</v>
      </c>
      <c r="E175" s="92" t="s">
        <v>248</v>
      </c>
      <c r="F175" s="93" t="s">
        <v>249</v>
      </c>
      <c r="G175" s="94" t="s">
        <v>80</v>
      </c>
      <c r="H175" s="95">
        <v>42.85</v>
      </c>
      <c r="I175" s="95">
        <v>0</v>
      </c>
      <c r="J175" s="95">
        <f t="shared" si="30"/>
        <v>0</v>
      </c>
      <c r="K175" s="96"/>
      <c r="L175" s="17"/>
      <c r="M175" s="97" t="s">
        <v>0</v>
      </c>
      <c r="N175" s="98" t="s">
        <v>23</v>
      </c>
      <c r="O175" s="99">
        <v>0.92501</v>
      </c>
      <c r="P175" s="99">
        <f t="shared" si="31"/>
        <v>39.636678500000002</v>
      </c>
      <c r="Q175" s="99">
        <v>8.3800000000000003E-3</v>
      </c>
      <c r="R175" s="99">
        <f t="shared" si="32"/>
        <v>0.35908300000000004</v>
      </c>
      <c r="S175" s="99">
        <v>0</v>
      </c>
      <c r="T175" s="100">
        <f t="shared" si="33"/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01" t="s">
        <v>95</v>
      </c>
      <c r="AT175" s="101" t="s">
        <v>76</v>
      </c>
      <c r="AU175" s="101" t="s">
        <v>42</v>
      </c>
      <c r="AY175" s="8" t="s">
        <v>75</v>
      </c>
      <c r="BE175" s="102">
        <f t="shared" si="34"/>
        <v>0</v>
      </c>
      <c r="BF175" s="102">
        <f t="shared" si="35"/>
        <v>0</v>
      </c>
      <c r="BG175" s="102">
        <f t="shared" si="36"/>
        <v>0</v>
      </c>
      <c r="BH175" s="102">
        <f t="shared" si="37"/>
        <v>0</v>
      </c>
      <c r="BI175" s="102">
        <f t="shared" si="38"/>
        <v>0</v>
      </c>
      <c r="BJ175" s="8" t="s">
        <v>42</v>
      </c>
      <c r="BK175" s="103">
        <f t="shared" si="39"/>
        <v>0</v>
      </c>
      <c r="BL175" s="8" t="s">
        <v>95</v>
      </c>
      <c r="BM175" s="101" t="s">
        <v>250</v>
      </c>
    </row>
    <row r="176" spans="1:65" s="2" customFormat="1" ht="16.5" customHeight="1" x14ac:dyDescent="0.2">
      <c r="A176" s="16"/>
      <c r="B176" s="90"/>
      <c r="C176" s="91" t="s">
        <v>123</v>
      </c>
      <c r="D176" s="91" t="s">
        <v>76</v>
      </c>
      <c r="E176" s="92" t="s">
        <v>251</v>
      </c>
      <c r="F176" s="93" t="s">
        <v>252</v>
      </c>
      <c r="G176" s="94" t="s">
        <v>80</v>
      </c>
      <c r="H176" s="95">
        <v>25</v>
      </c>
      <c r="I176" s="95">
        <v>0</v>
      </c>
      <c r="J176" s="95">
        <f t="shared" si="30"/>
        <v>0</v>
      </c>
      <c r="K176" s="96"/>
      <c r="L176" s="17"/>
      <c r="M176" s="97" t="s">
        <v>0</v>
      </c>
      <c r="N176" s="98" t="s">
        <v>23</v>
      </c>
      <c r="O176" s="99">
        <v>0.28725000000000001</v>
      </c>
      <c r="P176" s="99">
        <f t="shared" si="31"/>
        <v>7.1812500000000004</v>
      </c>
      <c r="Q176" s="99">
        <v>9.6299999999999997E-3</v>
      </c>
      <c r="R176" s="99">
        <f t="shared" si="32"/>
        <v>0.24074999999999999</v>
      </c>
      <c r="S176" s="99">
        <v>0</v>
      </c>
      <c r="T176" s="100">
        <f t="shared" si="3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01" t="s">
        <v>95</v>
      </c>
      <c r="AT176" s="101" t="s">
        <v>76</v>
      </c>
      <c r="AU176" s="101" t="s">
        <v>42</v>
      </c>
      <c r="AY176" s="8" t="s">
        <v>75</v>
      </c>
      <c r="BE176" s="102">
        <f t="shared" si="34"/>
        <v>0</v>
      </c>
      <c r="BF176" s="102">
        <f t="shared" si="35"/>
        <v>0</v>
      </c>
      <c r="BG176" s="102">
        <f t="shared" si="36"/>
        <v>0</v>
      </c>
      <c r="BH176" s="102">
        <f t="shared" si="37"/>
        <v>0</v>
      </c>
      <c r="BI176" s="102">
        <f t="shared" si="38"/>
        <v>0</v>
      </c>
      <c r="BJ176" s="8" t="s">
        <v>42</v>
      </c>
      <c r="BK176" s="103">
        <f t="shared" si="39"/>
        <v>0</v>
      </c>
      <c r="BL176" s="8" t="s">
        <v>95</v>
      </c>
      <c r="BM176" s="101" t="s">
        <v>253</v>
      </c>
    </row>
    <row r="177" spans="1:65" s="2" customFormat="1" ht="16.5" customHeight="1" x14ac:dyDescent="0.2">
      <c r="A177" s="16"/>
      <c r="B177" s="90"/>
      <c r="C177" s="91" t="s">
        <v>124</v>
      </c>
      <c r="D177" s="91" t="s">
        <v>76</v>
      </c>
      <c r="E177" s="92" t="s">
        <v>254</v>
      </c>
      <c r="F177" s="93" t="s">
        <v>255</v>
      </c>
      <c r="G177" s="94" t="s">
        <v>80</v>
      </c>
      <c r="H177" s="95">
        <v>85.7</v>
      </c>
      <c r="I177" s="95">
        <v>0</v>
      </c>
      <c r="J177" s="95">
        <f t="shared" si="30"/>
        <v>0</v>
      </c>
      <c r="K177" s="96"/>
      <c r="L177" s="17"/>
      <c r="M177" s="97" t="s">
        <v>0</v>
      </c>
      <c r="N177" s="98" t="s">
        <v>23</v>
      </c>
      <c r="O177" s="99">
        <v>9.2649999999999996E-2</v>
      </c>
      <c r="P177" s="99">
        <f t="shared" si="31"/>
        <v>7.940105</v>
      </c>
      <c r="Q177" s="99">
        <v>1.48E-3</v>
      </c>
      <c r="R177" s="99">
        <f t="shared" si="32"/>
        <v>0.126836</v>
      </c>
      <c r="S177" s="99">
        <v>0</v>
      </c>
      <c r="T177" s="100">
        <f t="shared" si="33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01" t="s">
        <v>95</v>
      </c>
      <c r="AT177" s="101" t="s">
        <v>76</v>
      </c>
      <c r="AU177" s="101" t="s">
        <v>42</v>
      </c>
      <c r="AY177" s="8" t="s">
        <v>75</v>
      </c>
      <c r="BE177" s="102">
        <f t="shared" si="34"/>
        <v>0</v>
      </c>
      <c r="BF177" s="102">
        <f t="shared" si="35"/>
        <v>0</v>
      </c>
      <c r="BG177" s="102">
        <f t="shared" si="36"/>
        <v>0</v>
      </c>
      <c r="BH177" s="102">
        <f t="shared" si="37"/>
        <v>0</v>
      </c>
      <c r="BI177" s="102">
        <f t="shared" si="38"/>
        <v>0</v>
      </c>
      <c r="BJ177" s="8" t="s">
        <v>42</v>
      </c>
      <c r="BK177" s="103">
        <f t="shared" si="39"/>
        <v>0</v>
      </c>
      <c r="BL177" s="8" t="s">
        <v>95</v>
      </c>
      <c r="BM177" s="101" t="s">
        <v>256</v>
      </c>
    </row>
    <row r="178" spans="1:65" s="2" customFormat="1" ht="16.5" customHeight="1" x14ac:dyDescent="0.2">
      <c r="A178" s="16"/>
      <c r="B178" s="90"/>
      <c r="C178" s="91" t="s">
        <v>125</v>
      </c>
      <c r="D178" s="91" t="s">
        <v>76</v>
      </c>
      <c r="E178" s="92" t="s">
        <v>257</v>
      </c>
      <c r="F178" s="93" t="s">
        <v>258</v>
      </c>
      <c r="G178" s="94" t="s">
        <v>90</v>
      </c>
      <c r="H178" s="95">
        <v>28</v>
      </c>
      <c r="I178" s="95">
        <v>0</v>
      </c>
      <c r="J178" s="95">
        <f t="shared" si="30"/>
        <v>0</v>
      </c>
      <c r="K178" s="96"/>
      <c r="L178" s="17"/>
      <c r="M178" s="97" t="s">
        <v>0</v>
      </c>
      <c r="N178" s="98" t="s">
        <v>23</v>
      </c>
      <c r="O178" s="99">
        <v>0.35537000000000002</v>
      </c>
      <c r="P178" s="99">
        <f t="shared" si="31"/>
        <v>9.9503599999999999</v>
      </c>
      <c r="Q178" s="99">
        <v>3.0000000000000001E-3</v>
      </c>
      <c r="R178" s="99">
        <f t="shared" si="32"/>
        <v>8.4000000000000005E-2</v>
      </c>
      <c r="S178" s="99">
        <v>0</v>
      </c>
      <c r="T178" s="100">
        <f t="shared" si="33"/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01" t="s">
        <v>95</v>
      </c>
      <c r="AT178" s="101" t="s">
        <v>76</v>
      </c>
      <c r="AU178" s="101" t="s">
        <v>42</v>
      </c>
      <c r="AY178" s="8" t="s">
        <v>75</v>
      </c>
      <c r="BE178" s="102">
        <f t="shared" si="34"/>
        <v>0</v>
      </c>
      <c r="BF178" s="102">
        <f t="shared" si="35"/>
        <v>0</v>
      </c>
      <c r="BG178" s="102">
        <f t="shared" si="36"/>
        <v>0</v>
      </c>
      <c r="BH178" s="102">
        <f t="shared" si="37"/>
        <v>0</v>
      </c>
      <c r="BI178" s="102">
        <f t="shared" si="38"/>
        <v>0</v>
      </c>
      <c r="BJ178" s="8" t="s">
        <v>42</v>
      </c>
      <c r="BK178" s="103">
        <f t="shared" si="39"/>
        <v>0</v>
      </c>
      <c r="BL178" s="8" t="s">
        <v>95</v>
      </c>
      <c r="BM178" s="101" t="s">
        <v>259</v>
      </c>
    </row>
    <row r="179" spans="1:65" s="2" customFormat="1" ht="16.5" customHeight="1" x14ac:dyDescent="0.2">
      <c r="A179" s="16"/>
      <c r="B179" s="90"/>
      <c r="C179" s="91" t="s">
        <v>128</v>
      </c>
      <c r="D179" s="91" t="s">
        <v>76</v>
      </c>
      <c r="E179" s="92" t="s">
        <v>260</v>
      </c>
      <c r="F179" s="93" t="s">
        <v>261</v>
      </c>
      <c r="G179" s="94" t="s">
        <v>80</v>
      </c>
      <c r="H179" s="95">
        <v>17.399999999999999</v>
      </c>
      <c r="I179" s="95">
        <v>0</v>
      </c>
      <c r="J179" s="95">
        <f t="shared" si="30"/>
        <v>0</v>
      </c>
      <c r="K179" s="96"/>
      <c r="L179" s="17"/>
      <c r="M179" s="97" t="s">
        <v>0</v>
      </c>
      <c r="N179" s="98" t="s">
        <v>23</v>
      </c>
      <c r="O179" s="99">
        <v>0.68420999999999998</v>
      </c>
      <c r="P179" s="99">
        <f t="shared" si="31"/>
        <v>11.905253999999999</v>
      </c>
      <c r="Q179" s="99">
        <v>2.3500000000000001E-3</v>
      </c>
      <c r="R179" s="99">
        <f t="shared" si="32"/>
        <v>4.0889999999999996E-2</v>
      </c>
      <c r="S179" s="99">
        <v>0</v>
      </c>
      <c r="T179" s="100">
        <f t="shared" si="33"/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01" t="s">
        <v>95</v>
      </c>
      <c r="AT179" s="101" t="s">
        <v>76</v>
      </c>
      <c r="AU179" s="101" t="s">
        <v>42</v>
      </c>
      <c r="AY179" s="8" t="s">
        <v>75</v>
      </c>
      <c r="BE179" s="102">
        <f t="shared" si="34"/>
        <v>0</v>
      </c>
      <c r="BF179" s="102">
        <f t="shared" si="35"/>
        <v>0</v>
      </c>
      <c r="BG179" s="102">
        <f t="shared" si="36"/>
        <v>0</v>
      </c>
      <c r="BH179" s="102">
        <f t="shared" si="37"/>
        <v>0</v>
      </c>
      <c r="BI179" s="102">
        <f t="shared" si="38"/>
        <v>0</v>
      </c>
      <c r="BJ179" s="8" t="s">
        <v>42</v>
      </c>
      <c r="BK179" s="103">
        <f t="shared" si="39"/>
        <v>0</v>
      </c>
      <c r="BL179" s="8" t="s">
        <v>95</v>
      </c>
      <c r="BM179" s="101" t="s">
        <v>262</v>
      </c>
    </row>
    <row r="180" spans="1:65" s="2" customFormat="1" ht="21.75" customHeight="1" x14ac:dyDescent="0.2">
      <c r="A180" s="16"/>
      <c r="B180" s="90"/>
      <c r="C180" s="91" t="s">
        <v>129</v>
      </c>
      <c r="D180" s="91" t="s">
        <v>76</v>
      </c>
      <c r="E180" s="92" t="s">
        <v>263</v>
      </c>
      <c r="F180" s="93" t="s">
        <v>264</v>
      </c>
      <c r="G180" s="94" t="s">
        <v>90</v>
      </c>
      <c r="H180" s="95">
        <v>6</v>
      </c>
      <c r="I180" s="95">
        <v>0</v>
      </c>
      <c r="J180" s="95">
        <f t="shared" si="30"/>
        <v>0</v>
      </c>
      <c r="K180" s="96"/>
      <c r="L180" s="17"/>
      <c r="M180" s="97" t="s">
        <v>0</v>
      </c>
      <c r="N180" s="98" t="s">
        <v>23</v>
      </c>
      <c r="O180" s="99">
        <v>0.50963999999999998</v>
      </c>
      <c r="P180" s="99">
        <f t="shared" si="31"/>
        <v>3.0578399999999997</v>
      </c>
      <c r="Q180" s="99">
        <v>5.3800000000000002E-3</v>
      </c>
      <c r="R180" s="99">
        <f t="shared" si="32"/>
        <v>3.2280000000000003E-2</v>
      </c>
      <c r="S180" s="99">
        <v>0</v>
      </c>
      <c r="T180" s="100">
        <f t="shared" si="33"/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01" t="s">
        <v>95</v>
      </c>
      <c r="AT180" s="101" t="s">
        <v>76</v>
      </c>
      <c r="AU180" s="101" t="s">
        <v>42</v>
      </c>
      <c r="AY180" s="8" t="s">
        <v>75</v>
      </c>
      <c r="BE180" s="102">
        <f t="shared" si="34"/>
        <v>0</v>
      </c>
      <c r="BF180" s="102">
        <f t="shared" si="35"/>
        <v>0</v>
      </c>
      <c r="BG180" s="102">
        <f t="shared" si="36"/>
        <v>0</v>
      </c>
      <c r="BH180" s="102">
        <f t="shared" si="37"/>
        <v>0</v>
      </c>
      <c r="BI180" s="102">
        <f t="shared" si="38"/>
        <v>0</v>
      </c>
      <c r="BJ180" s="8" t="s">
        <v>42</v>
      </c>
      <c r="BK180" s="103">
        <f t="shared" si="39"/>
        <v>0</v>
      </c>
      <c r="BL180" s="8" t="s">
        <v>95</v>
      </c>
      <c r="BM180" s="101" t="s">
        <v>265</v>
      </c>
    </row>
    <row r="181" spans="1:65" s="2" customFormat="1" ht="21.75" customHeight="1" x14ac:dyDescent="0.2">
      <c r="A181" s="16"/>
      <c r="B181" s="90"/>
      <c r="C181" s="91" t="s">
        <v>130</v>
      </c>
      <c r="D181" s="91" t="s">
        <v>76</v>
      </c>
      <c r="E181" s="92" t="s">
        <v>266</v>
      </c>
      <c r="F181" s="93" t="s">
        <v>267</v>
      </c>
      <c r="G181" s="94" t="s">
        <v>119</v>
      </c>
      <c r="H181" s="95">
        <v>308.99099999999999</v>
      </c>
      <c r="I181" s="95">
        <v>0</v>
      </c>
      <c r="J181" s="95">
        <f t="shared" si="30"/>
        <v>0</v>
      </c>
      <c r="K181" s="96"/>
      <c r="L181" s="17"/>
      <c r="M181" s="97" t="s">
        <v>0</v>
      </c>
      <c r="N181" s="98" t="s">
        <v>23</v>
      </c>
      <c r="O181" s="99">
        <v>0</v>
      </c>
      <c r="P181" s="99">
        <f t="shared" si="31"/>
        <v>0</v>
      </c>
      <c r="Q181" s="99">
        <v>0</v>
      </c>
      <c r="R181" s="99">
        <f t="shared" si="32"/>
        <v>0</v>
      </c>
      <c r="S181" s="99">
        <v>0</v>
      </c>
      <c r="T181" s="100">
        <f t="shared" si="3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01" t="s">
        <v>95</v>
      </c>
      <c r="AT181" s="101" t="s">
        <v>76</v>
      </c>
      <c r="AU181" s="101" t="s">
        <v>42</v>
      </c>
      <c r="AY181" s="8" t="s">
        <v>75</v>
      </c>
      <c r="BE181" s="102">
        <f t="shared" si="34"/>
        <v>0</v>
      </c>
      <c r="BF181" s="102">
        <f t="shared" si="35"/>
        <v>0</v>
      </c>
      <c r="BG181" s="102">
        <f t="shared" si="36"/>
        <v>0</v>
      </c>
      <c r="BH181" s="102">
        <f t="shared" si="37"/>
        <v>0</v>
      </c>
      <c r="BI181" s="102">
        <f t="shared" si="38"/>
        <v>0</v>
      </c>
      <c r="BJ181" s="8" t="s">
        <v>42</v>
      </c>
      <c r="BK181" s="103">
        <f t="shared" si="39"/>
        <v>0</v>
      </c>
      <c r="BL181" s="8" t="s">
        <v>95</v>
      </c>
      <c r="BM181" s="101" t="s">
        <v>268</v>
      </c>
    </row>
    <row r="182" spans="1:65" s="7" customFormat="1" ht="22.9" customHeight="1" x14ac:dyDescent="0.2">
      <c r="B182" s="78"/>
      <c r="D182" s="79" t="s">
        <v>39</v>
      </c>
      <c r="E182" s="88" t="s">
        <v>269</v>
      </c>
      <c r="F182" s="88" t="s">
        <v>270</v>
      </c>
      <c r="J182" s="89">
        <f>BK182</f>
        <v>0</v>
      </c>
      <c r="L182" s="78"/>
      <c r="M182" s="82"/>
      <c r="N182" s="83"/>
      <c r="O182" s="83"/>
      <c r="P182" s="84">
        <f>SUM(P183:P184)</f>
        <v>4.7880000000000003</v>
      </c>
      <c r="Q182" s="83"/>
      <c r="R182" s="84">
        <f>SUM(R183:R184)</f>
        <v>0</v>
      </c>
      <c r="S182" s="83"/>
      <c r="T182" s="85">
        <f>SUM(T183:T184)</f>
        <v>0</v>
      </c>
      <c r="AR182" s="79" t="s">
        <v>42</v>
      </c>
      <c r="AT182" s="86" t="s">
        <v>39</v>
      </c>
      <c r="AU182" s="86" t="s">
        <v>41</v>
      </c>
      <c r="AY182" s="79" t="s">
        <v>75</v>
      </c>
      <c r="BK182" s="87">
        <f>SUM(BK183:BK184)</f>
        <v>0</v>
      </c>
    </row>
    <row r="183" spans="1:65" s="2" customFormat="1" ht="16.5" customHeight="1" x14ac:dyDescent="0.2">
      <c r="A183" s="16"/>
      <c r="B183" s="90"/>
      <c r="C183" s="91" t="s">
        <v>131</v>
      </c>
      <c r="D183" s="91" t="s">
        <v>76</v>
      </c>
      <c r="E183" s="92" t="s">
        <v>271</v>
      </c>
      <c r="F183" s="93" t="s">
        <v>272</v>
      </c>
      <c r="G183" s="94" t="s">
        <v>90</v>
      </c>
      <c r="H183" s="95">
        <v>12</v>
      </c>
      <c r="I183" s="95">
        <v>0</v>
      </c>
      <c r="J183" s="95">
        <f>ROUND(I183*H183,3)</f>
        <v>0</v>
      </c>
      <c r="K183" s="96"/>
      <c r="L183" s="17"/>
      <c r="M183" s="97" t="s">
        <v>0</v>
      </c>
      <c r="N183" s="98" t="s">
        <v>23</v>
      </c>
      <c r="O183" s="99">
        <v>0.39900000000000002</v>
      </c>
      <c r="P183" s="99">
        <f>O183*H183</f>
        <v>4.7880000000000003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01" t="s">
        <v>95</v>
      </c>
      <c r="AT183" s="101" t="s">
        <v>76</v>
      </c>
      <c r="AU183" s="101" t="s">
        <v>42</v>
      </c>
      <c r="AY183" s="8" t="s">
        <v>75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8" t="s">
        <v>42</v>
      </c>
      <c r="BK183" s="103">
        <f>ROUND(I183*H183,3)</f>
        <v>0</v>
      </c>
      <c r="BL183" s="8" t="s">
        <v>95</v>
      </c>
      <c r="BM183" s="101" t="s">
        <v>273</v>
      </c>
    </row>
    <row r="184" spans="1:65" s="2" customFormat="1" ht="21.75" customHeight="1" x14ac:dyDescent="0.2">
      <c r="A184" s="16"/>
      <c r="B184" s="90"/>
      <c r="C184" s="108" t="s">
        <v>132</v>
      </c>
      <c r="D184" s="108" t="s">
        <v>137</v>
      </c>
      <c r="E184" s="109" t="s">
        <v>274</v>
      </c>
      <c r="F184" s="110" t="s">
        <v>275</v>
      </c>
      <c r="G184" s="111" t="s">
        <v>90</v>
      </c>
      <c r="H184" s="112">
        <v>12</v>
      </c>
      <c r="I184" s="112">
        <v>0</v>
      </c>
      <c r="J184" s="112">
        <f>ROUND(I184*H184,3)</f>
        <v>0</v>
      </c>
      <c r="K184" s="113"/>
      <c r="L184" s="114"/>
      <c r="M184" s="115" t="s">
        <v>0</v>
      </c>
      <c r="N184" s="116" t="s">
        <v>23</v>
      </c>
      <c r="O184" s="99">
        <v>0</v>
      </c>
      <c r="P184" s="99">
        <f>O184*H184</f>
        <v>0</v>
      </c>
      <c r="Q184" s="99">
        <v>0</v>
      </c>
      <c r="R184" s="99">
        <f>Q184*H184</f>
        <v>0</v>
      </c>
      <c r="S184" s="99">
        <v>0</v>
      </c>
      <c r="T184" s="100">
        <f>S184*H184</f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R184" s="101" t="s">
        <v>112</v>
      </c>
      <c r="AT184" s="101" t="s">
        <v>137</v>
      </c>
      <c r="AU184" s="101" t="s">
        <v>42</v>
      </c>
      <c r="AY184" s="8" t="s">
        <v>75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8" t="s">
        <v>42</v>
      </c>
      <c r="BK184" s="103">
        <f>ROUND(I184*H184,3)</f>
        <v>0</v>
      </c>
      <c r="BL184" s="8" t="s">
        <v>95</v>
      </c>
      <c r="BM184" s="101" t="s">
        <v>276</v>
      </c>
    </row>
    <row r="185" spans="1:65" s="7" customFormat="1" ht="22.9" customHeight="1" x14ac:dyDescent="0.2">
      <c r="B185" s="78"/>
      <c r="D185" s="79" t="s">
        <v>39</v>
      </c>
      <c r="E185" s="88" t="s">
        <v>277</v>
      </c>
      <c r="F185" s="88" t="s">
        <v>278</v>
      </c>
      <c r="J185" s="89">
        <f>BK185</f>
        <v>0</v>
      </c>
      <c r="L185" s="78"/>
      <c r="M185" s="82"/>
      <c r="N185" s="83"/>
      <c r="O185" s="83"/>
      <c r="P185" s="84">
        <f>P186</f>
        <v>123.86756800000001</v>
      </c>
      <c r="Q185" s="83"/>
      <c r="R185" s="84">
        <f>R186</f>
        <v>1.3684000000000002E-2</v>
      </c>
      <c r="S185" s="83"/>
      <c r="T185" s="85">
        <f>T186</f>
        <v>0</v>
      </c>
      <c r="AR185" s="79" t="s">
        <v>42</v>
      </c>
      <c r="AT185" s="86" t="s">
        <v>39</v>
      </c>
      <c r="AU185" s="86" t="s">
        <v>41</v>
      </c>
      <c r="AY185" s="79" t="s">
        <v>75</v>
      </c>
      <c r="BK185" s="87">
        <f>BK186</f>
        <v>0</v>
      </c>
    </row>
    <row r="186" spans="1:65" s="2" customFormat="1" ht="33" customHeight="1" x14ac:dyDescent="0.2">
      <c r="A186" s="16"/>
      <c r="B186" s="90"/>
      <c r="C186" s="91" t="s">
        <v>133</v>
      </c>
      <c r="D186" s="91" t="s">
        <v>76</v>
      </c>
      <c r="E186" s="92" t="s">
        <v>279</v>
      </c>
      <c r="F186" s="93" t="s">
        <v>280</v>
      </c>
      <c r="G186" s="94" t="s">
        <v>77</v>
      </c>
      <c r="H186" s="95">
        <v>684.2</v>
      </c>
      <c r="I186" s="95">
        <v>0</v>
      </c>
      <c r="J186" s="95">
        <f>ROUND(I186*H186,3)</f>
        <v>0</v>
      </c>
      <c r="K186" s="96"/>
      <c r="L186" s="17"/>
      <c r="M186" s="104" t="s">
        <v>0</v>
      </c>
      <c r="N186" s="105" t="s">
        <v>23</v>
      </c>
      <c r="O186" s="106">
        <v>0.18104000000000001</v>
      </c>
      <c r="P186" s="106">
        <f>O186*H186</f>
        <v>123.86756800000001</v>
      </c>
      <c r="Q186" s="106">
        <v>2.0000000000000002E-5</v>
      </c>
      <c r="R186" s="106">
        <f>Q186*H186</f>
        <v>1.3684000000000002E-2</v>
      </c>
      <c r="S186" s="106">
        <v>0</v>
      </c>
      <c r="T186" s="107">
        <f>S186*H186</f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01" t="s">
        <v>95</v>
      </c>
      <c r="AT186" s="101" t="s">
        <v>76</v>
      </c>
      <c r="AU186" s="101" t="s">
        <v>42</v>
      </c>
      <c r="AY186" s="8" t="s">
        <v>75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8" t="s">
        <v>42</v>
      </c>
      <c r="BK186" s="103">
        <f>ROUND(I186*H186,3)</f>
        <v>0</v>
      </c>
      <c r="BL186" s="8" t="s">
        <v>95</v>
      </c>
      <c r="BM186" s="101" t="s">
        <v>281</v>
      </c>
    </row>
    <row r="187" spans="1:65" s="2" customFormat="1" ht="6.95" customHeight="1" x14ac:dyDescent="0.2">
      <c r="A187" s="16"/>
      <c r="B187" s="25"/>
      <c r="C187" s="26"/>
      <c r="D187" s="26"/>
      <c r="E187" s="26"/>
      <c r="F187" s="26"/>
      <c r="G187" s="26"/>
      <c r="H187" s="26"/>
      <c r="I187" s="26"/>
      <c r="J187" s="26"/>
      <c r="K187" s="26"/>
      <c r="L187" s="17"/>
      <c r="M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</sheetData>
  <autoFilter ref="C130:K186"/>
  <mergeCells count="11">
    <mergeCell ref="E123:H123"/>
    <mergeCell ref="E7:H7"/>
    <mergeCell ref="E9:H9"/>
    <mergeCell ref="E11:H11"/>
    <mergeCell ref="E29:H29"/>
    <mergeCell ref="E85:H85"/>
    <mergeCell ref="L2:V2"/>
    <mergeCell ref="E87:H87"/>
    <mergeCell ref="E89:H89"/>
    <mergeCell ref="E119:H119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04 - Konštrukcia strechy</vt:lpstr>
      <vt:lpstr>'04 - Konštrukcia strechy'!Názvy_tlače</vt:lpstr>
      <vt:lpstr>'04 - Konštrukcia strechy'!Oblasť_tlače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Dávid Richard</cp:lastModifiedBy>
  <dcterms:created xsi:type="dcterms:W3CDTF">2020-07-09T12:47:03Z</dcterms:created>
  <dcterms:modified xsi:type="dcterms:W3CDTF">2020-09-03T09:41:31Z</dcterms:modified>
</cp:coreProperties>
</file>