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T-ROS\Stavby 2016\LIBOC\VŘ 2015\Vnitřní úpravy povrchů\"/>
    </mc:Choice>
  </mc:AlternateContent>
  <bookViews>
    <workbookView xWindow="0" yWindow="0" windowWidth="20490" windowHeight="7755"/>
  </bookViews>
  <sheets>
    <sheet name="01 - Bytový dům - vnitřní omítk" sheetId="1" r:id="rId1"/>
  </sheets>
  <externalReferences>
    <externalReference r:id="rId2"/>
  </externalReferences>
  <definedNames>
    <definedName name="_xlnm.Print_Titles" localSheetId="0">'01 - Bytový dům - vnitřní omítk'!$112:$112</definedName>
    <definedName name="_xlnm.Print_Area" localSheetId="0">'01 - Bytový dům - vnitřní omítk'!$A$1:$R$130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3" i="1" l="1"/>
  <c r="BK129" i="1"/>
  <c r="BI129" i="1"/>
  <c r="BH129" i="1"/>
  <c r="BG129" i="1"/>
  <c r="BF129" i="1"/>
  <c r="BE129" i="1"/>
  <c r="N129" i="1"/>
  <c r="BK128" i="1"/>
  <c r="BI128" i="1"/>
  <c r="BH128" i="1"/>
  <c r="BG128" i="1"/>
  <c r="BF128" i="1"/>
  <c r="BE128" i="1"/>
  <c r="N128" i="1"/>
  <c r="BK127" i="1"/>
  <c r="BI127" i="1"/>
  <c r="BH127" i="1"/>
  <c r="BG127" i="1"/>
  <c r="BF127" i="1"/>
  <c r="BE127" i="1"/>
  <c r="N127" i="1"/>
  <c r="BK125" i="1"/>
  <c r="BI125" i="1"/>
  <c r="BH125" i="1"/>
  <c r="BG125" i="1"/>
  <c r="BE125" i="1"/>
  <c r="AA125" i="1"/>
  <c r="Y125" i="1"/>
  <c r="W125" i="1"/>
  <c r="N125" i="1"/>
  <c r="BF125" i="1" s="1"/>
  <c r="BK124" i="1"/>
  <c r="BI124" i="1"/>
  <c r="BH124" i="1"/>
  <c r="BG124" i="1"/>
  <c r="BE124" i="1"/>
  <c r="AA124" i="1"/>
  <c r="Y124" i="1"/>
  <c r="W124" i="1"/>
  <c r="N124" i="1"/>
  <c r="BF124" i="1" s="1"/>
  <c r="BK123" i="1"/>
  <c r="BI123" i="1"/>
  <c r="BH123" i="1"/>
  <c r="BG123" i="1"/>
  <c r="BE123" i="1"/>
  <c r="AA123" i="1"/>
  <c r="Y123" i="1"/>
  <c r="W123" i="1"/>
  <c r="N123" i="1"/>
  <c r="BF123" i="1" s="1"/>
  <c r="BK122" i="1"/>
  <c r="BI122" i="1"/>
  <c r="BH122" i="1"/>
  <c r="BG122" i="1"/>
  <c r="BE122" i="1"/>
  <c r="AA122" i="1"/>
  <c r="Y122" i="1"/>
  <c r="W122" i="1"/>
  <c r="N122" i="1"/>
  <c r="BF122" i="1" s="1"/>
  <c r="BK121" i="1"/>
  <c r="BI121" i="1"/>
  <c r="BH121" i="1"/>
  <c r="BG121" i="1"/>
  <c r="BE121" i="1"/>
  <c r="AA121" i="1"/>
  <c r="Y121" i="1"/>
  <c r="W121" i="1"/>
  <c r="N121" i="1"/>
  <c r="BF121" i="1" s="1"/>
  <c r="BK120" i="1"/>
  <c r="BI120" i="1"/>
  <c r="BH120" i="1"/>
  <c r="BG120" i="1"/>
  <c r="BE120" i="1"/>
  <c r="AA120" i="1"/>
  <c r="Y120" i="1"/>
  <c r="W120" i="1"/>
  <c r="N120" i="1"/>
  <c r="BF120" i="1" s="1"/>
  <c r="BK119" i="1"/>
  <c r="BI119" i="1"/>
  <c r="BH119" i="1"/>
  <c r="BG119" i="1"/>
  <c r="BE119" i="1"/>
  <c r="AA119" i="1"/>
  <c r="Y119" i="1"/>
  <c r="W119" i="1"/>
  <c r="N119" i="1"/>
  <c r="BF119" i="1" s="1"/>
  <c r="BK118" i="1"/>
  <c r="BI118" i="1"/>
  <c r="BH118" i="1"/>
  <c r="BG118" i="1"/>
  <c r="BE118" i="1"/>
  <c r="AA118" i="1"/>
  <c r="Y118" i="1"/>
  <c r="W118" i="1"/>
  <c r="N118" i="1"/>
  <c r="BF118" i="1" s="1"/>
  <c r="BK117" i="1"/>
  <c r="BI117" i="1"/>
  <c r="BH117" i="1"/>
  <c r="BG117" i="1"/>
  <c r="BE117" i="1"/>
  <c r="AA117" i="1"/>
  <c r="Y117" i="1"/>
  <c r="W117" i="1"/>
  <c r="N117" i="1"/>
  <c r="BF117" i="1" s="1"/>
  <c r="BK116" i="1"/>
  <c r="BI116" i="1"/>
  <c r="BH116" i="1"/>
  <c r="BG116" i="1"/>
  <c r="BE116" i="1"/>
  <c r="AA116" i="1"/>
  <c r="Y116" i="1"/>
  <c r="W116" i="1"/>
  <c r="N116" i="1"/>
  <c r="F110" i="1"/>
  <c r="M109" i="1"/>
  <c r="F109" i="1"/>
  <c r="F107" i="1"/>
  <c r="F105" i="1"/>
  <c r="BI94" i="1"/>
  <c r="BH94" i="1"/>
  <c r="BG94" i="1"/>
  <c r="BF94" i="1"/>
  <c r="BE94" i="1"/>
  <c r="F84" i="1"/>
  <c r="M83" i="1"/>
  <c r="F83" i="1"/>
  <c r="F81" i="1"/>
  <c r="F79" i="1"/>
  <c r="O21" i="1"/>
  <c r="E21" i="1"/>
  <c r="M84" i="1" s="1"/>
  <c r="O20" i="1"/>
  <c r="O9" i="1"/>
  <c r="M81" i="1" s="1"/>
  <c r="F6" i="1"/>
  <c r="F78" i="1" s="1"/>
  <c r="H31" i="1" l="1"/>
  <c r="F104" i="1"/>
  <c r="Y115" i="1"/>
  <c r="Y114" i="1" s="1"/>
  <c r="W115" i="1"/>
  <c r="W114" i="1" s="1"/>
  <c r="M107" i="1"/>
  <c r="H32" i="1"/>
  <c r="N115" i="1"/>
  <c r="H33" i="1"/>
  <c r="M110" i="1"/>
  <c r="BF116" i="1"/>
  <c r="BK115" i="1"/>
  <c r="AA115" i="1"/>
  <c r="BK126" i="1"/>
  <c r="N126" i="1"/>
  <c r="N91" i="1" s="1"/>
  <c r="N90" i="1" l="1"/>
  <c r="N113" i="1"/>
  <c r="N114" i="1"/>
  <c r="W113" i="1"/>
  <c r="AA114" i="1"/>
  <c r="AA113" i="1" s="1"/>
  <c r="N89" i="1"/>
  <c r="N88" i="1" s="1"/>
  <c r="BK114" i="1"/>
  <c r="Y113" i="1"/>
  <c r="BK113" i="1" l="1"/>
  <c r="M24" i="1" l="1"/>
  <c r="M25" i="1" l="1"/>
  <c r="M27" i="1" s="1"/>
  <c r="L96" i="1"/>
  <c r="H30" i="1" l="1"/>
  <c r="M30" i="1" s="1"/>
  <c r="L35" i="1" s="1"/>
</calcChain>
</file>

<file path=xl/sharedStrings.xml><?xml version="1.0" encoding="utf-8"?>
<sst xmlns="http://schemas.openxmlformats.org/spreadsheetml/2006/main" count="269" uniqueCount="116">
  <si>
    <t>List obsahuje:</t>
  </si>
  <si>
    <t>1) Krycí list rozpočtu</t>
  </si>
  <si>
    <t>2) Rekapitulace rozpočtu</t>
  </si>
  <si>
    <t>3) Rozpočet</t>
  </si>
  <si>
    <t>Zpět na list:</t>
  </si>
  <si>
    <t>Rekapitulace stavby</t>
  </si>
  <si>
    <t>optimalizováno pro tisk sestav ve formátu A4 - na výšku</t>
  </si>
  <si>
    <t>&gt;&gt;  skryté sloupce  &lt;&lt;</t>
  </si>
  <si>
    <t>{D23ACDBA-E6D5-4D97-8326-9B9930E5A13D}</t>
  </si>
  <si>
    <t>1</t>
  </si>
  <si>
    <t>KRYCÍ LIST ROZPOČTU</t>
  </si>
  <si>
    <t>v ---  níže se nacházejí doplnkové a pomocné údaje k sestavám  --- v</t>
  </si>
  <si>
    <t>False</t>
  </si>
  <si>
    <t>Stavba:</t>
  </si>
  <si>
    <t>Objekt:</t>
  </si>
  <si>
    <t>01 - Bytový dům</t>
  </si>
  <si>
    <t>JKSO:</t>
  </si>
  <si>
    <t>CC-CZ:</t>
  </si>
  <si>
    <t>Místo:</t>
  </si>
  <si>
    <t xml:space="preserve"> </t>
  </si>
  <si>
    <t>Datum:</t>
  </si>
  <si>
    <t>Objednavatel:</t>
  </si>
  <si>
    <t>IČ:</t>
  </si>
  <si>
    <t>Bytové družstvo Liboc - Úzká, Praha 5</t>
  </si>
  <si>
    <t>DIČ:</t>
  </si>
  <si>
    <t>Zhotovitel:</t>
  </si>
  <si>
    <t>KT-ROS Prachatice s.r.o.</t>
  </si>
  <si>
    <t>CZ25161164</t>
  </si>
  <si>
    <t>Projektant:</t>
  </si>
  <si>
    <t>PD Servis Pardubice, s.r.o.</t>
  </si>
  <si>
    <t>Zpracovatel:</t>
  </si>
  <si>
    <t>Náklady z rozpočtu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</si>
  <si>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</si>
  <si>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</si>
  <si>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</si>
  <si>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</si>
  <si>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</si>
  <si>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</si>
  <si>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</si>
  <si>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</si>
  <si>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</si>
  <si>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</si>
  <si>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</si>
  <si>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</si>
  <si>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</si>
  <si>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</si>
  <si>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</si>
  <si>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</si>
  <si>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</si>
  <si>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</si>
  <si>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</si>
  <si>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</si>
  <si>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</si>
  <si>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</si>
  <si>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</si>
  <si>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</si>
  <si>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</si>
  <si>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>VP -   Vícepráce</t>
  </si>
  <si>
    <t>2) Ostatní náklady</t>
  </si>
  <si>
    <t>Zařízení staveniště</t>
  </si>
  <si>
    <t>VRN</t>
  </si>
  <si>
    <t>2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</si>
  <si>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</si>
  <si>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</si>
  <si>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</si>
  <si>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</si>
  <si>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</si>
  <si>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</si>
  <si>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</si>
  <si>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</si>
  <si>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</si>
  <si>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</si>
  <si>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</si>
  <si>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</si>
  <si>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</si>
  <si>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</si>
  <si>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</si>
  <si>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</si>
  <si>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</si>
  <si>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D</t>
  </si>
  <si>
    <t>0</t>
  </si>
  <si>
    <t>ROZPOCET</t>
  </si>
  <si>
    <t>K</t>
  </si>
  <si>
    <t>4</t>
  </si>
  <si>
    <t>m2</t>
  </si>
  <si>
    <t>82</t>
  </si>
  <si>
    <t>611131111</t>
  </si>
  <si>
    <t>Polymercementový spojovací můstek vnitřních stropů nanášený ručně</t>
  </si>
  <si>
    <t>83</t>
  </si>
  <si>
    <t>611181001</t>
  </si>
  <si>
    <t>Sádrová stěrka tl.do 3 mm vnitřních rovných stropů</t>
  </si>
  <si>
    <t>84</t>
  </si>
  <si>
    <t>611181101</t>
  </si>
  <si>
    <t>Minerální stěrka tl.do 3 mm vnitřních rovných stropů</t>
  </si>
  <si>
    <t>85</t>
  </si>
  <si>
    <t>612131111</t>
  </si>
  <si>
    <t>Polymercementový spojovací můstek vnitřních stěn nanášený ručně</t>
  </si>
  <si>
    <t>86</t>
  </si>
  <si>
    <t>612181101</t>
  </si>
  <si>
    <t>Minerální stěrka tl.do 3 mm vnitřních stěn</t>
  </si>
  <si>
    <t>87</t>
  </si>
  <si>
    <t>612321321</t>
  </si>
  <si>
    <t>Vápenocementová omítka hladká jednovrstvá vnitřních stěn nanášená strojně</t>
  </si>
  <si>
    <t>88</t>
  </si>
  <si>
    <t>612321391</t>
  </si>
  <si>
    <t>Příplatek k vápenocementové omítce vnitřních stěn za každých dalších 5 mm tloušťky strojně</t>
  </si>
  <si>
    <t>89</t>
  </si>
  <si>
    <t>612341321</t>
  </si>
  <si>
    <t>90</t>
  </si>
  <si>
    <t>91</t>
  </si>
  <si>
    <t>612341391</t>
  </si>
  <si>
    <t>Příplatek k sádrové omítce vnitřních stěn za každých dalších 5 mm tloušťky strojně</t>
  </si>
  <si>
    <t>VP - Vícepráce</t>
  </si>
  <si>
    <t>PN</t>
  </si>
  <si>
    <t>Sádrová stěrka vnitřních stěn na železobetonových stěnách</t>
  </si>
  <si>
    <t>Sádrová nebo vápenosádrová omítka hladká jednovrstvá tl. 10 mm vnitřních stěn nanášená strojně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</si>
</sst>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#,##0.00;\-#,##0.00"/>
    <numFmt numFmtId="166" formatCode="0.00%;\-0.00%"/>
    <numFmt numFmtId="167" formatCode="#,##0.00000;\-#,##0.00000"/>
    <numFmt numFmtId="168" formatCode="#,##0.000;\-#,##0.000"/>
  </numFmts>
  <fonts count="24" x14ac:knownFonts="1">
    <font>
      <sz val="8"/>
      <name val="Trebuchet MS"/>
      <charset val="238"/>
    </font>
    <font>
      <sz val="10"/>
      <name val="Trebuchet MS"/>
      <family val="2"/>
    </font>
    <font>
      <sz val="10"/>
      <color indexed="16"/>
      <name val="Trebuchet MS"/>
      <family val="2"/>
    </font>
    <font>
      <u/>
      <sz val="8"/>
      <color indexed="12"/>
      <name val="Trebuchet MS"/>
      <family val="2"/>
      <charset val="238"/>
    </font>
    <font>
      <u/>
      <sz val="10"/>
      <color indexed="12"/>
      <name val="Trebuchet MS"/>
      <family val="2"/>
    </font>
    <font>
      <sz val="8"/>
      <color indexed="48"/>
      <name val="Trebuchet MS"/>
      <charset val="238"/>
    </font>
    <font>
      <sz val="8"/>
      <color indexed="48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indexed="55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0"/>
      <color indexed="63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indexed="55"/>
      <name val="Trebuchet MS"/>
      <family val="2"/>
      <charset val="238"/>
    </font>
    <font>
      <b/>
      <sz val="10"/>
      <color indexed="63"/>
      <name val="Trebuchet MS"/>
      <family val="2"/>
      <charset val="238"/>
    </font>
    <font>
      <sz val="10"/>
      <color indexed="55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12"/>
      <name val="Trebuchet MS"/>
      <family val="2"/>
      <charset val="238"/>
    </font>
    <font>
      <sz val="8"/>
      <color indexed="56"/>
      <name val="Trebuchet MS"/>
      <family val="2"/>
      <charset val="238"/>
    </font>
    <font>
      <sz val="10"/>
      <color indexed="56"/>
      <name val="Trebuchet MS"/>
      <family val="2"/>
      <charset val="238"/>
    </font>
    <font>
      <sz val="8"/>
      <color indexed="16"/>
      <name val="Trebuchet MS"/>
      <family val="2"/>
      <charset val="238"/>
    </font>
    <font>
      <b/>
      <sz val="8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55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 applyAlignment="1">
      <protection locked="0"/>
    </xf>
    <xf numFmtId="0" fontId="0" fillId="2" borderId="0" xfId="0" applyFont="1" applyFill="1" applyAlignment="1" applyProtection="1">
      <alignment horizontal="left" vertical="top"/>
    </xf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left" vertical="center"/>
    </xf>
    <xf numFmtId="0" fontId="0" fillId="2" borderId="0" xfId="0" applyFont="1" applyFill="1" applyAlignment="1">
      <alignment horizontal="left" vertical="top"/>
      <protection locked="0"/>
    </xf>
    <xf numFmtId="0" fontId="0" fillId="2" borderId="0" xfId="0" applyFill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Border="1" applyAlignment="1">
      <alignment horizontal="lef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5" fillId="0" borderId="0" xfId="0" applyFont="1" applyAlignment="1">
      <alignment horizontal="left" vertical="center"/>
      <protection locked="0"/>
    </xf>
    <xf numFmtId="0" fontId="8" fillId="0" borderId="0" xfId="0" applyFont="1" applyAlignment="1">
      <alignment horizontal="left" vertical="center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0" borderId="4" xfId="0" applyBorder="1" applyAlignment="1">
      <alignment horizontal="left" vertical="center"/>
      <protection locked="0"/>
    </xf>
    <xf numFmtId="0" fontId="9" fillId="0" borderId="0" xfId="0" applyFont="1" applyAlignment="1">
      <alignment horizontal="left" vertical="top"/>
      <protection locked="0"/>
    </xf>
    <xf numFmtId="0" fontId="0" fillId="0" borderId="5" xfId="0" applyBorder="1" applyAlignment="1">
      <alignment horizontal="left" vertical="center"/>
      <protection locked="0"/>
    </xf>
    <xf numFmtId="0" fontId="10" fillId="0" borderId="0" xfId="0" applyFont="1" applyAlignment="1">
      <alignment horizontal="left" vertical="center"/>
      <protection locked="0"/>
    </xf>
    <xf numFmtId="0" fontId="0" fillId="0" borderId="6" xfId="0" applyBorder="1" applyAlignment="1">
      <alignment horizontal="left" vertical="center"/>
      <protection locked="0"/>
    </xf>
    <xf numFmtId="0" fontId="11" fillId="0" borderId="0" xfId="0" applyFont="1" applyAlignment="1">
      <alignment horizontal="left" vertical="center"/>
      <protection locked="0"/>
    </xf>
    <xf numFmtId="0" fontId="12" fillId="0" borderId="0" xfId="0" applyFont="1" applyAlignment="1">
      <alignment horizontal="left" vertical="center"/>
      <protection locked="0"/>
    </xf>
    <xf numFmtId="0" fontId="13" fillId="0" borderId="0" xfId="0" applyFont="1" applyAlignment="1">
      <alignment horizontal="left" vertical="center"/>
      <protection locked="0"/>
    </xf>
    <xf numFmtId="0" fontId="14" fillId="0" borderId="0" xfId="0" applyFont="1" applyAlignment="1">
      <alignment horizontal="left" vertical="center"/>
      <protection locked="0"/>
    </xf>
    <xf numFmtId="166" fontId="14" fillId="0" borderId="0" xfId="0" applyNumberFormat="1" applyFont="1" applyAlignment="1">
      <alignment horizontal="right" vertical="center"/>
      <protection locked="0"/>
    </xf>
    <xf numFmtId="0" fontId="14" fillId="0" borderId="0" xfId="0" applyFont="1" applyAlignment="1">
      <alignment horizontal="right" vertical="center"/>
      <protection locked="0"/>
    </xf>
    <xf numFmtId="0" fontId="0" fillId="3" borderId="0" xfId="0" applyFill="1" applyAlignment="1">
      <alignment horizontal="left" vertical="center"/>
      <protection locked="0"/>
    </xf>
    <xf numFmtId="0" fontId="9" fillId="3" borderId="7" xfId="0" applyFont="1" applyFill="1" applyBorder="1" applyAlignment="1">
      <alignment horizontal="left" vertical="center"/>
      <protection locked="0"/>
    </xf>
    <xf numFmtId="0" fontId="0" fillId="3" borderId="8" xfId="0" applyFill="1" applyBorder="1" applyAlignment="1">
      <alignment horizontal="left" vertical="center"/>
      <protection locked="0"/>
    </xf>
    <xf numFmtId="0" fontId="9" fillId="3" borderId="8" xfId="0" applyFont="1" applyFill="1" applyBorder="1" applyAlignment="1">
      <alignment horizontal="right" vertical="center"/>
      <protection locked="0"/>
    </xf>
    <xf numFmtId="0" fontId="9" fillId="3" borderId="8" xfId="0" applyFont="1" applyFill="1" applyBorder="1" applyAlignment="1">
      <alignment horizontal="center" vertical="center"/>
      <protection locked="0"/>
    </xf>
    <xf numFmtId="0" fontId="15" fillId="0" borderId="10" xfId="0" applyFont="1" applyBorder="1" applyAlignment="1">
      <alignment horizontal="left" vertical="center"/>
      <protection locked="0"/>
    </xf>
    <xf numFmtId="0" fontId="0" fillId="0" borderId="11" xfId="0" applyBorder="1" applyAlignment="1">
      <alignment horizontal="left" vertical="center"/>
      <protection locked="0"/>
    </xf>
    <xf numFmtId="0" fontId="0" fillId="0" borderId="12" xfId="0" applyBorder="1" applyAlignment="1">
      <alignment horizontal="left" vertical="top"/>
      <protection locked="0"/>
    </xf>
    <xf numFmtId="0" fontId="0" fillId="0" borderId="13" xfId="0" applyBorder="1" applyAlignment="1">
      <alignment horizontal="left" vertical="top"/>
      <protection locked="0"/>
    </xf>
    <xf numFmtId="0" fontId="16" fillId="0" borderId="14" xfId="0" applyFont="1" applyBorder="1" applyAlignment="1">
      <alignment horizontal="left" vertical="center"/>
      <protection locked="0"/>
    </xf>
    <xf numFmtId="0" fontId="0" fillId="0" borderId="15" xfId="0" applyBorder="1" applyAlignment="1">
      <alignment horizontal="left" vertical="center"/>
      <protection locked="0"/>
    </xf>
    <xf numFmtId="0" fontId="16" fillId="0" borderId="15" xfId="0" applyFont="1" applyBorder="1" applyAlignment="1">
      <alignment horizontal="left" vertical="center"/>
      <protection locked="0"/>
    </xf>
    <xf numFmtId="0" fontId="0" fillId="0" borderId="16" xfId="0" applyBorder="1" applyAlignment="1">
      <alignment horizontal="left" vertical="center"/>
      <protection locked="0"/>
    </xf>
    <xf numFmtId="0" fontId="0" fillId="0" borderId="17" xfId="0" applyBorder="1" applyAlignment="1">
      <alignment horizontal="left" vertical="center"/>
      <protection locked="0"/>
    </xf>
    <xf numFmtId="0" fontId="0" fillId="0" borderId="18" xfId="0" applyBorder="1" applyAlignment="1">
      <alignment horizontal="left" vertical="center"/>
      <protection locked="0"/>
    </xf>
    <xf numFmtId="0" fontId="0" fillId="0" borderId="19" xfId="0" applyBorder="1" applyAlignment="1">
      <alignment horizontal="left" vertical="center"/>
      <protection locked="0"/>
    </xf>
    <xf numFmtId="0" fontId="0" fillId="0" borderId="1" xfId="0" applyBorder="1" applyAlignment="1">
      <alignment horizontal="left" vertical="center"/>
      <protection locked="0"/>
    </xf>
    <xf numFmtId="0" fontId="0" fillId="0" borderId="2" xfId="0" applyBorder="1" applyAlignment="1">
      <alignment horizontal="left" vertical="center"/>
      <protection locked="0"/>
    </xf>
    <xf numFmtId="0" fontId="0" fillId="0" borderId="3" xfId="0" applyBorder="1" applyAlignment="1">
      <alignment horizontal="left" vertical="center"/>
      <protection locked="0"/>
    </xf>
    <xf numFmtId="0" fontId="9" fillId="0" borderId="0" xfId="0" applyFont="1" applyAlignment="1">
      <alignment horizontal="left" vertical="center"/>
      <protection locked="0"/>
    </xf>
    <xf numFmtId="0" fontId="17" fillId="0" borderId="0" xfId="0" applyFont="1" applyAlignment="1">
      <alignment horizontal="left" vertical="center"/>
      <protection locked="0"/>
    </xf>
    <xf numFmtId="0" fontId="18" fillId="0" borderId="4" xfId="0" applyFont="1" applyBorder="1" applyAlignment="1">
      <alignment horizontal="left" vertical="center"/>
      <protection locked="0"/>
    </xf>
    <xf numFmtId="0" fontId="19" fillId="0" borderId="0" xfId="0" applyFont="1" applyAlignment="1">
      <alignment horizontal="left" vertical="center"/>
      <protection locked="0"/>
    </xf>
    <xf numFmtId="0" fontId="18" fillId="0" borderId="0" xfId="0" applyFont="1" applyAlignment="1">
      <alignment horizontal="left" vertical="center"/>
      <protection locked="0"/>
    </xf>
    <xf numFmtId="0" fontId="18" fillId="0" borderId="5" xfId="0" applyFont="1" applyBorder="1" applyAlignment="1">
      <alignment horizontal="left" vertical="center"/>
      <protection locked="0"/>
    </xf>
    <xf numFmtId="0" fontId="21" fillId="0" borderId="4" xfId="0" applyFont="1" applyBorder="1" applyAlignment="1">
      <alignment horizontal="left" vertical="center"/>
      <protection locked="0"/>
    </xf>
    <xf numFmtId="0" fontId="21" fillId="0" borderId="0" xfId="0" applyFont="1" applyAlignment="1">
      <alignment horizontal="left" vertical="center"/>
      <protection locked="0"/>
    </xf>
    <xf numFmtId="0" fontId="21" fillId="0" borderId="5" xfId="0" applyFont="1" applyBorder="1" applyAlignment="1">
      <alignment horizontal="left" vertical="center"/>
      <protection locked="0"/>
    </xf>
    <xf numFmtId="0" fontId="0" fillId="0" borderId="20" xfId="0" applyBorder="1" applyAlignment="1">
      <alignment horizontal="left" vertical="center"/>
      <protection locked="0"/>
    </xf>
    <xf numFmtId="0" fontId="8" fillId="0" borderId="20" xfId="0" applyFont="1" applyBorder="1" applyAlignment="1">
      <alignment horizontal="center" vertical="center"/>
      <protection locked="0"/>
    </xf>
    <xf numFmtId="0" fontId="0" fillId="0" borderId="21" xfId="0" applyBorder="1" applyAlignment="1">
      <alignment horizontal="left" vertical="center"/>
      <protection locked="0"/>
    </xf>
    <xf numFmtId="0" fontId="16" fillId="0" borderId="21" xfId="0" applyFont="1" applyBorder="1" applyAlignment="1">
      <alignment horizontal="center" vertical="center"/>
      <protection locked="0"/>
    </xf>
    <xf numFmtId="165" fontId="0" fillId="0" borderId="0" xfId="0" applyNumberFormat="1" applyFont="1" applyAlignment="1">
      <alignment horizontal="right" vertical="center"/>
      <protection locked="0"/>
    </xf>
    <xf numFmtId="0" fontId="17" fillId="3" borderId="0" xfId="0" applyFont="1" applyFill="1" applyAlignment="1">
      <alignment horizontal="left" vertical="center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10" fillId="3" borderId="22" xfId="0" applyFont="1" applyFill="1" applyBorder="1" applyAlignment="1">
      <alignment horizontal="center" vertical="center" wrapText="1"/>
      <protection locked="0"/>
    </xf>
    <xf numFmtId="0" fontId="10" fillId="3" borderId="23" xfId="0" applyFont="1" applyFill="1" applyBorder="1" applyAlignment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  <protection locked="0"/>
    </xf>
    <xf numFmtId="0" fontId="8" fillId="0" borderId="22" xfId="0" applyFont="1" applyBorder="1" applyAlignment="1">
      <alignment horizontal="center" vertical="center" wrapText="1"/>
      <protection locked="0"/>
    </xf>
    <xf numFmtId="0" fontId="8" fillId="0" borderId="23" xfId="0" applyFont="1" applyBorder="1" applyAlignment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 wrapText="1"/>
      <protection locked="0"/>
    </xf>
    <xf numFmtId="0" fontId="0" fillId="0" borderId="10" xfId="0" applyBorder="1" applyAlignment="1">
      <alignment horizontal="left" vertical="center"/>
      <protection locked="0"/>
    </xf>
    <xf numFmtId="167" fontId="22" fillId="0" borderId="6" xfId="0" applyNumberFormat="1" applyFont="1" applyBorder="1" applyAlignment="1">
      <alignment horizontal="right"/>
      <protection locked="0"/>
    </xf>
    <xf numFmtId="167" fontId="22" fillId="0" borderId="11" xfId="0" applyNumberFormat="1" applyFont="1" applyBorder="1" applyAlignment="1">
      <alignment horizontal="right"/>
      <protection locked="0"/>
    </xf>
    <xf numFmtId="165" fontId="23" fillId="0" borderId="0" xfId="0" applyNumberFormat="1" applyFont="1" applyAlignment="1">
      <alignment horizontal="right" vertical="center"/>
      <protection locked="0"/>
    </xf>
    <xf numFmtId="0" fontId="20" fillId="0" borderId="4" xfId="0" applyFont="1" applyBorder="1" applyAlignment="1">
      <alignment horizontal="left"/>
      <protection locked="0"/>
    </xf>
    <xf numFmtId="0" fontId="0" fillId="0" borderId="0" xfId="0" applyFont="1" applyAlignment="1">
      <alignment horizontal="left"/>
      <protection locked="0"/>
    </xf>
    <xf numFmtId="0" fontId="18" fillId="0" borderId="0" xfId="0" applyFont="1" applyAlignment="1">
      <alignment horizontal="left"/>
      <protection locked="0"/>
    </xf>
    <xf numFmtId="0" fontId="20" fillId="0" borderId="5" xfId="0" applyFont="1" applyBorder="1" applyAlignment="1">
      <alignment horizontal="left"/>
      <protection locked="0"/>
    </xf>
    <xf numFmtId="0" fontId="20" fillId="0" borderId="12" xfId="0" applyFont="1" applyBorder="1" applyAlignment="1">
      <alignment horizontal="left"/>
      <protection locked="0"/>
    </xf>
    <xf numFmtId="167" fontId="20" fillId="0" borderId="0" xfId="0" applyNumberFormat="1" applyFont="1" applyAlignment="1">
      <alignment horizontal="right"/>
      <protection locked="0"/>
    </xf>
    <xf numFmtId="167" fontId="20" fillId="0" borderId="13" xfId="0" applyNumberFormat="1" applyFont="1" applyBorder="1" applyAlignment="1">
      <alignment horizontal="right"/>
      <protection locked="0"/>
    </xf>
    <xf numFmtId="0" fontId="20" fillId="0" borderId="0" xfId="0" applyFont="1" applyAlignment="1">
      <alignment horizontal="left"/>
      <protection locked="0"/>
    </xf>
    <xf numFmtId="165" fontId="20" fillId="0" borderId="0" xfId="0" applyNumberFormat="1" applyFont="1" applyAlignment="1">
      <alignment horizontal="right" vertical="center"/>
      <protection locked="0"/>
    </xf>
    <xf numFmtId="0" fontId="21" fillId="0" borderId="0" xfId="0" applyFont="1" applyAlignment="1">
      <alignment horizontal="left"/>
      <protection locked="0"/>
    </xf>
    <xf numFmtId="0" fontId="0" fillId="0" borderId="20" xfId="0" applyFont="1" applyBorder="1" applyAlignment="1">
      <alignment horizontal="center" vertical="center"/>
      <protection locked="0"/>
    </xf>
    <xf numFmtId="49" fontId="0" fillId="0" borderId="20" xfId="0" applyNumberFormat="1" applyFont="1" applyBorder="1" applyAlignment="1">
      <alignment horizontal="left" vertical="center" wrapText="1"/>
      <protection locked="0"/>
    </xf>
    <xf numFmtId="0" fontId="0" fillId="0" borderId="20" xfId="0" applyFont="1" applyBorder="1" applyAlignment="1">
      <alignment horizontal="center" vertical="center" wrapText="1"/>
      <protection locked="0"/>
    </xf>
    <xf numFmtId="168" fontId="0" fillId="0" borderId="20" xfId="0" applyNumberFormat="1" applyFont="1" applyBorder="1" applyAlignment="1">
      <alignment horizontal="right" vertical="center"/>
      <protection locked="0"/>
    </xf>
    <xf numFmtId="0" fontId="14" fillId="4" borderId="20" xfId="0" applyFont="1" applyFill="1" applyBorder="1" applyAlignment="1">
      <alignment horizontal="left" vertical="center"/>
      <protection locked="0"/>
    </xf>
    <xf numFmtId="0" fontId="14" fillId="0" borderId="0" xfId="0" applyFont="1" applyAlignment="1">
      <alignment horizontal="center" vertical="center"/>
      <protection locked="0"/>
    </xf>
    <xf numFmtId="167" fontId="14" fillId="0" borderId="0" xfId="0" applyNumberFormat="1" applyFont="1" applyAlignment="1">
      <alignment horizontal="right" vertical="center"/>
      <protection locked="0"/>
    </xf>
    <xf numFmtId="167" fontId="14" fillId="0" borderId="13" xfId="0" applyNumberFormat="1" applyFont="1" applyBorder="1" applyAlignment="1">
      <alignment horizontal="right" vertical="center"/>
      <protection locked="0"/>
    </xf>
    <xf numFmtId="168" fontId="0" fillId="4" borderId="20" xfId="0" applyNumberFormat="1" applyFont="1" applyFill="1" applyBorder="1" applyAlignment="1">
      <alignment horizontal="right" vertical="center"/>
      <protection locked="0"/>
    </xf>
    <xf numFmtId="0" fontId="0" fillId="0" borderId="12" xfId="0" applyBorder="1" applyAlignment="1">
      <alignment horizontal="left" vertical="center"/>
      <protection locked="0"/>
    </xf>
    <xf numFmtId="0" fontId="0" fillId="0" borderId="13" xfId="0" applyBorder="1" applyAlignment="1">
      <alignment horizontal="left" vertical="center"/>
      <protection locked="0"/>
    </xf>
    <xf numFmtId="0" fontId="0" fillId="4" borderId="20" xfId="0" applyFont="1" applyFill="1" applyBorder="1" applyAlignment="1">
      <alignment horizontal="center" vertical="center"/>
      <protection locked="0"/>
    </xf>
    <xf numFmtId="49" fontId="0" fillId="4" borderId="20" xfId="0" applyNumberFormat="1" applyFont="1" applyFill="1" applyBorder="1" applyAlignment="1">
      <alignment horizontal="left" vertical="center" wrapText="1"/>
      <protection locked="0"/>
    </xf>
    <xf numFmtId="0" fontId="0" fillId="4" borderId="20" xfId="0" applyFont="1" applyFill="1" applyBorder="1" applyAlignment="1">
      <alignment horizontal="center" vertical="center" wrapText="1"/>
      <protection locked="0"/>
    </xf>
    <xf numFmtId="0" fontId="14" fillId="4" borderId="20" xfId="0" applyFont="1" applyFill="1" applyBorder="1" applyAlignment="1">
      <alignment horizontal="center" vertical="center"/>
      <protection locked="0"/>
    </xf>
    <xf numFmtId="0" fontId="0" fillId="0" borderId="0" xfId="0" applyFont="1" applyAlignment="1">
      <alignment horizontal="left" vertical="top"/>
      <protection locked="0"/>
    </xf>
    <xf numFmtId="165" fontId="18" fillId="0" borderId="0" xfId="0" applyNumberFormat="1" applyFont="1" applyAlignment="1">
      <alignment horizontal="right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4" borderId="20" xfId="0" applyFont="1" applyFill="1" applyBorder="1" applyAlignment="1">
      <alignment horizontal="left" vertical="center" wrapText="1"/>
      <protection locked="0"/>
    </xf>
    <xf numFmtId="0" fontId="0" fillId="4" borderId="20" xfId="0" applyFill="1" applyBorder="1" applyAlignment="1">
      <alignment horizontal="left" vertical="center"/>
      <protection locked="0"/>
    </xf>
    <xf numFmtId="165" fontId="0" fillId="4" borderId="20" xfId="0" applyNumberFormat="1" applyFont="1" applyFill="1" applyBorder="1" applyAlignment="1">
      <alignment horizontal="right" vertical="center"/>
      <protection locked="0"/>
    </xf>
    <xf numFmtId="0" fontId="0" fillId="0" borderId="20" xfId="0" applyBorder="1" applyAlignment="1">
      <alignment horizontal="left" vertical="center"/>
      <protection locked="0"/>
    </xf>
    <xf numFmtId="165" fontId="0" fillId="0" borderId="20" xfId="0" applyNumberFormat="1" applyFont="1" applyBorder="1" applyAlignment="1">
      <alignment horizontal="right" vertical="center"/>
      <protection locked="0"/>
    </xf>
    <xf numFmtId="0" fontId="0" fillId="0" borderId="20" xfId="0" applyFont="1" applyBorder="1" applyAlignment="1">
      <alignment horizontal="left" vertical="center" wrapText="1"/>
      <protection locked="0"/>
    </xf>
    <xf numFmtId="165" fontId="17" fillId="0" borderId="0" xfId="0" applyNumberFormat="1" applyFont="1" applyAlignment="1">
      <alignment horizontal="right"/>
      <protection locked="0"/>
    </xf>
    <xf numFmtId="0" fontId="20" fillId="0" borderId="0" xfId="0" applyFont="1" applyAlignment="1">
      <alignment horizontal="left"/>
      <protection locked="0"/>
    </xf>
    <xf numFmtId="165" fontId="17" fillId="3" borderId="0" xfId="0" applyNumberFormat="1" applyFont="1" applyFill="1" applyAlignment="1">
      <alignment horizontal="right" vertical="center"/>
      <protection locked="0"/>
    </xf>
    <xf numFmtId="0" fontId="0" fillId="3" borderId="0" xfId="0" applyFill="1" applyAlignment="1">
      <alignment horizontal="left" vertical="center"/>
      <protection locked="0"/>
    </xf>
    <xf numFmtId="0" fontId="7" fillId="0" borderId="0" xfId="0" applyFont="1" applyAlignment="1">
      <alignment horizontal="center" vertical="center"/>
      <protection locked="0"/>
    </xf>
    <xf numFmtId="0" fontId="8" fillId="0" borderId="0" xfId="0" applyFont="1" applyAlignment="1">
      <alignment horizontal="left" vertical="center" wrapText="1"/>
      <protection locked="0"/>
    </xf>
    <xf numFmtId="165" fontId="21" fillId="0" borderId="0" xfId="0" applyNumberFormat="1" applyFont="1" applyAlignment="1">
      <alignment horizontal="right"/>
      <protection locked="0"/>
    </xf>
    <xf numFmtId="0" fontId="9" fillId="0" borderId="0" xfId="0" applyFont="1" applyAlignment="1">
      <alignment horizontal="left" vertical="center" wrapText="1"/>
      <protection locked="0"/>
    </xf>
    <xf numFmtId="164" fontId="10" fillId="0" borderId="0" xfId="0" applyNumberFormat="1" applyFont="1" applyAlignment="1">
      <alignment horizontal="left" vertical="top"/>
      <protection locked="0"/>
    </xf>
    <xf numFmtId="0" fontId="10" fillId="0" borderId="0" xfId="0" applyFont="1" applyAlignment="1">
      <alignment horizontal="left" vertical="center"/>
      <protection locked="0"/>
    </xf>
    <xf numFmtId="0" fontId="10" fillId="3" borderId="23" xfId="0" applyFont="1" applyFill="1" applyBorder="1" applyAlignment="1">
      <alignment horizontal="center" vertical="center" wrapText="1"/>
      <protection locked="0"/>
    </xf>
    <xf numFmtId="0" fontId="0" fillId="3" borderId="23" xfId="0" applyFill="1" applyBorder="1" applyAlignment="1">
      <alignment horizontal="center" vertical="center" wrapText="1"/>
      <protection locked="0"/>
    </xf>
    <xf numFmtId="0" fontId="0" fillId="3" borderId="24" xfId="0" applyFill="1" applyBorder="1" applyAlignment="1">
      <alignment horizontal="center" vertical="center" wrapText="1"/>
      <protection locked="0"/>
    </xf>
    <xf numFmtId="165" fontId="17" fillId="0" borderId="0" xfId="0" applyNumberFormat="1" applyFont="1" applyAlignment="1">
      <alignment horizontal="right" vertical="center"/>
      <protection locked="0"/>
    </xf>
    <xf numFmtId="165" fontId="18" fillId="0" borderId="0" xfId="0" applyNumberFormat="1" applyFont="1" applyAlignment="1">
      <alignment horizontal="right" vertical="center"/>
      <protection locked="0"/>
    </xf>
    <xf numFmtId="0" fontId="20" fillId="0" borderId="0" xfId="0" applyFont="1" applyAlignment="1">
      <alignment horizontal="left" vertical="center"/>
      <protection locked="0"/>
    </xf>
    <xf numFmtId="0" fontId="10" fillId="3" borderId="0" xfId="0" applyFont="1" applyFill="1" applyAlignment="1">
      <alignment horizontal="center" vertical="center"/>
      <protection locked="0"/>
    </xf>
    <xf numFmtId="0" fontId="21" fillId="4" borderId="0" xfId="0" applyFont="1" applyFill="1" applyAlignment="1">
      <alignment horizontal="left" vertical="center"/>
      <protection locked="0"/>
    </xf>
    <xf numFmtId="165" fontId="21" fillId="4" borderId="0" xfId="0" applyNumberFormat="1" applyFont="1" applyFill="1" applyAlignment="1">
      <alignment horizontal="right" vertical="center"/>
      <protection locked="0"/>
    </xf>
    <xf numFmtId="165" fontId="21" fillId="0" borderId="0" xfId="0" applyNumberFormat="1" applyFont="1" applyAlignment="1">
      <alignment horizontal="right" vertical="center"/>
      <protection locked="0"/>
    </xf>
    <xf numFmtId="165" fontId="13" fillId="0" borderId="0" xfId="0" applyNumberFormat="1" applyFont="1" applyAlignment="1">
      <alignment horizontal="right" vertical="center"/>
      <protection locked="0"/>
    </xf>
    <xf numFmtId="165" fontId="14" fillId="0" borderId="0" xfId="0" applyNumberFormat="1" applyFont="1" applyAlignment="1">
      <alignment horizontal="right" vertical="center"/>
      <protection locked="0"/>
    </xf>
    <xf numFmtId="165" fontId="9" fillId="3" borderId="8" xfId="0" applyNumberFormat="1" applyFont="1" applyFill="1" applyBorder="1" applyAlignment="1">
      <alignment horizontal="right" vertical="center"/>
      <protection locked="0"/>
    </xf>
    <xf numFmtId="0" fontId="0" fillId="3" borderId="8" xfId="0" applyFill="1" applyBorder="1" applyAlignment="1">
      <alignment horizontal="left" vertical="center"/>
      <protection locked="0"/>
    </xf>
    <xf numFmtId="0" fontId="0" fillId="3" borderId="9" xfId="0" applyFill="1" applyBorder="1" applyAlignment="1">
      <alignment horizontal="left" vertical="center"/>
      <protection locked="0"/>
    </xf>
    <xf numFmtId="165" fontId="11" fillId="0" borderId="0" xfId="0" applyNumberFormat="1" applyFont="1" applyAlignment="1">
      <alignment horizontal="right" vertical="center"/>
      <protection locked="0"/>
    </xf>
    <xf numFmtId="164" fontId="10" fillId="4" borderId="0" xfId="0" applyNumberFormat="1" applyFont="1" applyFill="1" applyAlignment="1">
      <alignment horizontal="left" vertical="top"/>
      <protection locked="0"/>
    </xf>
    <xf numFmtId="0" fontId="10" fillId="4" borderId="0" xfId="0" applyFont="1" applyFill="1" applyAlignment="1">
      <alignment horizontal="left" vertical="center"/>
      <protection locked="0"/>
    </xf>
    <xf numFmtId="0" fontId="4" fillId="2" borderId="0" xfId="1" applyFont="1" applyFill="1" applyAlignment="1" applyProtection="1">
      <alignment horizontal="center" vertical="center"/>
    </xf>
    <xf numFmtId="0" fontId="5" fillId="0" borderId="0" xfId="0" applyFont="1" applyAlignment="1">
      <alignment horizontal="center" vertical="center"/>
      <protection locked="0"/>
    </xf>
    <xf numFmtId="0" fontId="0" fillId="0" borderId="0" xfId="0" applyFont="1" applyAlignment="1">
      <alignment horizontal="left" vertical="top"/>
      <protection locked="0"/>
    </xf>
    <xf numFmtId="0" fontId="6" fillId="3" borderId="0" xfId="0" applyFont="1" applyFill="1" applyAlignment="1">
      <alignment horizontal="center" vertical="center"/>
      <protection locked="0"/>
    </xf>
    <xf numFmtId="0" fontId="9" fillId="0" borderId="0" xfId="0" applyFont="1" applyAlignment="1">
      <alignment horizontal="left" vertical="top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8875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Picture 1" descr="C:\KROSplusData\System\Temp\rad88750.tmp">
          <a:hlinkClick xmlns:r="http://schemas.openxmlformats.org/officeDocument/2006/relationships" r:id="rId1" tooltip="http://pro-rozpocty.cz/cs/software-a-data/kros-plus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T-ROS/Stavby%202015/LIBOC/SoD/Rozpo&#269;et%20KT-ROS%20%20-%20Vilad&#367;m,%20Praha%206%20-%20Liboc%20-%20p&#345;&#237;loha%20SoD%2014-12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01 - Bytový dům"/>
      <sheetName val="02 - Opěrné zdi, terénní ..."/>
      <sheetName val="03 - Oplocení"/>
      <sheetName val="04 - Sadové úpravy"/>
      <sheetName val="01 - Bytový dům (2)"/>
    </sheetNames>
    <sheetDataSet>
      <sheetData sheetId="0">
        <row r="6">
          <cell r="K6" t="str">
            <v>Viladům, Praha 6 - Liboc</v>
          </cell>
        </row>
        <row r="8">
          <cell r="AN8" t="str">
            <v>12.05.2014</v>
          </cell>
        </row>
        <row r="20">
          <cell r="E20" t="str">
            <v xml:space="preserve"> 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0"/>
  <sheetViews>
    <sheetView showGridLines="0" tabSelected="1" workbookViewId="0">
      <pane ySplit="1" topLeftCell="A115" activePane="bottomLeft" state="frozenSplit"/>
      <selection pane="bottomLeft" activeCell="F123" sqref="F123:I123"/>
    </sheetView>
  </sheetViews>
  <sheetFormatPr defaultColWidth="10.5" defaultRowHeight="14.25" customHeight="1" x14ac:dyDescent="0.3"/>
  <cols>
    <col min="1" max="1" width="8.33203125" style="7" customWidth="1"/>
    <col min="2" max="2" width="1.6640625" style="7" customWidth="1"/>
    <col min="3" max="3" width="4.1640625" style="7" customWidth="1"/>
    <col min="4" max="4" width="4.33203125" style="7" customWidth="1"/>
    <col min="5" max="5" width="17.1640625" style="7" customWidth="1"/>
    <col min="6" max="7" width="11.1640625" style="7" customWidth="1"/>
    <col min="8" max="8" width="12.5" style="7" customWidth="1"/>
    <col min="9" max="9" width="7" style="7" customWidth="1"/>
    <col min="10" max="10" width="5.1640625" style="7" customWidth="1"/>
    <col min="11" max="11" width="11.5" style="7" customWidth="1"/>
    <col min="12" max="12" width="12" style="7" customWidth="1"/>
    <col min="13" max="14" width="6" style="7" customWidth="1"/>
    <col min="15" max="15" width="2" style="7" customWidth="1"/>
    <col min="16" max="16" width="12.5" style="7" customWidth="1"/>
    <col min="17" max="17" width="4.1640625" style="7" customWidth="1"/>
    <col min="18" max="18" width="1.6640625" style="7" customWidth="1"/>
    <col min="19" max="19" width="8.1640625" style="7" customWidth="1"/>
    <col min="20" max="20" width="29.6640625" style="7" hidden="1" customWidth="1"/>
    <col min="21" max="21" width="16.33203125" style="7" hidden="1" customWidth="1"/>
    <col min="22" max="22" width="12.33203125" style="7" hidden="1" customWidth="1"/>
    <col min="23" max="23" width="16.33203125" style="7" hidden="1" customWidth="1"/>
    <col min="24" max="24" width="12.1640625" style="7" hidden="1" customWidth="1"/>
    <col min="25" max="25" width="15" style="7" hidden="1" customWidth="1"/>
    <col min="26" max="26" width="11" style="7" hidden="1" customWidth="1"/>
    <col min="27" max="27" width="15" style="7" hidden="1" customWidth="1"/>
    <col min="28" max="28" width="16.33203125" style="7" hidden="1" customWidth="1"/>
    <col min="29" max="29" width="11" style="7" customWidth="1"/>
    <col min="30" max="30" width="15" style="7" customWidth="1"/>
    <col min="31" max="31" width="16.33203125" style="7" customWidth="1"/>
    <col min="32" max="43" width="10.5" style="98" customWidth="1"/>
    <col min="44" max="64" width="10.5" style="7" hidden="1" customWidth="1"/>
    <col min="65" max="16384" width="10.5" style="98"/>
  </cols>
  <sheetData>
    <row r="1" spans="1:256" s="6" customFormat="1" ht="22.5" customHeight="1" x14ac:dyDescent="0.3">
      <c r="A1" s="1"/>
      <c r="B1" s="2"/>
      <c r="C1" s="2"/>
      <c r="D1" s="3" t="s">
        <v>0</v>
      </c>
      <c r="E1" s="2"/>
      <c r="F1" s="4" t="s">
        <v>1</v>
      </c>
      <c r="G1" s="4"/>
      <c r="H1" s="135" t="s">
        <v>2</v>
      </c>
      <c r="I1" s="135"/>
      <c r="J1" s="135"/>
      <c r="K1" s="135"/>
      <c r="L1" s="4" t="s">
        <v>3</v>
      </c>
      <c r="M1" s="2"/>
      <c r="N1" s="2"/>
      <c r="O1" s="3" t="s">
        <v>4</v>
      </c>
      <c r="P1" s="2"/>
      <c r="Q1" s="2"/>
      <c r="R1" s="2"/>
      <c r="S1" s="4" t="s">
        <v>5</v>
      </c>
      <c r="T1" s="4"/>
      <c r="U1" s="1"/>
      <c r="V1" s="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7" customFormat="1" ht="37.5" customHeight="1" x14ac:dyDescent="0.3">
      <c r="C2" s="136" t="s">
        <v>6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S2" s="138" t="s">
        <v>7</v>
      </c>
      <c r="T2" s="138"/>
      <c r="U2" s="138"/>
      <c r="V2" s="138"/>
      <c r="W2" s="138"/>
      <c r="X2" s="138"/>
      <c r="Y2" s="138"/>
      <c r="Z2" s="138"/>
      <c r="AA2" s="138"/>
      <c r="AB2" s="138"/>
      <c r="AC2" s="138"/>
      <c r="AT2" s="7" t="s">
        <v>8</v>
      </c>
    </row>
    <row r="3" spans="1:256" s="7" customFormat="1" ht="7.5" customHeight="1" x14ac:dyDescent="0.3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9</v>
      </c>
    </row>
    <row r="4" spans="1:256" s="7" customFormat="1" ht="37.5" customHeight="1" x14ac:dyDescent="0.3">
      <c r="B4" s="11"/>
      <c r="C4" s="111" t="s">
        <v>10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2"/>
      <c r="T4" s="13" t="s">
        <v>11</v>
      </c>
      <c r="AT4" s="7" t="s">
        <v>12</v>
      </c>
    </row>
    <row r="5" spans="1:256" s="7" customFormat="1" ht="7.5" customHeight="1" x14ac:dyDescent="0.3">
      <c r="B5" s="11"/>
      <c r="R5" s="12"/>
    </row>
    <row r="6" spans="1:256" s="7" customFormat="1" ht="26.25" customHeight="1" x14ac:dyDescent="0.3">
      <c r="B6" s="11"/>
      <c r="D6" s="14" t="s">
        <v>13</v>
      </c>
      <c r="F6" s="112" t="str">
        <f>'[1]Rekapitulace stavby'!$K$6</f>
        <v>Viladům, Praha 6 - Liboc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R6" s="12"/>
    </row>
    <row r="7" spans="1:256" s="15" customFormat="1" ht="33.75" customHeight="1" x14ac:dyDescent="0.3">
      <c r="B7" s="16"/>
      <c r="D7" s="17" t="s">
        <v>14</v>
      </c>
      <c r="F7" s="139" t="s">
        <v>15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R7" s="18"/>
    </row>
    <row r="8" spans="1:256" s="15" customFormat="1" ht="15" customHeight="1" x14ac:dyDescent="0.3">
      <c r="B8" s="16"/>
      <c r="D8" s="14" t="s">
        <v>16</v>
      </c>
      <c r="F8" s="19"/>
      <c r="M8" s="14" t="s">
        <v>17</v>
      </c>
      <c r="O8" s="19"/>
      <c r="R8" s="18"/>
    </row>
    <row r="9" spans="1:256" s="15" customFormat="1" ht="15" customHeight="1" x14ac:dyDescent="0.3">
      <c r="B9" s="16"/>
      <c r="D9" s="14" t="s">
        <v>18</v>
      </c>
      <c r="F9" s="19" t="s">
        <v>19</v>
      </c>
      <c r="M9" s="14" t="s">
        <v>20</v>
      </c>
      <c r="O9" s="133" t="str">
        <f>'[1]Rekapitulace stavby'!$AN$8</f>
        <v>12.05.2014</v>
      </c>
      <c r="P9" s="100"/>
      <c r="R9" s="18"/>
    </row>
    <row r="10" spans="1:256" s="15" customFormat="1" ht="12" customHeight="1" x14ac:dyDescent="0.3">
      <c r="B10" s="16"/>
      <c r="R10" s="18"/>
    </row>
    <row r="11" spans="1:256" s="15" customFormat="1" ht="15" customHeight="1" x14ac:dyDescent="0.3">
      <c r="B11" s="16"/>
      <c r="D11" s="14" t="s">
        <v>21</v>
      </c>
      <c r="M11" s="14" t="s">
        <v>22</v>
      </c>
      <c r="O11" s="116"/>
      <c r="P11" s="100"/>
      <c r="R11" s="18"/>
    </row>
    <row r="12" spans="1:256" s="15" customFormat="1" ht="18.75" customHeight="1" x14ac:dyDescent="0.3">
      <c r="B12" s="16"/>
      <c r="E12" s="19" t="s">
        <v>23</v>
      </c>
      <c r="M12" s="14" t="s">
        <v>24</v>
      </c>
      <c r="O12" s="116"/>
      <c r="P12" s="100"/>
      <c r="R12" s="18"/>
    </row>
    <row r="13" spans="1:256" s="15" customFormat="1" ht="7.5" customHeight="1" x14ac:dyDescent="0.3">
      <c r="B13" s="16"/>
      <c r="R13" s="18"/>
    </row>
    <row r="14" spans="1:256" s="15" customFormat="1" ht="15" customHeight="1" x14ac:dyDescent="0.3">
      <c r="B14" s="16"/>
      <c r="D14" s="14" t="s">
        <v>25</v>
      </c>
      <c r="M14" s="14" t="s">
        <v>22</v>
      </c>
      <c r="O14" s="134">
        <v>25161164</v>
      </c>
      <c r="P14" s="100"/>
      <c r="R14" s="18"/>
    </row>
    <row r="15" spans="1:256" s="15" customFormat="1" ht="18.75" customHeight="1" x14ac:dyDescent="0.3">
      <c r="B15" s="16"/>
      <c r="E15" s="134" t="s">
        <v>26</v>
      </c>
      <c r="F15" s="100"/>
      <c r="G15" s="100"/>
      <c r="H15" s="100"/>
      <c r="I15" s="100"/>
      <c r="J15" s="100"/>
      <c r="K15" s="100"/>
      <c r="L15" s="100"/>
      <c r="M15" s="14" t="s">
        <v>24</v>
      </c>
      <c r="O15" s="134" t="s">
        <v>27</v>
      </c>
      <c r="P15" s="100"/>
      <c r="R15" s="18"/>
    </row>
    <row r="16" spans="1:256" s="15" customFormat="1" ht="7.5" customHeight="1" x14ac:dyDescent="0.3">
      <c r="B16" s="16"/>
      <c r="R16" s="18"/>
    </row>
    <row r="17" spans="2:18" s="15" customFormat="1" ht="15" customHeight="1" x14ac:dyDescent="0.3">
      <c r="B17" s="16"/>
      <c r="D17" s="14" t="s">
        <v>28</v>
      </c>
      <c r="M17" s="14" t="s">
        <v>22</v>
      </c>
      <c r="O17" s="116"/>
      <c r="P17" s="100"/>
      <c r="R17" s="18"/>
    </row>
    <row r="18" spans="2:18" s="15" customFormat="1" ht="18.75" customHeight="1" x14ac:dyDescent="0.3">
      <c r="B18" s="16"/>
      <c r="E18" s="19" t="s">
        <v>29</v>
      </c>
      <c r="M18" s="14" t="s">
        <v>24</v>
      </c>
      <c r="O18" s="116"/>
      <c r="P18" s="100"/>
      <c r="R18" s="18"/>
    </row>
    <row r="19" spans="2:18" s="15" customFormat="1" ht="7.5" customHeight="1" x14ac:dyDescent="0.3">
      <c r="B19" s="16"/>
      <c r="R19" s="18"/>
    </row>
    <row r="20" spans="2:18" s="15" customFormat="1" ht="15" customHeight="1" x14ac:dyDescent="0.3">
      <c r="B20" s="16"/>
      <c r="D20" s="14" t="s">
        <v>30</v>
      </c>
      <c r="M20" s="14" t="s">
        <v>22</v>
      </c>
      <c r="O20" s="116" t="str">
        <f>IF('[1]Rekapitulace stavby'!$AN$19="","",'[1]Rekapitulace stavby'!$AN$19)</f>
        <v/>
      </c>
      <c r="P20" s="100"/>
      <c r="R20" s="18"/>
    </row>
    <row r="21" spans="2:18" s="15" customFormat="1" ht="18.75" customHeight="1" x14ac:dyDescent="0.3">
      <c r="B21" s="16"/>
      <c r="E21" s="19" t="str">
        <f>IF('[1]Rekapitulace stavby'!$E$20="","",'[1]Rekapitulace stavby'!$E$20)</f>
        <v xml:space="preserve"> </v>
      </c>
      <c r="M21" s="14" t="s">
        <v>24</v>
      </c>
      <c r="O21" s="116" t="str">
        <f>IF('[1]Rekapitulace stavby'!$AN$20="","",'[1]Rekapitulace stavby'!$AN$20)</f>
        <v/>
      </c>
      <c r="P21" s="100"/>
      <c r="R21" s="18"/>
    </row>
    <row r="22" spans="2:18" s="15" customFormat="1" ht="7.5" customHeight="1" x14ac:dyDescent="0.3">
      <c r="B22" s="16"/>
      <c r="R22" s="18"/>
    </row>
    <row r="23" spans="2:18" s="15" customFormat="1" ht="7.5" customHeight="1" x14ac:dyDescent="0.3">
      <c r="B23" s="1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R23" s="18"/>
    </row>
    <row r="24" spans="2:18" s="15" customFormat="1" ht="15" customHeight="1" x14ac:dyDescent="0.3">
      <c r="B24" s="16"/>
      <c r="D24" s="21" t="s">
        <v>31</v>
      </c>
      <c r="M24" s="132">
        <f>$N$88</f>
        <v>0</v>
      </c>
      <c r="N24" s="100"/>
      <c r="O24" s="100"/>
      <c r="P24" s="100"/>
      <c r="R24" s="18"/>
    </row>
    <row r="25" spans="2:18" s="15" customFormat="1" ht="15" customHeight="1" x14ac:dyDescent="0.3">
      <c r="B25" s="16"/>
      <c r="D25" s="22" t="s">
        <v>32</v>
      </c>
      <c r="M25" s="132">
        <f>$N$93</f>
        <v>0</v>
      </c>
      <c r="N25" s="100"/>
      <c r="O25" s="100"/>
      <c r="P25" s="100"/>
      <c r="R25" s="18"/>
    </row>
    <row r="26" spans="2:18" s="15" customFormat="1" ht="7.5" customHeight="1" x14ac:dyDescent="0.3">
      <c r="B26" s="16"/>
      <c r="R26" s="18"/>
    </row>
    <row r="27" spans="2:18" s="15" customFormat="1" ht="26.25" customHeight="1" x14ac:dyDescent="0.3">
      <c r="B27" s="16"/>
      <c r="D27" s="23" t="s">
        <v>33</v>
      </c>
      <c r="M27" s="127">
        <f>ROUND($M$24+$M$25,2)</f>
        <v>0</v>
      </c>
      <c r="N27" s="100"/>
      <c r="O27" s="100"/>
      <c r="P27" s="100"/>
      <c r="R27" s="18"/>
    </row>
    <row r="28" spans="2:18" s="15" customFormat="1" ht="7.5" customHeight="1" x14ac:dyDescent="0.3">
      <c r="B28" s="1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R28" s="18"/>
    </row>
    <row r="29" spans="2:18" s="15" customFormat="1" ht="15" customHeight="1" x14ac:dyDescent="0.3">
      <c r="B29" s="16"/>
      <c r="D29" s="24" t="s">
        <v>34</v>
      </c>
      <c r="E29" s="24" t="s">
        <v>35</v>
      </c>
      <c r="F29" s="25">
        <v>0.21</v>
      </c>
      <c r="G29" s="26" t="s">
        <v>36</v>
      </c>
      <c r="H29" s="128">
        <v>0</v>
      </c>
      <c r="I29" s="100"/>
      <c r="J29" s="100"/>
      <c r="M29" s="128">
        <v>0</v>
      </c>
      <c r="N29" s="100"/>
      <c r="O29" s="100"/>
      <c r="P29" s="100"/>
      <c r="R29" s="18"/>
    </row>
    <row r="30" spans="2:18" s="15" customFormat="1" ht="15" customHeight="1" x14ac:dyDescent="0.3">
      <c r="B30" s="16"/>
      <c r="E30" s="24" t="s">
        <v>37</v>
      </c>
      <c r="F30" s="25">
        <v>0.15</v>
      </c>
      <c r="G30" s="26" t="s">
        <v>36</v>
      </c>
      <c r="H30" s="128">
        <f>M27</f>
        <v>0</v>
      </c>
      <c r="I30" s="100"/>
      <c r="J30" s="100"/>
      <c r="M30" s="128">
        <f>H30*0.15</f>
        <v>0</v>
      </c>
      <c r="N30" s="100"/>
      <c r="O30" s="100"/>
      <c r="P30" s="100"/>
      <c r="R30" s="18"/>
    </row>
    <row r="31" spans="2:18" s="15" customFormat="1" ht="15" hidden="1" customHeight="1" x14ac:dyDescent="0.3">
      <c r="B31" s="16"/>
      <c r="E31" s="24" t="s">
        <v>38</v>
      </c>
      <c r="F31" s="25">
        <v>0.21</v>
      </c>
      <c r="G31" s="26" t="s">
        <v>36</v>
      </c>
      <c r="H31" s="128" t="e">
        <f>ROUND((((SUM($BG$93:$BG$95)+SUM($BG$113:$BG$125))+SUM($BG$127:$BG$129))),2)</f>
        <v>#REF!</v>
      </c>
      <c r="I31" s="100"/>
      <c r="J31" s="100"/>
      <c r="M31" s="128">
        <v>0</v>
      </c>
      <c r="N31" s="100"/>
      <c r="O31" s="100"/>
      <c r="P31" s="100"/>
      <c r="R31" s="18"/>
    </row>
    <row r="32" spans="2:18" s="15" customFormat="1" ht="15" hidden="1" customHeight="1" x14ac:dyDescent="0.3">
      <c r="B32" s="16"/>
      <c r="E32" s="24" t="s">
        <v>39</v>
      </c>
      <c r="F32" s="25">
        <v>0.15</v>
      </c>
      <c r="G32" s="26" t="s">
        <v>36</v>
      </c>
      <c r="H32" s="128" t="e">
        <f>ROUND((((SUM($BH$93:$BH$95)+SUM($BH$113:$BH$125))+SUM($BH$127:$BH$129))),2)</f>
        <v>#REF!</v>
      </c>
      <c r="I32" s="100"/>
      <c r="J32" s="100"/>
      <c r="M32" s="128">
        <v>0</v>
      </c>
      <c r="N32" s="100"/>
      <c r="O32" s="100"/>
      <c r="P32" s="100"/>
      <c r="R32" s="18"/>
    </row>
    <row r="33" spans="2:18" s="15" customFormat="1" ht="15" hidden="1" customHeight="1" x14ac:dyDescent="0.3">
      <c r="B33" s="16"/>
      <c r="E33" s="24" t="s">
        <v>40</v>
      </c>
      <c r="F33" s="25">
        <v>0</v>
      </c>
      <c r="G33" s="26" t="s">
        <v>36</v>
      </c>
      <c r="H33" s="128" t="e">
        <f>ROUND((((SUM($BI$93:$BI$95)+SUM($BI$113:$BI$125))+SUM($BI$127:$BI$129))),2)</f>
        <v>#REF!</v>
      </c>
      <c r="I33" s="100"/>
      <c r="J33" s="100"/>
      <c r="M33" s="128">
        <v>0</v>
      </c>
      <c r="N33" s="100"/>
      <c r="O33" s="100"/>
      <c r="P33" s="100"/>
      <c r="R33" s="18"/>
    </row>
    <row r="34" spans="2:18" s="15" customFormat="1" ht="7.5" customHeight="1" x14ac:dyDescent="0.3">
      <c r="B34" s="16"/>
      <c r="R34" s="18"/>
    </row>
    <row r="35" spans="2:18" s="15" customFormat="1" ht="26.25" customHeight="1" x14ac:dyDescent="0.3">
      <c r="B35" s="16"/>
      <c r="C35" s="27"/>
      <c r="D35" s="28" t="s">
        <v>41</v>
      </c>
      <c r="E35" s="29"/>
      <c r="F35" s="29"/>
      <c r="G35" s="30" t="s">
        <v>42</v>
      </c>
      <c r="H35" s="31" t="s">
        <v>43</v>
      </c>
      <c r="I35" s="29"/>
      <c r="J35" s="29"/>
      <c r="K35" s="29"/>
      <c r="L35" s="129">
        <f>ROUND(SUM($M$27:$M$33),2)</f>
        <v>0</v>
      </c>
      <c r="M35" s="130"/>
      <c r="N35" s="130"/>
      <c r="O35" s="130"/>
      <c r="P35" s="131"/>
      <c r="Q35" s="27"/>
      <c r="R35" s="18"/>
    </row>
    <row r="36" spans="2:18" s="15" customFormat="1" ht="15" customHeight="1" x14ac:dyDescent="0.3">
      <c r="B36" s="16"/>
      <c r="R36" s="18"/>
    </row>
    <row r="37" spans="2:18" s="15" customFormat="1" ht="15" customHeight="1" x14ac:dyDescent="0.3">
      <c r="B37" s="16"/>
      <c r="R37" s="18"/>
    </row>
    <row r="38" spans="2:18" s="7" customFormat="1" ht="14.25" customHeight="1" x14ac:dyDescent="0.3">
      <c r="B38" s="11"/>
      <c r="R38" s="12"/>
    </row>
    <row r="39" spans="2:18" s="7" customFormat="1" ht="14.25" customHeight="1" x14ac:dyDescent="0.3">
      <c r="B39" s="11"/>
      <c r="R39" s="12"/>
    </row>
    <row r="40" spans="2:18" s="7" customFormat="1" ht="14.25" customHeight="1" x14ac:dyDescent="0.3">
      <c r="B40" s="11"/>
      <c r="R40" s="12"/>
    </row>
    <row r="41" spans="2:18" s="7" customFormat="1" ht="14.25" customHeight="1" x14ac:dyDescent="0.3">
      <c r="B41" s="11"/>
      <c r="R41" s="12"/>
    </row>
    <row r="42" spans="2:18" s="7" customFormat="1" ht="14.25" customHeight="1" x14ac:dyDescent="0.3">
      <c r="B42" s="11"/>
      <c r="R42" s="12"/>
    </row>
    <row r="43" spans="2:18" s="7" customFormat="1" ht="14.25" customHeight="1" x14ac:dyDescent="0.3">
      <c r="B43" s="11"/>
      <c r="R43" s="12"/>
    </row>
    <row r="44" spans="2:18" s="7" customFormat="1" ht="14.25" customHeight="1" x14ac:dyDescent="0.3">
      <c r="B44" s="11"/>
      <c r="R44" s="12"/>
    </row>
    <row r="45" spans="2:18" s="7" customFormat="1" ht="14.25" customHeight="1" x14ac:dyDescent="0.3">
      <c r="B45" s="11"/>
      <c r="R45" s="12"/>
    </row>
    <row r="46" spans="2:18" s="7" customFormat="1" ht="14.25" customHeight="1" x14ac:dyDescent="0.3">
      <c r="B46" s="11"/>
      <c r="R46" s="12"/>
    </row>
    <row r="47" spans="2:18" s="7" customFormat="1" ht="14.25" customHeight="1" x14ac:dyDescent="0.3">
      <c r="B47" s="11"/>
      <c r="R47" s="12"/>
    </row>
    <row r="48" spans="2:18" s="7" customFormat="1" ht="14.25" customHeight="1" x14ac:dyDescent="0.3">
      <c r="B48" s="11"/>
      <c r="R48" s="12"/>
    </row>
    <row r="49" spans="2:18" s="7" customFormat="1" ht="14.25" customHeight="1" x14ac:dyDescent="0.3">
      <c r="B49" s="11"/>
      <c r="R49" s="12"/>
    </row>
    <row r="50" spans="2:18" s="15" customFormat="1" ht="15.75" customHeight="1" x14ac:dyDescent="0.3">
      <c r="B50" s="16"/>
      <c r="D50" s="32" t="s">
        <v>44</v>
      </c>
      <c r="E50" s="20"/>
      <c r="F50" s="20"/>
      <c r="G50" s="20"/>
      <c r="H50" s="33"/>
      <c r="J50" s="32" t="s">
        <v>45</v>
      </c>
      <c r="K50" s="20"/>
      <c r="L50" s="20"/>
      <c r="M50" s="20"/>
      <c r="N50" s="20"/>
      <c r="O50" s="20"/>
      <c r="P50" s="33"/>
      <c r="R50" s="18"/>
    </row>
    <row r="51" spans="2:18" s="7" customFormat="1" ht="14.25" customHeight="1" x14ac:dyDescent="0.3">
      <c r="B51" s="11"/>
      <c r="D51" s="34"/>
      <c r="H51" s="35"/>
      <c r="J51" s="34"/>
      <c r="P51" s="35"/>
      <c r="R51" s="12"/>
    </row>
    <row r="52" spans="2:18" s="7" customFormat="1" ht="14.25" customHeight="1" x14ac:dyDescent="0.3">
      <c r="B52" s="11"/>
      <c r="D52" s="34"/>
      <c r="H52" s="35"/>
      <c r="J52" s="34"/>
      <c r="P52" s="35"/>
      <c r="R52" s="12"/>
    </row>
    <row r="53" spans="2:18" s="7" customFormat="1" ht="14.25" customHeight="1" x14ac:dyDescent="0.3">
      <c r="B53" s="11"/>
      <c r="D53" s="34"/>
      <c r="H53" s="35"/>
      <c r="J53" s="34"/>
      <c r="P53" s="35"/>
      <c r="R53" s="12"/>
    </row>
    <row r="54" spans="2:18" s="7" customFormat="1" ht="14.25" customHeight="1" x14ac:dyDescent="0.3">
      <c r="B54" s="11"/>
      <c r="D54" s="34"/>
      <c r="H54" s="35"/>
      <c r="J54" s="34"/>
      <c r="P54" s="35"/>
      <c r="R54" s="12"/>
    </row>
    <row r="55" spans="2:18" s="7" customFormat="1" ht="14.25" customHeight="1" x14ac:dyDescent="0.3">
      <c r="B55" s="11"/>
      <c r="D55" s="34"/>
      <c r="H55" s="35"/>
      <c r="J55" s="34"/>
      <c r="P55" s="35"/>
      <c r="R55" s="12"/>
    </row>
    <row r="56" spans="2:18" s="7" customFormat="1" ht="14.25" customHeight="1" x14ac:dyDescent="0.3">
      <c r="B56" s="11"/>
      <c r="D56" s="34"/>
      <c r="H56" s="35"/>
      <c r="J56" s="34"/>
      <c r="P56" s="35"/>
      <c r="R56" s="12"/>
    </row>
    <row r="57" spans="2:18" s="7" customFormat="1" ht="14.25" customHeight="1" x14ac:dyDescent="0.3">
      <c r="B57" s="11"/>
      <c r="D57" s="34"/>
      <c r="H57" s="35"/>
      <c r="J57" s="34"/>
      <c r="P57" s="35"/>
      <c r="R57" s="12"/>
    </row>
    <row r="58" spans="2:18" s="7" customFormat="1" ht="14.25" customHeight="1" x14ac:dyDescent="0.3">
      <c r="B58" s="11"/>
      <c r="D58" s="34"/>
      <c r="H58" s="35"/>
      <c r="J58" s="34"/>
      <c r="P58" s="35"/>
      <c r="R58" s="12"/>
    </row>
    <row r="59" spans="2:18" s="15" customFormat="1" ht="15.75" customHeight="1" x14ac:dyDescent="0.3">
      <c r="B59" s="16"/>
      <c r="D59" s="36" t="s">
        <v>46</v>
      </c>
      <c r="E59" s="37"/>
      <c r="F59" s="37"/>
      <c r="G59" s="38" t="s">
        <v>47</v>
      </c>
      <c r="H59" s="39"/>
      <c r="J59" s="36" t="s">
        <v>46</v>
      </c>
      <c r="K59" s="37"/>
      <c r="L59" s="37"/>
      <c r="M59" s="37"/>
      <c r="N59" s="38" t="s">
        <v>47</v>
      </c>
      <c r="O59" s="37"/>
      <c r="P59" s="39"/>
      <c r="R59" s="18"/>
    </row>
    <row r="60" spans="2:18" s="7" customFormat="1" ht="14.25" customHeight="1" x14ac:dyDescent="0.3">
      <c r="B60" s="11"/>
      <c r="R60" s="12"/>
    </row>
    <row r="61" spans="2:18" s="15" customFormat="1" ht="15.75" customHeight="1" x14ac:dyDescent="0.3">
      <c r="B61" s="16"/>
      <c r="D61" s="32" t="s">
        <v>48</v>
      </c>
      <c r="E61" s="20"/>
      <c r="F61" s="20"/>
      <c r="G61" s="20"/>
      <c r="H61" s="33"/>
      <c r="J61" s="32" t="s">
        <v>49</v>
      </c>
      <c r="K61" s="20"/>
      <c r="L61" s="20"/>
      <c r="M61" s="20"/>
      <c r="N61" s="20"/>
      <c r="O61" s="20"/>
      <c r="P61" s="33"/>
      <c r="R61" s="18"/>
    </row>
    <row r="62" spans="2:18" s="7" customFormat="1" ht="14.25" customHeight="1" x14ac:dyDescent="0.3">
      <c r="B62" s="11"/>
      <c r="D62" s="34"/>
      <c r="H62" s="35"/>
      <c r="J62" s="34"/>
      <c r="P62" s="35"/>
      <c r="R62" s="12"/>
    </row>
    <row r="63" spans="2:18" s="7" customFormat="1" ht="14.25" customHeight="1" x14ac:dyDescent="0.3">
      <c r="B63" s="11"/>
      <c r="D63" s="34"/>
      <c r="H63" s="35"/>
      <c r="J63" s="34"/>
      <c r="P63" s="35"/>
      <c r="R63" s="12"/>
    </row>
    <row r="64" spans="2:18" s="7" customFormat="1" ht="14.25" customHeight="1" x14ac:dyDescent="0.3">
      <c r="B64" s="11"/>
      <c r="D64" s="34"/>
      <c r="H64" s="35"/>
      <c r="J64" s="34"/>
      <c r="P64" s="35"/>
      <c r="R64" s="12"/>
    </row>
    <row r="65" spans="2:18" s="7" customFormat="1" ht="14.25" customHeight="1" x14ac:dyDescent="0.3">
      <c r="B65" s="11"/>
      <c r="D65" s="34"/>
      <c r="H65" s="35"/>
      <c r="J65" s="34"/>
      <c r="P65" s="35"/>
      <c r="R65" s="12"/>
    </row>
    <row r="66" spans="2:18" s="7" customFormat="1" ht="14.25" customHeight="1" x14ac:dyDescent="0.3">
      <c r="B66" s="11"/>
      <c r="D66" s="34"/>
      <c r="H66" s="35"/>
      <c r="J66" s="34"/>
      <c r="P66" s="35"/>
      <c r="R66" s="12"/>
    </row>
    <row r="67" spans="2:18" s="7" customFormat="1" ht="14.25" customHeight="1" x14ac:dyDescent="0.3">
      <c r="B67" s="11"/>
      <c r="D67" s="34"/>
      <c r="H67" s="35"/>
      <c r="J67" s="34"/>
      <c r="P67" s="35"/>
      <c r="R67" s="12"/>
    </row>
    <row r="68" spans="2:18" s="7" customFormat="1" ht="14.25" customHeight="1" x14ac:dyDescent="0.3">
      <c r="B68" s="11"/>
      <c r="D68" s="34"/>
      <c r="H68" s="35"/>
      <c r="J68" s="34"/>
      <c r="P68" s="35"/>
      <c r="R68" s="12"/>
    </row>
    <row r="69" spans="2:18" s="7" customFormat="1" ht="14.25" customHeight="1" x14ac:dyDescent="0.3">
      <c r="B69" s="11"/>
      <c r="D69" s="34"/>
      <c r="H69" s="35"/>
      <c r="J69" s="34"/>
      <c r="P69" s="35"/>
      <c r="R69" s="12"/>
    </row>
    <row r="70" spans="2:18" s="15" customFormat="1" ht="15.75" customHeight="1" x14ac:dyDescent="0.3">
      <c r="B70" s="16"/>
      <c r="D70" s="36" t="s">
        <v>46</v>
      </c>
      <c r="E70" s="37"/>
      <c r="F70" s="37"/>
      <c r="G70" s="38" t="s">
        <v>47</v>
      </c>
      <c r="H70" s="39"/>
      <c r="J70" s="36" t="s">
        <v>46</v>
      </c>
      <c r="K70" s="37"/>
      <c r="L70" s="37"/>
      <c r="M70" s="37"/>
      <c r="N70" s="38" t="s">
        <v>47</v>
      </c>
      <c r="O70" s="37"/>
      <c r="P70" s="39"/>
      <c r="R70" s="18"/>
    </row>
    <row r="71" spans="2:18" s="15" customFormat="1" ht="15" customHeight="1" x14ac:dyDescent="0.3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15" customFormat="1" ht="7.5" customHeight="1" x14ac:dyDescent="0.3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15" customFormat="1" ht="37.5" customHeight="1" x14ac:dyDescent="0.3">
      <c r="B76" s="16"/>
      <c r="C76" s="111" t="s">
        <v>50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8"/>
    </row>
    <row r="77" spans="2:18" s="15" customFormat="1" ht="7.5" customHeight="1" x14ac:dyDescent="0.3">
      <c r="B77" s="16"/>
      <c r="R77" s="18"/>
    </row>
    <row r="78" spans="2:18" s="15" customFormat="1" ht="30.75" customHeight="1" x14ac:dyDescent="0.3">
      <c r="B78" s="16"/>
      <c r="C78" s="14" t="s">
        <v>13</v>
      </c>
      <c r="F78" s="112" t="str">
        <f>$F$6</f>
        <v>Viladům, Praha 6 - Liboc</v>
      </c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R78" s="18"/>
    </row>
    <row r="79" spans="2:18" s="15" customFormat="1" ht="37.5" customHeight="1" x14ac:dyDescent="0.3">
      <c r="B79" s="16"/>
      <c r="C79" s="46" t="s">
        <v>14</v>
      </c>
      <c r="F79" s="114" t="str">
        <f>$F$7</f>
        <v>01 - Bytový dům</v>
      </c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R79" s="18"/>
    </row>
    <row r="80" spans="2:18" s="15" customFormat="1" ht="7.5" customHeight="1" x14ac:dyDescent="0.3">
      <c r="B80" s="16"/>
      <c r="R80" s="18"/>
    </row>
    <row r="81" spans="2:62" s="15" customFormat="1" ht="18.75" customHeight="1" x14ac:dyDescent="0.3">
      <c r="B81" s="16"/>
      <c r="C81" s="14" t="s">
        <v>18</v>
      </c>
      <c r="F81" s="19" t="str">
        <f>$F$9</f>
        <v xml:space="preserve"> </v>
      </c>
      <c r="K81" s="14" t="s">
        <v>20</v>
      </c>
      <c r="M81" s="115" t="str">
        <f>IF($O$9="","",$O$9)</f>
        <v>12.05.2014</v>
      </c>
      <c r="N81" s="100"/>
      <c r="O81" s="100"/>
      <c r="P81" s="100"/>
      <c r="R81" s="18"/>
    </row>
    <row r="82" spans="2:62" s="15" customFormat="1" ht="7.5" customHeight="1" x14ac:dyDescent="0.3">
      <c r="B82" s="16"/>
      <c r="R82" s="18"/>
    </row>
    <row r="83" spans="2:62" s="15" customFormat="1" ht="15.75" customHeight="1" x14ac:dyDescent="0.3">
      <c r="B83" s="16"/>
      <c r="C83" s="14" t="s">
        <v>21</v>
      </c>
      <c r="F83" s="19" t="str">
        <f>$E$12</f>
        <v>Bytové družstvo Liboc - Úzká, Praha 5</v>
      </c>
      <c r="K83" s="14" t="s">
        <v>28</v>
      </c>
      <c r="M83" s="116" t="str">
        <f>$E$18</f>
        <v>PD Servis Pardubice, s.r.o.</v>
      </c>
      <c r="N83" s="100"/>
      <c r="O83" s="100"/>
      <c r="P83" s="100"/>
      <c r="Q83" s="100"/>
      <c r="R83" s="18"/>
    </row>
    <row r="84" spans="2:62" s="15" customFormat="1" ht="15" customHeight="1" x14ac:dyDescent="0.3">
      <c r="B84" s="16"/>
      <c r="C84" s="14" t="s">
        <v>25</v>
      </c>
      <c r="F84" s="19" t="str">
        <f>IF($E$15="","",$E$15)</f>
        <v>KT-ROS Prachatice s.r.o.</v>
      </c>
      <c r="K84" s="14" t="s">
        <v>30</v>
      </c>
      <c r="M84" s="116" t="str">
        <f>$E$21</f>
        <v xml:space="preserve"> </v>
      </c>
      <c r="N84" s="100"/>
      <c r="O84" s="100"/>
      <c r="P84" s="100"/>
      <c r="Q84" s="100"/>
      <c r="R84" s="18"/>
    </row>
    <row r="85" spans="2:62" s="15" customFormat="1" ht="11.25" customHeight="1" x14ac:dyDescent="0.3">
      <c r="B85" s="16"/>
      <c r="R85" s="18"/>
    </row>
    <row r="86" spans="2:62" s="15" customFormat="1" ht="30" customHeight="1" x14ac:dyDescent="0.3">
      <c r="B86" s="16"/>
      <c r="C86" s="123" t="s">
        <v>51</v>
      </c>
      <c r="D86" s="110"/>
      <c r="E86" s="110"/>
      <c r="F86" s="110"/>
      <c r="G86" s="110"/>
      <c r="H86" s="27"/>
      <c r="I86" s="27"/>
      <c r="J86" s="27"/>
      <c r="K86" s="27"/>
      <c r="L86" s="27"/>
      <c r="M86" s="27"/>
      <c r="N86" s="123" t="s">
        <v>52</v>
      </c>
      <c r="O86" s="100"/>
      <c r="P86" s="100"/>
      <c r="Q86" s="100"/>
      <c r="R86" s="18"/>
    </row>
    <row r="87" spans="2:62" s="15" customFormat="1" ht="11.25" customHeight="1" x14ac:dyDescent="0.3">
      <c r="B87" s="16"/>
      <c r="R87" s="18"/>
    </row>
    <row r="88" spans="2:62" s="15" customFormat="1" ht="30" customHeight="1" x14ac:dyDescent="0.3">
      <c r="B88" s="16"/>
      <c r="C88" s="47" t="s">
        <v>53</v>
      </c>
      <c r="N88" s="120">
        <f>N89+N91</f>
        <v>0</v>
      </c>
      <c r="O88" s="100"/>
      <c r="P88" s="100"/>
      <c r="Q88" s="100"/>
      <c r="R88" s="18"/>
      <c r="AU88" s="15" t="s">
        <v>54</v>
      </c>
    </row>
    <row r="89" spans="2:62" s="49" customFormat="1" ht="25.5" customHeight="1" x14ac:dyDescent="0.3">
      <c r="B89" s="48"/>
      <c r="D89" s="50" t="s">
        <v>55</v>
      </c>
      <c r="N89" s="121">
        <f>SUM(N90:Q90)</f>
        <v>0</v>
      </c>
      <c r="O89" s="122"/>
      <c r="P89" s="122"/>
      <c r="Q89" s="122"/>
      <c r="R89" s="51"/>
    </row>
    <row r="90" spans="2:62" s="21" customFormat="1" ht="21" customHeight="1" x14ac:dyDescent="0.3">
      <c r="B90" s="52"/>
      <c r="D90" s="53" t="s">
        <v>56</v>
      </c>
      <c r="N90" s="126">
        <f>ROUND($N$115,2)</f>
        <v>0</v>
      </c>
      <c r="O90" s="122"/>
      <c r="P90" s="122"/>
      <c r="Q90" s="122"/>
      <c r="R90" s="54"/>
    </row>
    <row r="91" spans="2:62" s="49" customFormat="1" ht="22.5" customHeight="1" x14ac:dyDescent="0.35">
      <c r="B91" s="48"/>
      <c r="D91" s="50" t="s">
        <v>57</v>
      </c>
      <c r="N91" s="99">
        <f>$N$126</f>
        <v>0</v>
      </c>
      <c r="O91" s="122"/>
      <c r="P91" s="122"/>
      <c r="Q91" s="122"/>
      <c r="R91" s="51"/>
    </row>
    <row r="92" spans="2:62" s="15" customFormat="1" ht="22.5" customHeight="1" x14ac:dyDescent="0.3">
      <c r="B92" s="16"/>
      <c r="R92" s="18"/>
    </row>
    <row r="93" spans="2:62" s="15" customFormat="1" ht="30" customHeight="1" x14ac:dyDescent="0.3">
      <c r="B93" s="16"/>
      <c r="C93" s="47" t="s">
        <v>58</v>
      </c>
      <c r="N93" s="120">
        <f>N94</f>
        <v>0</v>
      </c>
      <c r="O93" s="100"/>
      <c r="P93" s="100"/>
      <c r="Q93" s="100"/>
      <c r="R93" s="18"/>
      <c r="T93" s="55"/>
      <c r="U93" s="56" t="s">
        <v>34</v>
      </c>
    </row>
    <row r="94" spans="2:62" s="15" customFormat="1" ht="18.75" customHeight="1" x14ac:dyDescent="0.3">
      <c r="B94" s="16"/>
      <c r="D94" s="124" t="s">
        <v>59</v>
      </c>
      <c r="E94" s="100"/>
      <c r="F94" s="100"/>
      <c r="G94" s="100"/>
      <c r="H94" s="100"/>
      <c r="N94" s="125">
        <v>0</v>
      </c>
      <c r="O94" s="100"/>
      <c r="P94" s="100"/>
      <c r="Q94" s="100"/>
      <c r="R94" s="18"/>
      <c r="T94" s="57"/>
      <c r="U94" s="58" t="s">
        <v>37</v>
      </c>
      <c r="AY94" s="15" t="s">
        <v>60</v>
      </c>
      <c r="BE94" s="59">
        <f>IF($U$94="základní",$N$94,0)</f>
        <v>0</v>
      </c>
      <c r="BF94" s="59">
        <f>IF($U$94="snížená",$N$94,0)</f>
        <v>0</v>
      </c>
      <c r="BG94" s="59">
        <f>IF($U$94="zákl. přenesená",$N$94,0)</f>
        <v>0</v>
      </c>
      <c r="BH94" s="59">
        <f>IF($U$94="sníž. přenesená",$N$94,0)</f>
        <v>0</v>
      </c>
      <c r="BI94" s="59">
        <f>IF($U$94="nulová",$N$94,0)</f>
        <v>0</v>
      </c>
      <c r="BJ94" s="15" t="s">
        <v>61</v>
      </c>
    </row>
    <row r="95" spans="2:62" s="15" customFormat="1" ht="14.25" customHeight="1" x14ac:dyDescent="0.3">
      <c r="B95" s="16"/>
      <c r="R95" s="18"/>
    </row>
    <row r="96" spans="2:62" s="15" customFormat="1" ht="30" customHeight="1" x14ac:dyDescent="0.3">
      <c r="B96" s="16"/>
      <c r="C96" s="60" t="s">
        <v>62</v>
      </c>
      <c r="D96" s="27"/>
      <c r="E96" s="27"/>
      <c r="F96" s="27"/>
      <c r="G96" s="27"/>
      <c r="H96" s="27"/>
      <c r="I96" s="27"/>
      <c r="J96" s="27"/>
      <c r="K96" s="27"/>
      <c r="L96" s="109">
        <f>ROUND(SUM($N$88+$N$93),2)</f>
        <v>0</v>
      </c>
      <c r="M96" s="110"/>
      <c r="N96" s="110"/>
      <c r="O96" s="110"/>
      <c r="P96" s="110"/>
      <c r="Q96" s="110"/>
      <c r="R96" s="18"/>
    </row>
    <row r="97" spans="2:27" s="15" customFormat="1" ht="7.5" customHeight="1" x14ac:dyDescent="0.3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2"/>
    </row>
    <row r="101" spans="2:27" s="15" customFormat="1" ht="7.5" customHeight="1" x14ac:dyDescent="0.3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5"/>
    </row>
    <row r="102" spans="2:27" s="15" customFormat="1" ht="37.5" customHeight="1" x14ac:dyDescent="0.3">
      <c r="B102" s="16"/>
      <c r="C102" s="111" t="s">
        <v>63</v>
      </c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8"/>
    </row>
    <row r="103" spans="2:27" s="15" customFormat="1" ht="7.5" customHeight="1" x14ac:dyDescent="0.3">
      <c r="B103" s="16"/>
      <c r="R103" s="18"/>
    </row>
    <row r="104" spans="2:27" s="15" customFormat="1" ht="30.75" customHeight="1" x14ac:dyDescent="0.3">
      <c r="B104" s="16"/>
      <c r="C104" s="14" t="s">
        <v>13</v>
      </c>
      <c r="F104" s="112" t="str">
        <f>$F$6</f>
        <v>Viladům, Praha 6 - Liboc</v>
      </c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R104" s="18"/>
    </row>
    <row r="105" spans="2:27" s="15" customFormat="1" ht="37.5" customHeight="1" x14ac:dyDescent="0.3">
      <c r="B105" s="16"/>
      <c r="C105" s="46" t="s">
        <v>14</v>
      </c>
      <c r="F105" s="114" t="str">
        <f>$F$7</f>
        <v>01 - Bytový dům</v>
      </c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R105" s="18"/>
    </row>
    <row r="106" spans="2:27" s="15" customFormat="1" ht="7.5" customHeight="1" x14ac:dyDescent="0.3">
      <c r="B106" s="16"/>
      <c r="R106" s="18"/>
    </row>
    <row r="107" spans="2:27" s="15" customFormat="1" ht="18.75" customHeight="1" x14ac:dyDescent="0.3">
      <c r="B107" s="16"/>
      <c r="C107" s="14" t="s">
        <v>18</v>
      </c>
      <c r="F107" s="19" t="str">
        <f>$F$9</f>
        <v xml:space="preserve"> </v>
      </c>
      <c r="K107" s="14" t="s">
        <v>20</v>
      </c>
      <c r="M107" s="115" t="str">
        <f>IF($O$9="","",$O$9)</f>
        <v>12.05.2014</v>
      </c>
      <c r="N107" s="100"/>
      <c r="O107" s="100"/>
      <c r="P107" s="100"/>
      <c r="R107" s="18"/>
    </row>
    <row r="108" spans="2:27" s="15" customFormat="1" ht="7.5" customHeight="1" x14ac:dyDescent="0.3">
      <c r="B108" s="16"/>
      <c r="R108" s="18"/>
    </row>
    <row r="109" spans="2:27" s="15" customFormat="1" ht="15.75" customHeight="1" x14ac:dyDescent="0.3">
      <c r="B109" s="16"/>
      <c r="C109" s="14" t="s">
        <v>21</v>
      </c>
      <c r="F109" s="19" t="str">
        <f>$E$12</f>
        <v>Bytové družstvo Liboc - Úzká, Praha 5</v>
      </c>
      <c r="K109" s="14" t="s">
        <v>28</v>
      </c>
      <c r="M109" s="116" t="str">
        <f>$E$18</f>
        <v>PD Servis Pardubice, s.r.o.</v>
      </c>
      <c r="N109" s="100"/>
      <c r="O109" s="100"/>
      <c r="P109" s="100"/>
      <c r="Q109" s="100"/>
      <c r="R109" s="18"/>
    </row>
    <row r="110" spans="2:27" s="15" customFormat="1" ht="15" customHeight="1" x14ac:dyDescent="0.3">
      <c r="B110" s="16"/>
      <c r="C110" s="14" t="s">
        <v>25</v>
      </c>
      <c r="F110" s="19" t="str">
        <f>IF($E$15="","",$E$15)</f>
        <v>KT-ROS Prachatice s.r.o.</v>
      </c>
      <c r="K110" s="14" t="s">
        <v>30</v>
      </c>
      <c r="M110" s="116" t="str">
        <f>$E$21</f>
        <v xml:space="preserve"> </v>
      </c>
      <c r="N110" s="100"/>
      <c r="O110" s="100"/>
      <c r="P110" s="100"/>
      <c r="Q110" s="100"/>
      <c r="R110" s="18"/>
    </row>
    <row r="111" spans="2:27" s="15" customFormat="1" ht="11.25" customHeight="1" x14ac:dyDescent="0.3">
      <c r="B111" s="16"/>
      <c r="R111" s="18"/>
    </row>
    <row r="112" spans="2:27" s="65" customFormat="1" ht="30" customHeight="1" x14ac:dyDescent="0.3">
      <c r="B112" s="61"/>
      <c r="C112" s="62" t="s">
        <v>64</v>
      </c>
      <c r="D112" s="63" t="s">
        <v>65</v>
      </c>
      <c r="E112" s="63" t="s">
        <v>66</v>
      </c>
      <c r="F112" s="117" t="s">
        <v>67</v>
      </c>
      <c r="G112" s="118"/>
      <c r="H112" s="118"/>
      <c r="I112" s="118"/>
      <c r="J112" s="63" t="s">
        <v>68</v>
      </c>
      <c r="K112" s="63" t="s">
        <v>69</v>
      </c>
      <c r="L112" s="117" t="s">
        <v>70</v>
      </c>
      <c r="M112" s="118"/>
      <c r="N112" s="117" t="s">
        <v>71</v>
      </c>
      <c r="O112" s="118"/>
      <c r="P112" s="118"/>
      <c r="Q112" s="119"/>
      <c r="R112" s="64"/>
      <c r="T112" s="66" t="s">
        <v>72</v>
      </c>
      <c r="U112" s="67" t="s">
        <v>34</v>
      </c>
      <c r="V112" s="67" t="s">
        <v>73</v>
      </c>
      <c r="W112" s="67" t="s">
        <v>74</v>
      </c>
      <c r="X112" s="67" t="s">
        <v>75</v>
      </c>
      <c r="Y112" s="67" t="s">
        <v>76</v>
      </c>
      <c r="Z112" s="67" t="s">
        <v>77</v>
      </c>
      <c r="AA112" s="68" t="s">
        <v>78</v>
      </c>
    </row>
    <row r="113" spans="2:64" s="15" customFormat="1" ht="30" customHeight="1" x14ac:dyDescent="0.35">
      <c r="B113" s="16"/>
      <c r="C113" s="47" t="s">
        <v>31</v>
      </c>
      <c r="N113" s="107">
        <f>N115</f>
        <v>0</v>
      </c>
      <c r="O113" s="100"/>
      <c r="P113" s="100"/>
      <c r="Q113" s="100"/>
      <c r="R113" s="18"/>
      <c r="T113" s="69"/>
      <c r="U113" s="20"/>
      <c r="V113" s="20"/>
      <c r="W113" s="70" t="e">
        <f>$W$114+#REF!+#REF!+$W$126</f>
        <v>#REF!</v>
      </c>
      <c r="X113" s="20"/>
      <c r="Y113" s="70" t="e">
        <f>$Y$114+#REF!+#REF!+$Y$126</f>
        <v>#REF!</v>
      </c>
      <c r="Z113" s="20"/>
      <c r="AA113" s="71" t="e">
        <f>$AA$114+#REF!+#REF!+$AA$126</f>
        <v>#REF!</v>
      </c>
      <c r="AT113" s="15" t="s">
        <v>79</v>
      </c>
      <c r="AU113" s="15" t="s">
        <v>54</v>
      </c>
      <c r="BK113" s="72" t="e">
        <f>$BK$114+#REF!+#REF!+$BK$126</f>
        <v>#REF!</v>
      </c>
    </row>
    <row r="114" spans="2:64" s="74" customFormat="1" ht="37.5" customHeight="1" x14ac:dyDescent="0.35">
      <c r="B114" s="73"/>
      <c r="D114" s="75" t="s">
        <v>55</v>
      </c>
      <c r="N114" s="99">
        <f>N115</f>
        <v>0</v>
      </c>
      <c r="O114" s="108"/>
      <c r="P114" s="108"/>
      <c r="Q114" s="108"/>
      <c r="R114" s="76"/>
      <c r="T114" s="77"/>
      <c r="W114" s="78" t="e">
        <f>#REF!+#REF!+#REF!+#REF!+#REF!+#REF!+$W$115+#REF!+#REF!</f>
        <v>#REF!</v>
      </c>
      <c r="Y114" s="78" t="e">
        <f>#REF!+#REF!+#REF!+#REF!+#REF!+#REF!+$Y$115+#REF!+#REF!</f>
        <v>#REF!</v>
      </c>
      <c r="AA114" s="79" t="e">
        <f>#REF!+#REF!+#REF!+#REF!+#REF!+#REF!+$AA$115+#REF!+#REF!</f>
        <v>#REF!</v>
      </c>
      <c r="AR114" s="80" t="s">
        <v>9</v>
      </c>
      <c r="AT114" s="80" t="s">
        <v>79</v>
      </c>
      <c r="AU114" s="80" t="s">
        <v>80</v>
      </c>
      <c r="AY114" s="80" t="s">
        <v>81</v>
      </c>
      <c r="BK114" s="81" t="e">
        <f>#REF!+#REF!+#REF!+#REF!+#REF!+#REF!+$BK$115+#REF!+#REF!</f>
        <v>#REF!</v>
      </c>
    </row>
    <row r="115" spans="2:64" s="74" customFormat="1" ht="30.75" customHeight="1" x14ac:dyDescent="0.3">
      <c r="B115" s="73"/>
      <c r="D115" s="82" t="s">
        <v>56</v>
      </c>
      <c r="N115" s="113">
        <f>SUM(N116:Q125)</f>
        <v>0</v>
      </c>
      <c r="O115" s="108"/>
      <c r="P115" s="108"/>
      <c r="Q115" s="108"/>
      <c r="R115" s="76"/>
      <c r="T115" s="77"/>
      <c r="W115" s="78">
        <f>SUM($W$116:$W$125)</f>
        <v>1885.486799</v>
      </c>
      <c r="Y115" s="78">
        <f>SUM($Y$116:$Y$125)</f>
        <v>53.033306779999997</v>
      </c>
      <c r="AA115" s="79">
        <f>SUM($AA$116:$AA$125)</f>
        <v>0</v>
      </c>
      <c r="AR115" s="80" t="s">
        <v>9</v>
      </c>
      <c r="AT115" s="80" t="s">
        <v>79</v>
      </c>
      <c r="AU115" s="80" t="s">
        <v>9</v>
      </c>
      <c r="AY115" s="80" t="s">
        <v>81</v>
      </c>
      <c r="BK115" s="81">
        <f>SUM($BK$116:$BK$125)</f>
        <v>0</v>
      </c>
    </row>
    <row r="116" spans="2:64" s="15" customFormat="1" ht="27" customHeight="1" x14ac:dyDescent="0.3">
      <c r="B116" s="16"/>
      <c r="C116" s="83" t="s">
        <v>85</v>
      </c>
      <c r="D116" s="83" t="s">
        <v>82</v>
      </c>
      <c r="E116" s="84" t="s">
        <v>86</v>
      </c>
      <c r="F116" s="106" t="s">
        <v>87</v>
      </c>
      <c r="G116" s="104"/>
      <c r="H116" s="104"/>
      <c r="I116" s="104"/>
      <c r="J116" s="85" t="s">
        <v>84</v>
      </c>
      <c r="K116" s="86">
        <v>755.72900000000004</v>
      </c>
      <c r="L116" s="103"/>
      <c r="M116" s="104"/>
      <c r="N116" s="105">
        <f>ROUND($L$116*$K$116,2)</f>
        <v>0</v>
      </c>
      <c r="O116" s="104"/>
      <c r="P116" s="104"/>
      <c r="Q116" s="104"/>
      <c r="R116" s="18"/>
      <c r="T116" s="87"/>
      <c r="U116" s="88" t="s">
        <v>37</v>
      </c>
      <c r="V116" s="89">
        <v>0.155</v>
      </c>
      <c r="W116" s="89">
        <f>$V$116*$K$116</f>
        <v>117.137995</v>
      </c>
      <c r="X116" s="89">
        <v>1.4E-3</v>
      </c>
      <c r="Y116" s="89">
        <f>$X$116*$K$116</f>
        <v>1.0580206000000001</v>
      </c>
      <c r="Z116" s="89">
        <v>0</v>
      </c>
      <c r="AA116" s="90">
        <f>$Z$116*$K$116</f>
        <v>0</v>
      </c>
      <c r="AR116" s="15" t="s">
        <v>83</v>
      </c>
      <c r="AT116" s="15" t="s">
        <v>82</v>
      </c>
      <c r="AU116" s="15" t="s">
        <v>61</v>
      </c>
      <c r="AY116" s="15" t="s">
        <v>81</v>
      </c>
      <c r="BE116" s="59">
        <f>IF($U$116="základní",$N$116,0)</f>
        <v>0</v>
      </c>
      <c r="BF116" s="59">
        <f>IF($U$116="snížená",$N$116,0)</f>
        <v>0</v>
      </c>
      <c r="BG116" s="59">
        <f>IF($U$116="zákl. přenesená",$N$116,0)</f>
        <v>0</v>
      </c>
      <c r="BH116" s="59">
        <f>IF($U$116="sníž. přenesená",$N$116,0)</f>
        <v>0</v>
      </c>
      <c r="BI116" s="59">
        <f>IF($U$116="nulová",$N$116,0)</f>
        <v>0</v>
      </c>
      <c r="BJ116" s="15" t="s">
        <v>61</v>
      </c>
      <c r="BK116" s="59">
        <f>ROUND($L$116*$K$116,2)</f>
        <v>0</v>
      </c>
      <c r="BL116" s="15" t="s">
        <v>83</v>
      </c>
    </row>
    <row r="117" spans="2:64" s="15" customFormat="1" ht="27" customHeight="1" x14ac:dyDescent="0.3">
      <c r="B117" s="16"/>
      <c r="C117" s="83" t="s">
        <v>88</v>
      </c>
      <c r="D117" s="83" t="s">
        <v>82</v>
      </c>
      <c r="E117" s="84" t="s">
        <v>89</v>
      </c>
      <c r="F117" s="106" t="s">
        <v>90</v>
      </c>
      <c r="G117" s="104"/>
      <c r="H117" s="104"/>
      <c r="I117" s="104"/>
      <c r="J117" s="85" t="s">
        <v>84</v>
      </c>
      <c r="K117" s="86">
        <v>755.72900000000004</v>
      </c>
      <c r="L117" s="103"/>
      <c r="M117" s="104"/>
      <c r="N117" s="105">
        <f>ROUND($L$117*$K$117,2)</f>
        <v>0</v>
      </c>
      <c r="O117" s="104"/>
      <c r="P117" s="104"/>
      <c r="Q117" s="104"/>
      <c r="R117" s="18"/>
      <c r="T117" s="87"/>
      <c r="U117" s="88" t="s">
        <v>37</v>
      </c>
      <c r="V117" s="89">
        <v>0.34399999999999997</v>
      </c>
      <c r="W117" s="89">
        <f>$V$117*$K$117</f>
        <v>259.970776</v>
      </c>
      <c r="X117" s="89">
        <v>3.9100000000000003E-3</v>
      </c>
      <c r="Y117" s="89">
        <f>$X$117*$K$117</f>
        <v>2.9549003900000002</v>
      </c>
      <c r="Z117" s="89">
        <v>0</v>
      </c>
      <c r="AA117" s="90">
        <f>$Z$117*$K$117</f>
        <v>0</v>
      </c>
      <c r="AR117" s="15" t="s">
        <v>83</v>
      </c>
      <c r="AT117" s="15" t="s">
        <v>82</v>
      </c>
      <c r="AU117" s="15" t="s">
        <v>61</v>
      </c>
      <c r="AY117" s="15" t="s">
        <v>81</v>
      </c>
      <c r="BE117" s="59">
        <f>IF($U$117="základní",$N$117,0)</f>
        <v>0</v>
      </c>
      <c r="BF117" s="59">
        <f>IF($U$117="snížená",$N$117,0)</f>
        <v>0</v>
      </c>
      <c r="BG117" s="59">
        <f>IF($U$117="zákl. přenesená",$N$117,0)</f>
        <v>0</v>
      </c>
      <c r="BH117" s="59">
        <f>IF($U$117="sníž. přenesená",$N$117,0)</f>
        <v>0</v>
      </c>
      <c r="BI117" s="59">
        <f>IF($U$117="nulová",$N$117,0)</f>
        <v>0</v>
      </c>
      <c r="BJ117" s="15" t="s">
        <v>61</v>
      </c>
      <c r="BK117" s="59">
        <f>ROUND($L$117*$K$117,2)</f>
        <v>0</v>
      </c>
      <c r="BL117" s="15" t="s">
        <v>83</v>
      </c>
    </row>
    <row r="118" spans="2:64" s="15" customFormat="1" ht="27" customHeight="1" x14ac:dyDescent="0.3">
      <c r="B118" s="16"/>
      <c r="C118" s="83" t="s">
        <v>91</v>
      </c>
      <c r="D118" s="83" t="s">
        <v>82</v>
      </c>
      <c r="E118" s="84" t="s">
        <v>92</v>
      </c>
      <c r="F118" s="106" t="s">
        <v>93</v>
      </c>
      <c r="G118" s="104"/>
      <c r="H118" s="104"/>
      <c r="I118" s="104"/>
      <c r="J118" s="85" t="s">
        <v>84</v>
      </c>
      <c r="K118" s="86">
        <v>451.71</v>
      </c>
      <c r="L118" s="103"/>
      <c r="M118" s="104"/>
      <c r="N118" s="105">
        <f>ROUND($L$118*$K$118,2)</f>
        <v>0</v>
      </c>
      <c r="O118" s="104"/>
      <c r="P118" s="104"/>
      <c r="Q118" s="104"/>
      <c r="R118" s="18"/>
      <c r="T118" s="87"/>
      <c r="U118" s="88" t="s">
        <v>37</v>
      </c>
      <c r="V118" s="89">
        <v>0.29299999999999998</v>
      </c>
      <c r="W118" s="89">
        <f>$V$118*$K$118</f>
        <v>132.35102999999998</v>
      </c>
      <c r="X118" s="89">
        <v>2E-3</v>
      </c>
      <c r="Y118" s="89">
        <f>$X$118*$K$118</f>
        <v>0.90342</v>
      </c>
      <c r="Z118" s="89">
        <v>0</v>
      </c>
      <c r="AA118" s="90">
        <f>$Z$118*$K$118</f>
        <v>0</v>
      </c>
      <c r="AR118" s="15" t="s">
        <v>83</v>
      </c>
      <c r="AT118" s="15" t="s">
        <v>82</v>
      </c>
      <c r="AU118" s="15" t="s">
        <v>61</v>
      </c>
      <c r="AY118" s="15" t="s">
        <v>81</v>
      </c>
      <c r="BE118" s="59">
        <f>IF($U$118="základní",$N$118,0)</f>
        <v>0</v>
      </c>
      <c r="BF118" s="59">
        <f>IF($U$118="snížená",$N$118,0)</f>
        <v>0</v>
      </c>
      <c r="BG118" s="59">
        <f>IF($U$118="zákl. přenesená",$N$118,0)</f>
        <v>0</v>
      </c>
      <c r="BH118" s="59">
        <f>IF($U$118="sníž. přenesená",$N$118,0)</f>
        <v>0</v>
      </c>
      <c r="BI118" s="59">
        <f>IF($U$118="nulová",$N$118,0)</f>
        <v>0</v>
      </c>
      <c r="BJ118" s="15" t="s">
        <v>61</v>
      </c>
      <c r="BK118" s="59">
        <f>ROUND($L$118*$K$118,2)</f>
        <v>0</v>
      </c>
      <c r="BL118" s="15" t="s">
        <v>83</v>
      </c>
    </row>
    <row r="119" spans="2:64" s="15" customFormat="1" ht="27" customHeight="1" x14ac:dyDescent="0.3">
      <c r="B119" s="16"/>
      <c r="C119" s="83" t="s">
        <v>94</v>
      </c>
      <c r="D119" s="83" t="s">
        <v>82</v>
      </c>
      <c r="E119" s="84" t="s">
        <v>95</v>
      </c>
      <c r="F119" s="106" t="s">
        <v>96</v>
      </c>
      <c r="G119" s="104"/>
      <c r="H119" s="104"/>
      <c r="I119" s="104"/>
      <c r="J119" s="85" t="s">
        <v>84</v>
      </c>
      <c r="K119" s="86">
        <v>1187.9639999999999</v>
      </c>
      <c r="L119" s="103"/>
      <c r="M119" s="104"/>
      <c r="N119" s="105">
        <f>ROUND($L$119*$K$119,2)</f>
        <v>0</v>
      </c>
      <c r="O119" s="104"/>
      <c r="P119" s="104"/>
      <c r="Q119" s="104"/>
      <c r="R119" s="18"/>
      <c r="T119" s="87"/>
      <c r="U119" s="88" t="s">
        <v>37</v>
      </c>
      <c r="V119" s="89">
        <v>0.111</v>
      </c>
      <c r="W119" s="89">
        <f>$V$119*$K$119</f>
        <v>131.86400399999999</v>
      </c>
      <c r="X119" s="89">
        <v>1.4E-3</v>
      </c>
      <c r="Y119" s="89">
        <f>$X$119*$K$119</f>
        <v>1.6631495999999999</v>
      </c>
      <c r="Z119" s="89">
        <v>0</v>
      </c>
      <c r="AA119" s="90">
        <f>$Z$119*$K$119</f>
        <v>0</v>
      </c>
      <c r="AR119" s="15" t="s">
        <v>83</v>
      </c>
      <c r="AT119" s="15" t="s">
        <v>82</v>
      </c>
      <c r="AU119" s="15" t="s">
        <v>61</v>
      </c>
      <c r="AY119" s="15" t="s">
        <v>81</v>
      </c>
      <c r="BE119" s="59">
        <f>IF($U$119="základní",$N$119,0)</f>
        <v>0</v>
      </c>
      <c r="BF119" s="59">
        <f>IF($U$119="snížená",$N$119,0)</f>
        <v>0</v>
      </c>
      <c r="BG119" s="59">
        <f>IF($U$119="zákl. přenesená",$N$119,0)</f>
        <v>0</v>
      </c>
      <c r="BH119" s="59">
        <f>IF($U$119="sníž. přenesená",$N$119,0)</f>
        <v>0</v>
      </c>
      <c r="BI119" s="59">
        <f>IF($U$119="nulová",$N$119,0)</f>
        <v>0</v>
      </c>
      <c r="BJ119" s="15" t="s">
        <v>61</v>
      </c>
      <c r="BK119" s="59">
        <f>ROUND($L$119*$K$119,2)</f>
        <v>0</v>
      </c>
      <c r="BL119" s="15" t="s">
        <v>83</v>
      </c>
    </row>
    <row r="120" spans="2:64" s="15" customFormat="1" ht="15.75" customHeight="1" x14ac:dyDescent="0.3">
      <c r="B120" s="16"/>
      <c r="C120" s="83" t="s">
        <v>97</v>
      </c>
      <c r="D120" s="83" t="s">
        <v>82</v>
      </c>
      <c r="E120" s="84" t="s">
        <v>98</v>
      </c>
      <c r="F120" s="106" t="s">
        <v>99</v>
      </c>
      <c r="G120" s="104"/>
      <c r="H120" s="104"/>
      <c r="I120" s="104"/>
      <c r="J120" s="85" t="s">
        <v>84</v>
      </c>
      <c r="K120" s="86">
        <v>489.43799999999999</v>
      </c>
      <c r="L120" s="103"/>
      <c r="M120" s="104"/>
      <c r="N120" s="105">
        <f>ROUND($L$120*$K$120,2)</f>
        <v>0</v>
      </c>
      <c r="O120" s="104"/>
      <c r="P120" s="104"/>
      <c r="Q120" s="104"/>
      <c r="R120" s="18"/>
      <c r="T120" s="87"/>
      <c r="U120" s="88" t="s">
        <v>37</v>
      </c>
      <c r="V120" s="89">
        <v>0.218</v>
      </c>
      <c r="W120" s="89">
        <f>$V$120*$K$120</f>
        <v>106.697484</v>
      </c>
      <c r="X120" s="89">
        <v>2E-3</v>
      </c>
      <c r="Y120" s="89">
        <f>$X$120*$K$120</f>
        <v>0.97887599999999997</v>
      </c>
      <c r="Z120" s="89">
        <v>0</v>
      </c>
      <c r="AA120" s="90">
        <f>$Z$120*$K$120</f>
        <v>0</v>
      </c>
      <c r="AR120" s="15" t="s">
        <v>83</v>
      </c>
      <c r="AT120" s="15" t="s">
        <v>82</v>
      </c>
      <c r="AU120" s="15" t="s">
        <v>61</v>
      </c>
      <c r="AY120" s="15" t="s">
        <v>81</v>
      </c>
      <c r="BE120" s="59">
        <f>IF($U$120="základní",$N$120,0)</f>
        <v>0</v>
      </c>
      <c r="BF120" s="59">
        <f>IF($U$120="snížená",$N$120,0)</f>
        <v>0</v>
      </c>
      <c r="BG120" s="59">
        <f>IF($U$120="zákl. přenesená",$N$120,0)</f>
        <v>0</v>
      </c>
      <c r="BH120" s="59">
        <f>IF($U$120="sníž. přenesená",$N$120,0)</f>
        <v>0</v>
      </c>
      <c r="BI120" s="59">
        <f>IF($U$120="nulová",$N$120,0)</f>
        <v>0</v>
      </c>
      <c r="BJ120" s="15" t="s">
        <v>61</v>
      </c>
      <c r="BK120" s="59">
        <f>ROUND($L$120*$K$120,2)</f>
        <v>0</v>
      </c>
      <c r="BL120" s="15" t="s">
        <v>83</v>
      </c>
    </row>
    <row r="121" spans="2:64" s="15" customFormat="1" ht="27" customHeight="1" x14ac:dyDescent="0.3">
      <c r="B121" s="16"/>
      <c r="C121" s="83" t="s">
        <v>100</v>
      </c>
      <c r="D121" s="83" t="s">
        <v>82</v>
      </c>
      <c r="E121" s="84" t="s">
        <v>101</v>
      </c>
      <c r="F121" s="106" t="s">
        <v>102</v>
      </c>
      <c r="G121" s="104"/>
      <c r="H121" s="104"/>
      <c r="I121" s="104"/>
      <c r="J121" s="85" t="s">
        <v>84</v>
      </c>
      <c r="K121" s="86">
        <v>248.542</v>
      </c>
      <c r="L121" s="103"/>
      <c r="M121" s="104"/>
      <c r="N121" s="105">
        <f>ROUND($L$121*$K$121,2)</f>
        <v>0</v>
      </c>
      <c r="O121" s="104"/>
      <c r="P121" s="104"/>
      <c r="Q121" s="104"/>
      <c r="R121" s="18"/>
      <c r="T121" s="87"/>
      <c r="U121" s="88" t="s">
        <v>37</v>
      </c>
      <c r="V121" s="89">
        <v>0.3</v>
      </c>
      <c r="W121" s="89">
        <f>$V$121*$K$121</f>
        <v>74.562600000000003</v>
      </c>
      <c r="X121" s="89">
        <v>1.32E-2</v>
      </c>
      <c r="Y121" s="89">
        <f>$X$121*$K$121</f>
        <v>3.2807544000000002</v>
      </c>
      <c r="Z121" s="89">
        <v>0</v>
      </c>
      <c r="AA121" s="90">
        <f>$Z$121*$K$121</f>
        <v>0</v>
      </c>
      <c r="AR121" s="15" t="s">
        <v>83</v>
      </c>
      <c r="AT121" s="15" t="s">
        <v>82</v>
      </c>
      <c r="AU121" s="15" t="s">
        <v>61</v>
      </c>
      <c r="AY121" s="15" t="s">
        <v>81</v>
      </c>
      <c r="BE121" s="59">
        <f>IF($U$121="základní",$N$121,0)</f>
        <v>0</v>
      </c>
      <c r="BF121" s="59">
        <f>IF($U$121="snížená",$N$121,0)</f>
        <v>0</v>
      </c>
      <c r="BG121" s="59">
        <f>IF($U$121="zákl. přenesená",$N$121,0)</f>
        <v>0</v>
      </c>
      <c r="BH121" s="59">
        <f>IF($U$121="sníž. přenesená",$N$121,0)</f>
        <v>0</v>
      </c>
      <c r="BI121" s="59">
        <f>IF($U$121="nulová",$N$121,0)</f>
        <v>0</v>
      </c>
      <c r="BJ121" s="15" t="s">
        <v>61</v>
      </c>
      <c r="BK121" s="59">
        <f>ROUND($L$121*$K$121,2)</f>
        <v>0</v>
      </c>
      <c r="BL121" s="15" t="s">
        <v>83</v>
      </c>
    </row>
    <row r="122" spans="2:64" s="15" customFormat="1" ht="27" customHeight="1" x14ac:dyDescent="0.3">
      <c r="B122" s="16"/>
      <c r="C122" s="83" t="s">
        <v>103</v>
      </c>
      <c r="D122" s="83" t="s">
        <v>82</v>
      </c>
      <c r="E122" s="84" t="s">
        <v>104</v>
      </c>
      <c r="F122" s="106" t="s">
        <v>105</v>
      </c>
      <c r="G122" s="104"/>
      <c r="H122" s="104"/>
      <c r="I122" s="104"/>
      <c r="J122" s="85" t="s">
        <v>84</v>
      </c>
      <c r="K122" s="86">
        <v>231.857</v>
      </c>
      <c r="L122" s="103"/>
      <c r="M122" s="104"/>
      <c r="N122" s="105">
        <f>ROUND($L$122*$K$122,2)</f>
        <v>0</v>
      </c>
      <c r="O122" s="104"/>
      <c r="P122" s="104"/>
      <c r="Q122" s="104"/>
      <c r="R122" s="18"/>
      <c r="T122" s="87"/>
      <c r="U122" s="88" t="s">
        <v>37</v>
      </c>
      <c r="V122" s="89">
        <v>7.0000000000000007E-2</v>
      </c>
      <c r="W122" s="89">
        <f>$V$122*$K$122</f>
        <v>16.229990000000001</v>
      </c>
      <c r="X122" s="89">
        <v>6.7999999999999996E-3</v>
      </c>
      <c r="Y122" s="89">
        <f>$X$122*$K$122</f>
        <v>1.5766275999999999</v>
      </c>
      <c r="Z122" s="89">
        <v>0</v>
      </c>
      <c r="AA122" s="90">
        <f>$Z$122*$K$122</f>
        <v>0</v>
      </c>
      <c r="AR122" s="15" t="s">
        <v>83</v>
      </c>
      <c r="AT122" s="15" t="s">
        <v>82</v>
      </c>
      <c r="AU122" s="15" t="s">
        <v>61</v>
      </c>
      <c r="AY122" s="15" t="s">
        <v>81</v>
      </c>
      <c r="BE122" s="59">
        <f>IF($U$122="základní",$N$122,0)</f>
        <v>0</v>
      </c>
      <c r="BF122" s="59">
        <f>IF($U$122="snížená",$N$122,0)</f>
        <v>0</v>
      </c>
      <c r="BG122" s="59">
        <f>IF($U$122="zákl. přenesená",$N$122,0)</f>
        <v>0</v>
      </c>
      <c r="BH122" s="59">
        <f>IF($U$122="sníž. přenesená",$N$122,0)</f>
        <v>0</v>
      </c>
      <c r="BI122" s="59">
        <f>IF($U$122="nulová",$N$122,0)</f>
        <v>0</v>
      </c>
      <c r="BJ122" s="15" t="s">
        <v>61</v>
      </c>
      <c r="BK122" s="59">
        <f>ROUND($L$122*$K$122,2)</f>
        <v>0</v>
      </c>
      <c r="BL122" s="15" t="s">
        <v>83</v>
      </c>
    </row>
    <row r="123" spans="2:64" s="15" customFormat="1" ht="40.5" customHeight="1" x14ac:dyDescent="0.3">
      <c r="B123" s="16"/>
      <c r="C123" s="83" t="s">
        <v>106</v>
      </c>
      <c r="D123" s="83" t="s">
        <v>82</v>
      </c>
      <c r="E123" s="84" t="s">
        <v>107</v>
      </c>
      <c r="F123" s="106" t="s">
        <v>114</v>
      </c>
      <c r="G123" s="104"/>
      <c r="H123" s="104"/>
      <c r="I123" s="104"/>
      <c r="J123" s="85" t="s">
        <v>84</v>
      </c>
      <c r="K123" s="86">
        <v>1187.9639999999999</v>
      </c>
      <c r="L123" s="103"/>
      <c r="M123" s="104"/>
      <c r="N123" s="105">
        <f>ROUND($L$123*$K$123,2)</f>
        <v>0</v>
      </c>
      <c r="O123" s="104"/>
      <c r="P123" s="104"/>
      <c r="Q123" s="104"/>
      <c r="R123" s="18"/>
      <c r="T123" s="87"/>
      <c r="U123" s="88" t="s">
        <v>37</v>
      </c>
      <c r="V123" s="89">
        <v>0.32</v>
      </c>
      <c r="W123" s="89">
        <f>$V$123*$K$123</f>
        <v>380.14848000000001</v>
      </c>
      <c r="X123" s="89">
        <v>1.103E-2</v>
      </c>
      <c r="Y123" s="89">
        <f>$X$123*$K$123</f>
        <v>13.10324292</v>
      </c>
      <c r="Z123" s="89">
        <v>0</v>
      </c>
      <c r="AA123" s="90">
        <f>$Z$123*$K$123</f>
        <v>0</v>
      </c>
      <c r="AR123" s="15" t="s">
        <v>83</v>
      </c>
      <c r="AT123" s="15" t="s">
        <v>82</v>
      </c>
      <c r="AU123" s="15" t="s">
        <v>61</v>
      </c>
      <c r="AY123" s="15" t="s">
        <v>81</v>
      </c>
      <c r="BE123" s="59">
        <f>IF($U$123="základní",$N$123,0)</f>
        <v>0</v>
      </c>
      <c r="BF123" s="59">
        <f>IF($U$123="snížená",$N$123,0)</f>
        <v>0</v>
      </c>
      <c r="BG123" s="59">
        <f>IF($U$123="zákl. přenesená",$N$123,0)</f>
        <v>0</v>
      </c>
      <c r="BH123" s="59">
        <f>IF($U$123="sníž. přenesená",$N$123,0)</f>
        <v>0</v>
      </c>
      <c r="BI123" s="59">
        <f>IF($U$123="nulová",$N$123,0)</f>
        <v>0</v>
      </c>
      <c r="BJ123" s="15" t="s">
        <v>61</v>
      </c>
      <c r="BK123" s="59">
        <f>ROUND($L$123*$K$123,2)</f>
        <v>0</v>
      </c>
      <c r="BL123" s="15" t="s">
        <v>83</v>
      </c>
    </row>
    <row r="124" spans="2:64" s="15" customFormat="1" ht="40.5" customHeight="1" x14ac:dyDescent="0.3">
      <c r="B124" s="16"/>
      <c r="C124" s="83" t="s">
        <v>108</v>
      </c>
      <c r="D124" s="83" t="s">
        <v>82</v>
      </c>
      <c r="E124" s="84" t="s">
        <v>107</v>
      </c>
      <c r="F124" s="106" t="s">
        <v>115</v>
      </c>
      <c r="G124" s="104"/>
      <c r="H124" s="104"/>
      <c r="I124" s="104"/>
      <c r="J124" s="85" t="s">
        <v>84</v>
      </c>
      <c r="K124" s="86">
        <v>1836.2809999999999</v>
      </c>
      <c r="L124" s="103"/>
      <c r="M124" s="104"/>
      <c r="N124" s="105">
        <f>ROUND($L$124*$K$124,2)</f>
        <v>0</v>
      </c>
      <c r="O124" s="104"/>
      <c r="P124" s="104"/>
      <c r="Q124" s="104"/>
      <c r="R124" s="18"/>
      <c r="T124" s="87"/>
      <c r="U124" s="88" t="s">
        <v>37</v>
      </c>
      <c r="V124" s="89">
        <v>0.32</v>
      </c>
      <c r="W124" s="89">
        <f>$V$124*$K$124</f>
        <v>587.60991999999999</v>
      </c>
      <c r="X124" s="89">
        <v>1.103E-2</v>
      </c>
      <c r="Y124" s="89">
        <f>$X$124*$K$124</f>
        <v>20.254179430000001</v>
      </c>
      <c r="Z124" s="89">
        <v>0</v>
      </c>
      <c r="AA124" s="90">
        <f>$Z$124*$K$124</f>
        <v>0</v>
      </c>
      <c r="AR124" s="15" t="s">
        <v>83</v>
      </c>
      <c r="AT124" s="15" t="s">
        <v>82</v>
      </c>
      <c r="AU124" s="15" t="s">
        <v>61</v>
      </c>
      <c r="AY124" s="15" t="s">
        <v>81</v>
      </c>
      <c r="BE124" s="59">
        <f>IF($U$124="základní",$N$124,0)</f>
        <v>0</v>
      </c>
      <c r="BF124" s="59">
        <f>IF($U$124="snížená",$N$124,0)</f>
        <v>0</v>
      </c>
      <c r="BG124" s="59">
        <f>IF($U$124="zákl. přenesená",$N$124,0)</f>
        <v>0</v>
      </c>
      <c r="BH124" s="59">
        <f>IF($U$124="sníž. přenesená",$N$124,0)</f>
        <v>0</v>
      </c>
      <c r="BI124" s="59">
        <f>IF($U$124="nulová",$N$124,0)</f>
        <v>0</v>
      </c>
      <c r="BJ124" s="15" t="s">
        <v>61</v>
      </c>
      <c r="BK124" s="59">
        <f>ROUND($L$124*$K$124,2)</f>
        <v>0</v>
      </c>
      <c r="BL124" s="15" t="s">
        <v>83</v>
      </c>
    </row>
    <row r="125" spans="2:64" s="15" customFormat="1" ht="27" customHeight="1" x14ac:dyDescent="0.3">
      <c r="B125" s="16"/>
      <c r="C125" s="83" t="s">
        <v>109</v>
      </c>
      <c r="D125" s="83" t="s">
        <v>82</v>
      </c>
      <c r="E125" s="84" t="s">
        <v>110</v>
      </c>
      <c r="F125" s="106" t="s">
        <v>111</v>
      </c>
      <c r="G125" s="104"/>
      <c r="H125" s="104"/>
      <c r="I125" s="104"/>
      <c r="J125" s="85" t="s">
        <v>84</v>
      </c>
      <c r="K125" s="86">
        <v>1315.242</v>
      </c>
      <c r="L125" s="103"/>
      <c r="M125" s="104"/>
      <c r="N125" s="105">
        <f>ROUND($L$125*$K$125,2)</f>
        <v>0</v>
      </c>
      <c r="O125" s="104"/>
      <c r="P125" s="104"/>
      <c r="Q125" s="104"/>
      <c r="R125" s="18"/>
      <c r="T125" s="87"/>
      <c r="U125" s="88" t="s">
        <v>37</v>
      </c>
      <c r="V125" s="89">
        <v>0.06</v>
      </c>
      <c r="W125" s="89">
        <f>$V$125*$K$125</f>
        <v>78.914519999999996</v>
      </c>
      <c r="X125" s="89">
        <v>5.5199999999999997E-3</v>
      </c>
      <c r="Y125" s="89">
        <f>$X$125*$K$125</f>
        <v>7.2601358399999993</v>
      </c>
      <c r="Z125" s="89">
        <v>0</v>
      </c>
      <c r="AA125" s="90">
        <f>$Z$125*$K$125</f>
        <v>0</v>
      </c>
      <c r="AR125" s="15" t="s">
        <v>83</v>
      </c>
      <c r="AT125" s="15" t="s">
        <v>82</v>
      </c>
      <c r="AU125" s="15" t="s">
        <v>61</v>
      </c>
      <c r="AY125" s="15" t="s">
        <v>81</v>
      </c>
      <c r="BE125" s="59">
        <f>IF($U$125="základní",$N$125,0)</f>
        <v>0</v>
      </c>
      <c r="BF125" s="59">
        <f>IF($U$125="snížená",$N$125,0)</f>
        <v>0</v>
      </c>
      <c r="BG125" s="59">
        <f>IF($U$125="zákl. přenesená",$N$125,0)</f>
        <v>0</v>
      </c>
      <c r="BH125" s="59">
        <f>IF($U$125="sníž. přenesená",$N$125,0)</f>
        <v>0</v>
      </c>
      <c r="BI125" s="59">
        <f>IF($U$125="nulová",$N$125,0)</f>
        <v>0</v>
      </c>
      <c r="BJ125" s="15" t="s">
        <v>61</v>
      </c>
      <c r="BK125" s="59">
        <f>ROUND($L$125*$K$125,2)</f>
        <v>0</v>
      </c>
      <c r="BL125" s="15" t="s">
        <v>83</v>
      </c>
    </row>
    <row r="126" spans="2:64" s="15" customFormat="1" ht="51" customHeight="1" x14ac:dyDescent="0.35">
      <c r="B126" s="16"/>
      <c r="D126" s="75" t="s">
        <v>112</v>
      </c>
      <c r="N126" s="99">
        <f>SUM(N127:Q129)</f>
        <v>0</v>
      </c>
      <c r="O126" s="100"/>
      <c r="P126" s="100"/>
      <c r="Q126" s="100"/>
      <c r="R126" s="18"/>
      <c r="T126" s="92"/>
      <c r="AA126" s="93"/>
      <c r="AT126" s="15" t="s">
        <v>79</v>
      </c>
      <c r="AU126" s="15" t="s">
        <v>80</v>
      </c>
      <c r="AY126" s="15" t="s">
        <v>113</v>
      </c>
      <c r="BK126" s="59" t="e">
        <f>SUM($BK$127:$BK$129)</f>
        <v>#REF!</v>
      </c>
    </row>
    <row r="127" spans="2:64" s="15" customFormat="1" ht="23.25" customHeight="1" x14ac:dyDescent="0.3">
      <c r="B127" s="16"/>
      <c r="C127" s="94"/>
      <c r="D127" s="94" t="s">
        <v>82</v>
      </c>
      <c r="E127" s="95"/>
      <c r="F127" s="101"/>
      <c r="G127" s="102"/>
      <c r="H127" s="102"/>
      <c r="I127" s="102"/>
      <c r="J127" s="96"/>
      <c r="K127" s="91"/>
      <c r="L127" s="103"/>
      <c r="M127" s="104"/>
      <c r="N127" s="105">
        <f t="shared" ref="N127:N128" si="0">L127*K127</f>
        <v>0</v>
      </c>
      <c r="O127" s="104"/>
      <c r="P127" s="104"/>
      <c r="Q127" s="104"/>
      <c r="R127" s="18"/>
      <c r="T127" s="87"/>
      <c r="U127" s="97" t="s">
        <v>37</v>
      </c>
      <c r="V127" s="37"/>
      <c r="W127" s="37"/>
      <c r="X127" s="37"/>
      <c r="Y127" s="37"/>
      <c r="Z127" s="37"/>
      <c r="AA127" s="39"/>
      <c r="AT127" s="15" t="s">
        <v>113</v>
      </c>
      <c r="AU127" s="15" t="s">
        <v>9</v>
      </c>
      <c r="AY127" s="15" t="s">
        <v>113</v>
      </c>
      <c r="BE127" s="59" t="e">
        <f>IF(#REF!="základní",#REF!,0)</f>
        <v>#REF!</v>
      </c>
      <c r="BF127" s="59" t="e">
        <f>IF(#REF!="snížená",#REF!,0)</f>
        <v>#REF!</v>
      </c>
      <c r="BG127" s="59" t="e">
        <f>IF(#REF!="zákl. přenesená",#REF!,0)</f>
        <v>#REF!</v>
      </c>
      <c r="BH127" s="59" t="e">
        <f>IF(#REF!="sníž. přenesená",#REF!,0)</f>
        <v>#REF!</v>
      </c>
      <c r="BI127" s="59" t="e">
        <f>IF(#REF!="nulová",#REF!,0)</f>
        <v>#REF!</v>
      </c>
      <c r="BJ127" s="15" t="s">
        <v>61</v>
      </c>
      <c r="BK127" s="59" t="e">
        <f>#REF!*#REF!</f>
        <v>#REF!</v>
      </c>
    </row>
    <row r="128" spans="2:64" s="15" customFormat="1" ht="23.25" customHeight="1" x14ac:dyDescent="0.3">
      <c r="B128" s="16"/>
      <c r="C128" s="94"/>
      <c r="D128" s="94" t="s">
        <v>82</v>
      </c>
      <c r="E128" s="95"/>
      <c r="F128" s="101"/>
      <c r="G128" s="102"/>
      <c r="H128" s="102"/>
      <c r="I128" s="102"/>
      <c r="J128" s="96"/>
      <c r="K128" s="91"/>
      <c r="L128" s="103"/>
      <c r="M128" s="104"/>
      <c r="N128" s="105">
        <f t="shared" si="0"/>
        <v>0</v>
      </c>
      <c r="O128" s="104"/>
      <c r="P128" s="104"/>
      <c r="Q128" s="104"/>
      <c r="R128" s="18"/>
      <c r="T128" s="87"/>
      <c r="U128" s="97" t="s">
        <v>37</v>
      </c>
      <c r="V128" s="37"/>
      <c r="W128" s="37"/>
      <c r="X128" s="37"/>
      <c r="Y128" s="37"/>
      <c r="Z128" s="37"/>
      <c r="AA128" s="39"/>
      <c r="AT128" s="15" t="s">
        <v>113</v>
      </c>
      <c r="AU128" s="15" t="s">
        <v>9</v>
      </c>
      <c r="AY128" s="15" t="s">
        <v>113</v>
      </c>
      <c r="BE128" s="59" t="e">
        <f>IF(#REF!="základní",#REF!,0)</f>
        <v>#REF!</v>
      </c>
      <c r="BF128" s="59" t="e">
        <f>IF(#REF!="snížená",#REF!,0)</f>
        <v>#REF!</v>
      </c>
      <c r="BG128" s="59" t="e">
        <f>IF(#REF!="zákl. přenesená",#REF!,0)</f>
        <v>#REF!</v>
      </c>
      <c r="BH128" s="59" t="e">
        <f>IF(#REF!="sníž. přenesená",#REF!,0)</f>
        <v>#REF!</v>
      </c>
      <c r="BI128" s="59" t="e">
        <f>IF(#REF!="nulová",#REF!,0)</f>
        <v>#REF!</v>
      </c>
      <c r="BJ128" s="15" t="s">
        <v>61</v>
      </c>
      <c r="BK128" s="59" t="e">
        <f>#REF!*#REF!</f>
        <v>#REF!</v>
      </c>
    </row>
    <row r="129" spans="2:63" s="15" customFormat="1" ht="23.25" customHeight="1" x14ac:dyDescent="0.3">
      <c r="B129" s="16"/>
      <c r="C129" s="94"/>
      <c r="D129" s="94" t="s">
        <v>82</v>
      </c>
      <c r="E129" s="95"/>
      <c r="F129" s="101"/>
      <c r="G129" s="102"/>
      <c r="H129" s="102"/>
      <c r="I129" s="102"/>
      <c r="J129" s="96"/>
      <c r="K129" s="91"/>
      <c r="L129" s="103"/>
      <c r="M129" s="104"/>
      <c r="N129" s="105">
        <f>L129*K129</f>
        <v>0</v>
      </c>
      <c r="O129" s="104"/>
      <c r="P129" s="104"/>
      <c r="Q129" s="104"/>
      <c r="R129" s="18"/>
      <c r="T129" s="87"/>
      <c r="U129" s="97" t="s">
        <v>37</v>
      </c>
      <c r="V129" s="37"/>
      <c r="W129" s="37"/>
      <c r="X129" s="37"/>
      <c r="Y129" s="37"/>
      <c r="Z129" s="37"/>
      <c r="AA129" s="39"/>
      <c r="AT129" s="15" t="s">
        <v>113</v>
      </c>
      <c r="AU129" s="15" t="s">
        <v>9</v>
      </c>
      <c r="AY129" s="15" t="s">
        <v>113</v>
      </c>
      <c r="BE129" s="59" t="e">
        <f>IF(#REF!="základní",#REF!,0)</f>
        <v>#REF!</v>
      </c>
      <c r="BF129" s="59" t="e">
        <f>IF(#REF!="snížená",#REF!,0)</f>
        <v>#REF!</v>
      </c>
      <c r="BG129" s="59" t="e">
        <f>IF(#REF!="zákl. přenesená",#REF!,0)</f>
        <v>#REF!</v>
      </c>
      <c r="BH129" s="59" t="e">
        <f>IF(#REF!="sníž. přenesená",#REF!,0)</f>
        <v>#REF!</v>
      </c>
      <c r="BI129" s="59" t="e">
        <f>IF(#REF!="nulová",#REF!,0)</f>
        <v>#REF!</v>
      </c>
      <c r="BJ129" s="15" t="s">
        <v>61</v>
      </c>
      <c r="BK129" s="59" t="e">
        <f>#REF!*#REF!</f>
        <v>#REF!</v>
      </c>
    </row>
    <row r="130" spans="2:63" s="15" customFormat="1" ht="7.5" customHeight="1" x14ac:dyDescent="0.3"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2"/>
      <c r="AT130" s="7"/>
    </row>
  </sheetData>
  <mergeCells count="98">
    <mergeCell ref="E15:L15"/>
    <mergeCell ref="O15:P15"/>
    <mergeCell ref="H1:K1"/>
    <mergeCell ref="C2:Q2"/>
    <mergeCell ref="S2:AC2"/>
    <mergeCell ref="C4:Q4"/>
    <mergeCell ref="F6:P6"/>
    <mergeCell ref="F7:P7"/>
    <mergeCell ref="M25:P25"/>
    <mergeCell ref="O9:P9"/>
    <mergeCell ref="O11:P11"/>
    <mergeCell ref="O12:P12"/>
    <mergeCell ref="O14:P14"/>
    <mergeCell ref="O17:P17"/>
    <mergeCell ref="O18:P18"/>
    <mergeCell ref="O20:P20"/>
    <mergeCell ref="O21:P21"/>
    <mergeCell ref="M24:P24"/>
    <mergeCell ref="C76:Q76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N91:Q91"/>
    <mergeCell ref="N93:Q93"/>
    <mergeCell ref="D94:H94"/>
    <mergeCell ref="N94:Q94"/>
    <mergeCell ref="N90:Q90"/>
    <mergeCell ref="N88:Q88"/>
    <mergeCell ref="N89:Q89"/>
    <mergeCell ref="F78:P78"/>
    <mergeCell ref="F79:P79"/>
    <mergeCell ref="M81:P81"/>
    <mergeCell ref="M83:Q83"/>
    <mergeCell ref="M84:Q84"/>
    <mergeCell ref="C86:G86"/>
    <mergeCell ref="N86:Q86"/>
    <mergeCell ref="L96:Q96"/>
    <mergeCell ref="C102:Q102"/>
    <mergeCell ref="F104:P104"/>
    <mergeCell ref="N115:Q115"/>
    <mergeCell ref="F116:I116"/>
    <mergeCell ref="L116:M116"/>
    <mergeCell ref="N116:Q116"/>
    <mergeCell ref="F105:P105"/>
    <mergeCell ref="M107:P107"/>
    <mergeCell ref="M109:Q109"/>
    <mergeCell ref="M110:Q110"/>
    <mergeCell ref="F112:I112"/>
    <mergeCell ref="L112:M112"/>
    <mergeCell ref="N112:Q112"/>
    <mergeCell ref="F117:I117"/>
    <mergeCell ref="L117:M117"/>
    <mergeCell ref="N117:Q117"/>
    <mergeCell ref="N113:Q113"/>
    <mergeCell ref="N114:Q114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N126:Q126"/>
    <mergeCell ref="F129:I129"/>
    <mergeCell ref="L129:M129"/>
    <mergeCell ref="N129:Q129"/>
    <mergeCell ref="F127:I127"/>
    <mergeCell ref="L127:M127"/>
    <mergeCell ref="N127:Q127"/>
    <mergeCell ref="F128:I128"/>
    <mergeCell ref="L128:M128"/>
    <mergeCell ref="N128:Q128"/>
  </mergeCells>
  <dataValidations count="2">
    <dataValidation type="list" allowBlank="1" showInputMessage="1" showErrorMessage="1" error="Povoleny jsou hodnoty K a M." sqref="D127:D130">
      <formula1>"K,M"</formula1>
    </dataValidation>
    <dataValidation type="list" allowBlank="1" showInputMessage="1" showErrorMessage="1" error="Povoleny jsou hodnoty základní, snížená, zákl. přenesená, sníž. přenesená, nulová." sqref="U127:U13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53" tooltip="Rozpočet" display="3) Rozpočet"/>
    <hyperlink ref="S1:T1" location="'Rekapitulace stavby'!C2" tooltip="Rekapitulace stavby" display="Rekapitulace stavby"/>
  </hyperlinks>
  <pageMargins left="0.59055118110236227" right="0.59055118110236227" top="0.59055118110236227" bottom="0.59055118110236227" header="0" footer="0"/>
  <pageSetup paperSize="9" scale="87" fitToHeight="100" orientation="portrait" blackAndWhite="1" r:id="rId1"/>
  <headerFooter alignWithMargins="0"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01 - Bytový dům - vnitřní omítk</vt:lpstr>
      <vt:lpstr>'01 - Bytový dům - vnitřní omítk'!Názvy_tisku</vt:lpstr>
      <vt:lpstr>'01 - Bytový dům - vnitřní omítk'!Oblast_tisku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2015-11-13T12:12:40Z</dcterms:created>
  <dcterms:modified xsi:type="dcterms:W3CDTF">2016-02-24T14:27:22Z</dcterms:modified>
</cp:coreProperties>
</file>