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7835" windowHeight="13035" activeTab="2"/>
  </bookViews>
  <sheets>
    <sheet name="Krycí list" sheetId="1" r:id="rId1"/>
    <sheet name="Rekapitulace" sheetId="2" r:id="rId2"/>
    <sheet name="Položky" sheetId="3" r:id="rId3"/>
  </sheets>
  <definedNames>
    <definedName name="BPK1">'Položky'!#REF!</definedName>
    <definedName name="BPK2">'Položky'!#REF!</definedName>
    <definedName name="BPK3">'Položky'!#REF!</definedName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'Rekapitulace'!$G$11</definedName>
    <definedName name="Dodavka0">'Položky'!#REF!</definedName>
    <definedName name="HSV">'Rekapitulace'!$E$11</definedName>
    <definedName name="HSV0">'Položky'!#REF!</definedName>
    <definedName name="HZS">'Rekapitulace'!$I$11</definedName>
    <definedName name="HZS0">'Položky'!#REF!</definedName>
    <definedName name="JKSO">'Krycí list'!$F$4</definedName>
    <definedName name="MJ">'Krycí list'!$G$4</definedName>
    <definedName name="Mont">'Rekapitulace'!$H$11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list'!$A$1:$G$44</definedName>
    <definedName name="_xlnm.Print_Area" localSheetId="2">'Položky'!$A$1:$F$36</definedName>
    <definedName name="_xlnm.Print_Area" localSheetId="1">'Rekapitulace'!$A$1:$I$25</definedName>
    <definedName name="PocetMJ">'Krycí list'!$G$7</definedName>
    <definedName name="Poznamka">'Krycí list'!$B$36</definedName>
    <definedName name="Projektant">'Krycí list'!$C$7</definedName>
    <definedName name="PSV">'Rekapitulace'!$F$11</definedName>
    <definedName name="PSV0">'Položky'!#REF!</definedName>
    <definedName name="SazbaDPH1">'Krycí list'!$C$29</definedName>
    <definedName name="SazbaDPH2">'Krycí list'!$C$31</definedName>
    <definedName name="SloupecCC">'Položky'!$F$6</definedName>
    <definedName name="SloupecCisloPol">'Položky'!#REF!</definedName>
    <definedName name="SloupecJC">'Položky'!$E$6</definedName>
    <definedName name="SloupecMJ">'Položky'!$C$6</definedName>
    <definedName name="SloupecMnozstvi">'Položky'!$D$6</definedName>
    <definedName name="SloupecNazPol">'Položky'!$B$6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'Rekapitulace'!$H$24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list'!$F$31</definedName>
    <definedName name="Zaklad5">'Krycí list'!$F$29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<sst xmlns="http://schemas.openxmlformats.org/spreadsheetml/2006/main" count="164" uniqueCount="117">
  <si>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</si>
  <si>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</si>
  <si>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</si>
  <si>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</si>
  <si>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</si>
  <si>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</si>
  <si>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</si>
  <si>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</si>
  <si>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</si>
  <si>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</si>
  <si>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</si>
  <si>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</si>
  <si>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</si>
  <si>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</si>
  <si>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</si>
  <si>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</si>
  <si>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</si>
  <si>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</si>
  <si>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</si>
  <si>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</si>
  <si>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</si>
  <si>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</si>
  <si>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</si>
  <si>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</si>
  <si>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</si>
  <si>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</si>
  <si>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</si>
  <si>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</si>
  <si>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</si>
  <si>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</si>
  <si>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</si>
  <si>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</si>
  <si>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</si>
  <si>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</si>
  <si>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</si>
  <si>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</si>
  <si>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</si>
  <si>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</si>
  <si>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</si>
  <si>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</si>
  <si>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</si>
  <si>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</si>
  <si>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</si>
  <si>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</si>
  <si>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</si>
  <si>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</si>
  <si>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</si>
  <si>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</si>
  <si>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</si>
  <si>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</si>
  <si>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</si>
  <si>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</si>
  <si>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</si>
  <si>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</si>
  <si>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</si>
  <si>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</si>
  <si>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</si>
  <si>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</si>
  <si>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</si>
  <si>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</si>
  <si>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Název položky</t>
  </si>
  <si>
    <t>MJ</t>
  </si>
  <si>
    <t>množství</t>
  </si>
  <si>
    <t>cena / MJ</t>
  </si>
  <si>
    <t>celkem (Kč)</t>
  </si>
  <si>
    <t>Díl:</t>
  </si>
  <si>
    <t>20151100</t>
  </si>
  <si>
    <t>Novostavba výrobně administr. komplexu</t>
  </si>
  <si>
    <t>1001</t>
  </si>
  <si>
    <t>SO-01 Výrobně administr. hala - 1.část</t>
  </si>
  <si>
    <t>Základní</t>
  </si>
  <si>
    <t>m2</t>
  </si>
  <si>
    <t>kus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</si>
  <si>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</si>
  <si>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</si>
  <si>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</si>
  <si>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</si>
  <si>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</si>
  <si>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</si>
  <si>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</si>
  <si>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</si>
  <si>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Střešní latě 40/60-4m</t>
  </si>
  <si>
    <t>mb</t>
  </si>
  <si>
    <t>Podstřešní folie dotelová- difuzní</t>
  </si>
  <si>
    <t xml:space="preserve"> Rozpočet </t>
  </si>
  <si>
    <t>Kotlík 33/100 lis</t>
  </si>
  <si>
    <t>Kolena 100/72 lis</t>
  </si>
  <si>
    <t>Roh venkovní 33 lis</t>
  </si>
  <si>
    <t>Svod  100</t>
  </si>
  <si>
    <t>Objímka hrot 200mm</t>
  </si>
  <si>
    <t>Svitek v barvě</t>
  </si>
  <si>
    <t>Montáž žlabu</t>
  </si>
  <si>
    <t>VentOtek pod hřeben a nároží 5000/320</t>
  </si>
  <si>
    <t>Ochraný větrací pás okapní 5000/100mm</t>
  </si>
  <si>
    <t>Pokládka tašek</t>
  </si>
  <si>
    <t>Řezání tašek</t>
  </si>
  <si>
    <t>Spojovací prostředky  Klem.a Pok.</t>
  </si>
  <si>
    <t>Dopravné stř.krytiny+ ost.materiál.</t>
  </si>
  <si>
    <t>kpl</t>
  </si>
  <si>
    <t>CENA CELKEM</t>
  </si>
  <si>
    <t>DPH 15%</t>
  </si>
  <si>
    <t>STŘECHA PŘESTAVLKY VČET. MAT.</t>
  </si>
  <si>
    <t>Demontáž staré folie + kontra</t>
  </si>
  <si>
    <t>Bramac AT Classic Protektor hřebenáč rozdělovací TH</t>
  </si>
  <si>
    <t>Bramac AT Classic Protektor základní 1/1 TH</t>
  </si>
  <si>
    <t>Bramac AT Classic Protektor hřebenáč Koncový TH</t>
  </si>
  <si>
    <t>Bramac AT Classic Protektor  hřebenáč TH</t>
  </si>
  <si>
    <t xml:space="preserve"> vše , Barva hnědá RAL 8017</t>
  </si>
  <si>
    <t>Držák hřebenové latě</t>
  </si>
  <si>
    <t>Hák 330/550</t>
  </si>
  <si>
    <t>Žlab 33</t>
  </si>
  <si>
    <t>Montáž folie+latě</t>
  </si>
  <si>
    <t xml:space="preserve">Montáž svodu </t>
  </si>
  <si>
    <t>Montáž úžlabí</t>
  </si>
  <si>
    <t>Montáž hřebene</t>
  </si>
  <si>
    <t>Vykládka palet hyda.rukou</t>
  </si>
  <si>
    <t>CENA BEZ DPH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</si>
</sst>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5" fillId="33" borderId="14" xfId="0" applyNumberFormat="1" applyFont="1" applyFill="1" applyBorder="1" applyAlignment="1">
      <alignment/>
    </xf>
    <xf numFmtId="49" fontId="0" fillId="33" borderId="15" xfId="0" applyNumberForma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Alignment="1">
      <alignment/>
    </xf>
    <xf numFmtId="0" fontId="4" fillId="0" borderId="27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1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3" xfId="0" applyFon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166" fontId="0" fillId="0" borderId="20" xfId="0" applyNumberFormat="1" applyBorder="1" applyAlignment="1">
      <alignment horizontal="right"/>
    </xf>
    <xf numFmtId="167" fontId="0" fillId="0" borderId="24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7" fillId="33" borderId="43" xfId="0" applyFont="1" applyFill="1" applyBorder="1" applyAlignment="1">
      <alignment/>
    </xf>
    <xf numFmtId="0" fontId="7" fillId="33" borderId="44" xfId="0" applyFont="1" applyFill="1" applyBorder="1" applyAlignment="1">
      <alignment/>
    </xf>
    <xf numFmtId="0" fontId="7" fillId="33" borderId="47" xfId="0" applyFont="1" applyFill="1" applyBorder="1" applyAlignment="1">
      <alignment/>
    </xf>
    <xf numFmtId="167" fontId="7" fillId="33" borderId="44" xfId="0" applyNumberFormat="1" applyFont="1" applyFill="1" applyBorder="1" applyAlignment="1">
      <alignment/>
    </xf>
    <xf numFmtId="0" fontId="7" fillId="33" borderId="48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50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1" xfId="0" applyNumberFormat="1" applyBorder="1" applyAlignment="1">
      <alignment/>
    </xf>
    <xf numFmtId="0" fontId="3" fillId="0" borderId="52" xfId="46" applyFont="1" applyBorder="1">
      <alignment/>
      <protection/>
    </xf>
    <xf numFmtId="0" fontId="0" fillId="0" borderId="52" xfId="46" applyBorder="1">
      <alignment/>
      <protection/>
    </xf>
    <xf numFmtId="0" fontId="0" fillId="0" borderId="52" xfId="46" applyBorder="1" applyAlignment="1">
      <alignment horizontal="right"/>
      <protection/>
    </xf>
    <xf numFmtId="49" fontId="4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49" fontId="1" fillId="34" borderId="30" xfId="0" applyNumberFormat="1" applyFont="1" applyFill="1" applyBorder="1" applyAlignment="1">
      <alignment/>
    </xf>
    <xf numFmtId="0" fontId="1" fillId="34" borderId="31" xfId="0" applyFont="1" applyFill="1" applyBorder="1" applyAlignment="1">
      <alignment/>
    </xf>
    <xf numFmtId="0" fontId="1" fillId="34" borderId="32" xfId="0" applyFont="1" applyFill="1" applyBorder="1" applyAlignment="1">
      <alignment/>
    </xf>
    <xf numFmtId="0" fontId="1" fillId="34" borderId="53" xfId="0" applyFont="1" applyFill="1" applyBorder="1" applyAlignment="1">
      <alignment/>
    </xf>
    <xf numFmtId="0" fontId="1" fillId="34" borderId="54" xfId="0" applyFont="1" applyFill="1" applyBorder="1" applyAlignment="1">
      <alignment/>
    </xf>
    <xf numFmtId="0" fontId="1" fillId="34" borderId="55" xfId="0" applyFont="1" applyFill="1" applyBorder="1" applyAlignment="1">
      <alignment/>
    </xf>
    <xf numFmtId="0" fontId="9" fillId="0" borderId="0" xfId="0" applyFont="1" applyBorder="1" applyAlignment="1">
      <alignment/>
    </xf>
    <xf numFmtId="3" fontId="0" fillId="0" borderId="16" xfId="0" applyNumberFormat="1" applyFont="1" applyBorder="1" applyAlignment="1">
      <alignment/>
    </xf>
    <xf numFmtId="0" fontId="1" fillId="33" borderId="30" xfId="0" applyFont="1" applyFill="1" applyBorder="1" applyAlignment="1">
      <alignment/>
    </xf>
    <xf numFmtId="0" fontId="1" fillId="33" borderId="31" xfId="0" applyFont="1" applyFill="1" applyBorder="1" applyAlignment="1">
      <alignment/>
    </xf>
    <xf numFmtId="3" fontId="1" fillId="33" borderId="32" xfId="0" applyNumberFormat="1" applyFont="1" applyFill="1" applyBorder="1" applyAlignment="1">
      <alignment/>
    </xf>
    <xf numFmtId="3" fontId="1" fillId="33" borderId="53" xfId="0" applyNumberFormat="1" applyFont="1" applyFill="1" applyBorder="1" applyAlignment="1">
      <alignment/>
    </xf>
    <xf numFmtId="3" fontId="1" fillId="33" borderId="54" xfId="0" applyNumberFormat="1" applyFont="1" applyFill="1" applyBorder="1" applyAlignment="1">
      <alignment/>
    </xf>
    <xf numFmtId="3" fontId="1" fillId="33" borderId="5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0" fontId="1" fillId="35" borderId="36" xfId="0" applyFont="1" applyFill="1" applyBorder="1" applyAlignment="1">
      <alignment/>
    </xf>
    <xf numFmtId="0" fontId="1" fillId="35" borderId="37" xfId="0" applyFont="1" applyFill="1" applyBorder="1" applyAlignment="1">
      <alignment/>
    </xf>
    <xf numFmtId="0" fontId="0" fillId="35" borderId="56" xfId="0" applyFill="1" applyBorder="1" applyAlignment="1">
      <alignment/>
    </xf>
    <xf numFmtId="0" fontId="1" fillId="35" borderId="57" xfId="0" applyFont="1" applyFill="1" applyBorder="1" applyAlignment="1">
      <alignment horizontal="right"/>
    </xf>
    <xf numFmtId="0" fontId="1" fillId="35" borderId="37" xfId="0" applyFont="1" applyFill="1" applyBorder="1" applyAlignment="1">
      <alignment horizontal="right"/>
    </xf>
    <xf numFmtId="0" fontId="1" fillId="35" borderId="38" xfId="0" applyFont="1" applyFill="1" applyBorder="1" applyAlignment="1">
      <alignment horizontal="center"/>
    </xf>
    <xf numFmtId="4" fontId="6" fillId="35" borderId="37" xfId="0" applyNumberFormat="1" applyFont="1" applyFill="1" applyBorder="1" applyAlignment="1">
      <alignment horizontal="right"/>
    </xf>
    <xf numFmtId="4" fontId="6" fillId="35" borderId="56" xfId="0" applyNumberFormat="1" applyFont="1" applyFill="1" applyBorder="1" applyAlignment="1">
      <alignment horizontal="right"/>
    </xf>
    <xf numFmtId="0" fontId="0" fillId="0" borderId="41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58" xfId="0" applyFont="1" applyBorder="1" applyAlignment="1">
      <alignment/>
    </xf>
    <xf numFmtId="3" fontId="0" fillId="0" borderId="40" xfId="0" applyNumberFormat="1" applyFont="1" applyBorder="1" applyAlignment="1">
      <alignment horizontal="right"/>
    </xf>
    <xf numFmtId="166" fontId="0" fillId="0" borderId="59" xfId="0" applyNumberFormat="1" applyFont="1" applyBorder="1" applyAlignment="1">
      <alignment horizontal="right"/>
    </xf>
    <xf numFmtId="3" fontId="0" fillId="0" borderId="60" xfId="0" applyNumberFormat="1" applyFont="1" applyBorder="1" applyAlignment="1">
      <alignment horizontal="right"/>
    </xf>
    <xf numFmtId="4" fontId="0" fillId="0" borderId="34" xfId="0" applyNumberFormat="1" applyFont="1" applyBorder="1" applyAlignment="1">
      <alignment horizontal="right"/>
    </xf>
    <xf numFmtId="3" fontId="0" fillId="0" borderId="58" xfId="0" applyNumberFormat="1" applyFont="1" applyBorder="1" applyAlignment="1">
      <alignment horizontal="right"/>
    </xf>
    <xf numFmtId="0" fontId="0" fillId="33" borderId="43" xfId="0" applyFill="1" applyBorder="1" applyAlignment="1">
      <alignment/>
    </xf>
    <xf numFmtId="0" fontId="1" fillId="33" borderId="44" xfId="0" applyFont="1" applyFill="1" applyBorder="1" applyAlignment="1">
      <alignment/>
    </xf>
    <xf numFmtId="0" fontId="0" fillId="33" borderId="44" xfId="0" applyFill="1" applyBorder="1" applyAlignment="1">
      <alignment/>
    </xf>
    <xf numFmtId="4" fontId="0" fillId="33" borderId="61" xfId="0" applyNumberFormat="1" applyFill="1" applyBorder="1" applyAlignment="1">
      <alignment/>
    </xf>
    <xf numFmtId="4" fontId="0" fillId="33" borderId="43" xfId="0" applyNumberFormat="1" applyFill="1" applyBorder="1" applyAlignment="1">
      <alignment/>
    </xf>
    <xf numFmtId="4" fontId="0" fillId="33" borderId="44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11" fillId="0" borderId="0" xfId="46" applyFont="1" applyAlignment="1">
      <alignment horizontal="centerContinuous"/>
      <protection/>
    </xf>
    <xf numFmtId="0" fontId="11" fillId="0" borderId="0" xfId="46" applyFont="1" applyAlignment="1">
      <alignment horizontal="right"/>
      <protection/>
    </xf>
    <xf numFmtId="0" fontId="9" fillId="0" borderId="50" xfId="46" applyFont="1" applyBorder="1" applyAlignment="1">
      <alignment horizontal="right"/>
      <protection/>
    </xf>
    <xf numFmtId="0" fontId="0" fillId="0" borderId="49" xfId="46" applyBorder="1" applyAlignment="1">
      <alignment horizontal="left"/>
      <protection/>
    </xf>
    <xf numFmtId="0" fontId="0" fillId="0" borderId="51" xfId="46" applyBorder="1">
      <alignment/>
      <protection/>
    </xf>
    <xf numFmtId="0" fontId="9" fillId="0" borderId="0" xfId="46" applyFont="1">
      <alignment/>
      <protection/>
    </xf>
    <xf numFmtId="0" fontId="0" fillId="0" borderId="0" xfId="46" applyFont="1">
      <alignment/>
      <protection/>
    </xf>
    <xf numFmtId="0" fontId="0" fillId="0" borderId="0" xfId="46" applyAlignment="1">
      <alignment horizontal="right"/>
      <protection/>
    </xf>
    <xf numFmtId="0" fontId="0" fillId="0" borderId="0" xfId="46" applyAlignment="1">
      <alignment/>
      <protection/>
    </xf>
    <xf numFmtId="49" fontId="9" fillId="34" borderId="59" xfId="46" applyNumberFormat="1" applyFont="1" applyFill="1" applyBorder="1">
      <alignment/>
      <protection/>
    </xf>
    <xf numFmtId="0" fontId="9" fillId="34" borderId="39" xfId="46" applyFont="1" applyFill="1" applyBorder="1" applyAlignment="1">
      <alignment horizontal="center"/>
      <protection/>
    </xf>
    <xf numFmtId="0" fontId="9" fillId="34" borderId="39" xfId="46" applyNumberFormat="1" applyFont="1" applyFill="1" applyBorder="1" applyAlignment="1">
      <alignment horizontal="center"/>
      <protection/>
    </xf>
    <xf numFmtId="0" fontId="9" fillId="34" borderId="59" xfId="46" applyFont="1" applyFill="1" applyBorder="1" applyAlignment="1">
      <alignment horizontal="center"/>
      <protection/>
    </xf>
    <xf numFmtId="0" fontId="1" fillId="0" borderId="62" xfId="46" applyFont="1" applyBorder="1" applyAlignment="1">
      <alignment horizontal="center"/>
      <protection/>
    </xf>
    <xf numFmtId="0" fontId="1" fillId="0" borderId="62" xfId="46" applyFont="1" applyBorder="1">
      <alignment/>
      <protection/>
    </xf>
    <xf numFmtId="0" fontId="0" fillId="0" borderId="62" xfId="46" applyBorder="1" applyAlignment="1">
      <alignment horizontal="center"/>
      <protection/>
    </xf>
    <xf numFmtId="0" fontId="0" fillId="0" borderId="62" xfId="46" applyNumberFormat="1" applyBorder="1" applyAlignment="1">
      <alignment horizontal="right"/>
      <protection/>
    </xf>
    <xf numFmtId="0" fontId="0" fillId="0" borderId="62" xfId="46" applyNumberFormat="1" applyBorder="1">
      <alignment/>
      <protection/>
    </xf>
    <xf numFmtId="0" fontId="0" fillId="0" borderId="0" xfId="46" applyNumberFormat="1">
      <alignment/>
      <protection/>
    </xf>
    <xf numFmtId="0" fontId="12" fillId="0" borderId="0" xfId="46" applyFont="1">
      <alignment/>
      <protection/>
    </xf>
    <xf numFmtId="0" fontId="0" fillId="0" borderId="62" xfId="46" applyFont="1" applyBorder="1" applyAlignment="1">
      <alignment horizontal="center" vertical="top"/>
      <protection/>
    </xf>
    <xf numFmtId="0" fontId="8" fillId="0" borderId="62" xfId="46" applyFont="1" applyBorder="1" applyAlignment="1">
      <alignment wrapText="1"/>
      <protection/>
    </xf>
    <xf numFmtId="49" fontId="8" fillId="0" borderId="62" xfId="46" applyNumberFormat="1" applyFont="1" applyBorder="1" applyAlignment="1">
      <alignment horizontal="center" shrinkToFit="1"/>
      <protection/>
    </xf>
    <xf numFmtId="4" fontId="8" fillId="0" borderId="62" xfId="46" applyNumberFormat="1" applyFont="1" applyBorder="1" applyAlignment="1">
      <alignment horizontal="right"/>
      <protection/>
    </xf>
    <xf numFmtId="4" fontId="8" fillId="0" borderId="62" xfId="46" applyNumberFormat="1" applyFont="1" applyBorder="1">
      <alignment/>
      <protection/>
    </xf>
    <xf numFmtId="0" fontId="0" fillId="0" borderId="0" xfId="46" applyBorder="1">
      <alignment/>
      <protection/>
    </xf>
    <xf numFmtId="0" fontId="13" fillId="0" borderId="0" xfId="46" applyFont="1" applyAlignment="1">
      <alignment/>
      <protection/>
    </xf>
    <xf numFmtId="0" fontId="14" fillId="0" borderId="0" xfId="46" applyFont="1" applyBorder="1">
      <alignment/>
      <protection/>
    </xf>
    <xf numFmtId="3" fontId="14" fillId="0" borderId="0" xfId="46" applyNumberFormat="1" applyFont="1" applyBorder="1" applyAlignment="1">
      <alignment horizontal="right"/>
      <protection/>
    </xf>
    <xf numFmtId="4" fontId="14" fillId="0" borderId="0" xfId="46" applyNumberFormat="1" applyFont="1" applyBorder="1">
      <alignment/>
      <protection/>
    </xf>
    <xf numFmtId="0" fontId="13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9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62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0" fontId="0" fillId="0" borderId="64" xfId="46" applyFont="1" applyBorder="1" applyAlignment="1">
      <alignment horizontal="center"/>
      <protection/>
    </xf>
    <xf numFmtId="49" fontId="0" fillId="0" borderId="65" xfId="46" applyNumberFormat="1" applyFont="1" applyBorder="1" applyAlignment="1">
      <alignment horizontal="center"/>
      <protection/>
    </xf>
    <xf numFmtId="0" fontId="0" fillId="0" borderId="25" xfId="46" applyBorder="1">
      <alignment/>
      <protection/>
    </xf>
    <xf numFmtId="0" fontId="0" fillId="0" borderId="24" xfId="46" applyBorder="1">
      <alignment/>
      <protection/>
    </xf>
    <xf numFmtId="0" fontId="0" fillId="0" borderId="22" xfId="46" applyFont="1" applyBorder="1" applyAlignment="1">
      <alignment horizontal="center" vertical="top"/>
      <protection/>
    </xf>
    <xf numFmtId="4" fontId="0" fillId="36" borderId="60" xfId="46" applyNumberFormat="1" applyFont="1" applyFill="1" applyBorder="1">
      <alignment/>
      <protection/>
    </xf>
    <xf numFmtId="43" fontId="0" fillId="36" borderId="39" xfId="34" applyFont="1" applyFill="1" applyBorder="1" applyAlignment="1">
      <alignment/>
    </xf>
    <xf numFmtId="0" fontId="0" fillId="37" borderId="25" xfId="46" applyFont="1" applyFill="1" applyBorder="1" applyAlignment="1">
      <alignment wrapText="1"/>
      <protection/>
    </xf>
    <xf numFmtId="49" fontId="8" fillId="37" borderId="24" xfId="46" applyNumberFormat="1" applyFont="1" applyFill="1" applyBorder="1" applyAlignment="1">
      <alignment horizontal="center" shrinkToFit="1"/>
      <protection/>
    </xf>
    <xf numFmtId="4" fontId="8" fillId="37" borderId="24" xfId="46" applyNumberFormat="1" applyFont="1" applyFill="1" applyBorder="1" applyAlignment="1">
      <alignment horizontal="right"/>
      <protection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6" fillId="0" borderId="2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1" fillId="0" borderId="66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58" xfId="0" applyFont="1" applyBorder="1" applyAlignment="1">
      <alignment horizontal="left"/>
    </xf>
    <xf numFmtId="3" fontId="1" fillId="33" borderId="44" xfId="0" applyNumberFormat="1" applyFont="1" applyFill="1" applyBorder="1" applyAlignment="1">
      <alignment horizontal="right"/>
    </xf>
    <xf numFmtId="3" fontId="1" fillId="33" borderId="61" xfId="0" applyNumberFormat="1" applyFont="1" applyFill="1" applyBorder="1" applyAlignment="1">
      <alignment horizontal="right"/>
    </xf>
    <xf numFmtId="0" fontId="0" fillId="0" borderId="64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5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69" xfId="46" applyFont="1" applyBorder="1" applyAlignment="1">
      <alignment horizontal="left"/>
      <protection/>
    </xf>
    <xf numFmtId="0" fontId="0" fillId="0" borderId="52" xfId="46" applyFont="1" applyBorder="1" applyAlignment="1">
      <alignment horizontal="left"/>
      <protection/>
    </xf>
    <xf numFmtId="0" fontId="0" fillId="0" borderId="70" xfId="46" applyFont="1" applyBorder="1" applyAlignment="1">
      <alignment horizontal="left"/>
      <protection/>
    </xf>
    <xf numFmtId="0" fontId="10" fillId="0" borderId="0" xfId="46" applyFont="1" applyAlignment="1">
      <alignment horizontal="center"/>
      <protection/>
    </xf>
    <xf numFmtId="0" fontId="0" fillId="0" borderId="69" xfId="46" applyBorder="1" applyAlignment="1">
      <alignment horizontal="center" shrinkToFit="1"/>
      <protection/>
    </xf>
    <xf numFmtId="0" fontId="0" fillId="0" borderId="52" xfId="46" applyBorder="1" applyAlignment="1">
      <alignment horizontal="center" shrinkToFit="1"/>
      <protection/>
    </xf>
    <xf numFmtId="0" fontId="0" fillId="0" borderId="70" xfId="46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7" t="s">
        <v>68</v>
      </c>
      <c r="B4" s="8"/>
      <c r="C4" s="9" t="s">
        <v>69</v>
      </c>
      <c r="D4" s="10"/>
      <c r="E4" s="10"/>
      <c r="F4" s="11"/>
      <c r="G4" s="12"/>
    </row>
    <row r="5" spans="1:7" ht="12.7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75" customHeight="1">
      <c r="A6" s="7" t="s">
        <v>66</v>
      </c>
      <c r="B6" s="8"/>
      <c r="C6" s="9" t="s">
        <v>67</v>
      </c>
      <c r="D6" s="10"/>
      <c r="E6" s="10"/>
      <c r="F6" s="18"/>
      <c r="G6" s="12"/>
    </row>
    <row r="7" spans="1:9" ht="12.75">
      <c r="A7" s="13" t="s">
        <v>8</v>
      </c>
      <c r="B7" s="15"/>
      <c r="C7" s="170"/>
      <c r="D7" s="171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70"/>
      <c r="D8" s="171"/>
      <c r="E8" s="16" t="s">
        <v>11</v>
      </c>
      <c r="F8" s="15"/>
      <c r="G8" s="23">
        <f>IF(PocetMJ=0,,ROUND((F29+F31)/PocetMJ,1))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72"/>
      <c r="F11" s="173"/>
      <c r="G11" s="174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75" customHeight="1">
      <c r="A14" s="40"/>
      <c r="B14" s="41" t="s">
        <v>19</v>
      </c>
      <c r="C14" s="42" t="e">
        <f>Dodavka</f>
        <v>#REF!</v>
      </c>
      <c r="D14" s="43" t="str">
        <f>Rekapitulace!A16</f>
        <v>Ztížené výrobní podmínky</v>
      </c>
      <c r="E14" s="44"/>
      <c r="F14" s="45"/>
      <c r="G14" s="42" t="e">
        <f>Rekapitulace!I16</f>
        <v>#REF!</v>
      </c>
    </row>
    <row r="15" spans="1:7" ht="15.75" customHeight="1">
      <c r="A15" s="40" t="s">
        <v>20</v>
      </c>
      <c r="B15" s="41" t="s">
        <v>21</v>
      </c>
      <c r="C15" s="42" t="e">
        <f>Mont</f>
        <v>#REF!</v>
      </c>
      <c r="D15" s="24" t="str">
        <f>Rekapitulace!A17</f>
        <v>Oborová přirážka</v>
      </c>
      <c r="E15" s="46"/>
      <c r="F15" s="47"/>
      <c r="G15" s="42" t="e">
        <f>Rekapitulace!I17</f>
        <v>#REF!</v>
      </c>
    </row>
    <row r="16" spans="1:7" ht="15.75" customHeight="1">
      <c r="A16" s="40" t="s">
        <v>22</v>
      </c>
      <c r="B16" s="41" t="s">
        <v>23</v>
      </c>
      <c r="C16" s="42" t="e">
        <f>HSV</f>
        <v>#REF!</v>
      </c>
      <c r="D16" s="24" t="str">
        <f>Rekapitulace!A18</f>
        <v>Přesun stavebních kapacit</v>
      </c>
      <c r="E16" s="46"/>
      <c r="F16" s="47"/>
      <c r="G16" s="42" t="e">
        <f>Rekapitulace!I18</f>
        <v>#REF!</v>
      </c>
    </row>
    <row r="17" spans="1:7" ht="15.75" customHeight="1">
      <c r="A17" s="48" t="s">
        <v>24</v>
      </c>
      <c r="B17" s="41" t="s">
        <v>25</v>
      </c>
      <c r="C17" s="42" t="e">
        <f>PSV</f>
        <v>#REF!</v>
      </c>
      <c r="D17" s="24" t="str">
        <f>Rekapitulace!A19</f>
        <v>Mimostaveništní doprava</v>
      </c>
      <c r="E17" s="46"/>
      <c r="F17" s="47"/>
      <c r="G17" s="42" t="e">
        <f>Rekapitulace!I19</f>
        <v>#REF!</v>
      </c>
    </row>
    <row r="18" spans="1:7" ht="15.75" customHeight="1">
      <c r="A18" s="49" t="s">
        <v>26</v>
      </c>
      <c r="B18" s="41"/>
      <c r="C18" s="42" t="e">
        <f>SUM(C14:C17)</f>
        <v>#REF!</v>
      </c>
      <c r="D18" s="50" t="str">
        <f>Rekapitulace!A20</f>
        <v>Zařízení staveniště</v>
      </c>
      <c r="E18" s="46"/>
      <c r="F18" s="47"/>
      <c r="G18" s="42" t="e">
        <f>Rekapitulace!I20</f>
        <v>#REF!</v>
      </c>
    </row>
    <row r="19" spans="1:7" ht="15.75" customHeight="1">
      <c r="A19" s="49"/>
      <c r="B19" s="41"/>
      <c r="C19" s="42"/>
      <c r="D19" s="24" t="str">
        <f>Rekapitulace!A21</f>
        <v>Provoz investora</v>
      </c>
      <c r="E19" s="46"/>
      <c r="F19" s="47"/>
      <c r="G19" s="42" t="e">
        <f>Rekapitulace!I21</f>
        <v>#REF!</v>
      </c>
    </row>
    <row r="20" spans="1:7" ht="15.75" customHeight="1">
      <c r="A20" s="49" t="s">
        <v>27</v>
      </c>
      <c r="B20" s="41"/>
      <c r="C20" s="42" t="e">
        <f>HZS</f>
        <v>#REF!</v>
      </c>
      <c r="D20" s="24" t="str">
        <f>Rekapitulace!A22</f>
        <v>Kompletační činnost (IČD)</v>
      </c>
      <c r="E20" s="46"/>
      <c r="F20" s="47"/>
      <c r="G20" s="42" t="e">
        <f>Rekapitulace!I22</f>
        <v>#REF!</v>
      </c>
    </row>
    <row r="21" spans="1:7" ht="15.75" customHeight="1">
      <c r="A21" s="28" t="s">
        <v>28</v>
      </c>
      <c r="B21" s="11"/>
      <c r="C21" s="42" t="e">
        <f>C18+C20</f>
        <v>#REF!</v>
      </c>
      <c r="D21" s="24" t="s">
        <v>29</v>
      </c>
      <c r="E21" s="46"/>
      <c r="F21" s="47"/>
      <c r="G21" s="42" t="e">
        <f>G22-SUM(G14:G20)</f>
        <v>#REF!</v>
      </c>
    </row>
    <row r="22" spans="1:7" ht="15.75" customHeight="1" thickBot="1">
      <c r="A22" s="24" t="s">
        <v>30</v>
      </c>
      <c r="B22" s="25"/>
      <c r="C22" s="51" t="e">
        <f>C21+G22</f>
        <v>#REF!</v>
      </c>
      <c r="D22" s="52" t="s">
        <v>31</v>
      </c>
      <c r="E22" s="53"/>
      <c r="F22" s="54"/>
      <c r="G22" s="42" t="e">
        <f>VRN</f>
        <v>#REF!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21</v>
      </c>
      <c r="D29" s="15" t="s">
        <v>40</v>
      </c>
      <c r="E29" s="16"/>
      <c r="F29" s="59" t="e">
        <f>ROUND(C22-F31,0)</f>
        <v>#REF!</v>
      </c>
      <c r="G29" s="17"/>
    </row>
    <row r="30" spans="1:7" ht="12.75">
      <c r="A30" s="13" t="s">
        <v>41</v>
      </c>
      <c r="B30" s="15"/>
      <c r="C30" s="58">
        <f>SazbaDPH1</f>
        <v>21</v>
      </c>
      <c r="D30" s="15" t="s">
        <v>40</v>
      </c>
      <c r="E30" s="16"/>
      <c r="F30" s="60" t="e">
        <f>ROUND(PRODUCT(F29,C30/100),1)</f>
        <v>#REF!</v>
      </c>
      <c r="G30" s="27"/>
    </row>
    <row r="31" spans="1:7" ht="12.75">
      <c r="A31" s="13" t="s">
        <v>39</v>
      </c>
      <c r="B31" s="15"/>
      <c r="C31" s="58">
        <v>0</v>
      </c>
      <c r="D31" s="15" t="s">
        <v>40</v>
      </c>
      <c r="E31" s="16"/>
      <c r="F31" s="59">
        <v>0</v>
      </c>
      <c r="G31" s="17"/>
    </row>
    <row r="32" spans="1:7" ht="12.75">
      <c r="A32" s="13" t="s">
        <v>41</v>
      </c>
      <c r="B32" s="15"/>
      <c r="C32" s="58">
        <f>SazbaDPH2</f>
        <v>0</v>
      </c>
      <c r="D32" s="15" t="s">
        <v>40</v>
      </c>
      <c r="E32" s="16"/>
      <c r="F32" s="60">
        <f>ROUND(PRODUCT(F31,C32/100),1)</f>
        <v>0</v>
      </c>
      <c r="G32" s="27"/>
    </row>
    <row r="33" spans="1:7" s="66" customFormat="1" ht="19.5" customHeight="1" thickBot="1">
      <c r="A33" s="61" t="s">
        <v>42</v>
      </c>
      <c r="B33" s="62"/>
      <c r="C33" s="62"/>
      <c r="D33" s="62"/>
      <c r="E33" s="63"/>
      <c r="F33" s="64" t="e">
        <f>CEILING(SUM(F29:F32),1)</f>
        <v>#REF!</v>
      </c>
      <c r="G33" s="65"/>
    </row>
    <row r="35" spans="1:8" ht="12.75">
      <c r="A35" s="67" t="s">
        <v>43</v>
      </c>
      <c r="B35" s="67"/>
      <c r="C35" s="67"/>
      <c r="D35" s="67"/>
      <c r="E35" s="67"/>
      <c r="F35" s="67"/>
      <c r="G35" s="67"/>
      <c r="H35" t="s">
        <v>4</v>
      </c>
    </row>
    <row r="36" spans="1:8" ht="14.25" customHeight="1">
      <c r="A36" s="67"/>
      <c r="B36" s="169"/>
      <c r="C36" s="169"/>
      <c r="D36" s="169"/>
      <c r="E36" s="169"/>
      <c r="F36" s="169"/>
      <c r="G36" s="169"/>
      <c r="H36" t="s">
        <v>4</v>
      </c>
    </row>
    <row r="37" spans="1:8" ht="12.75" customHeight="1">
      <c r="A37" s="68"/>
      <c r="B37" s="169"/>
      <c r="C37" s="169"/>
      <c r="D37" s="169"/>
      <c r="E37" s="169"/>
      <c r="F37" s="169"/>
      <c r="G37" s="169"/>
      <c r="H37" t="s">
        <v>4</v>
      </c>
    </row>
    <row r="38" spans="1:8" ht="12.75">
      <c r="A38" s="68"/>
      <c r="B38" s="169"/>
      <c r="C38" s="169"/>
      <c r="D38" s="169"/>
      <c r="E38" s="169"/>
      <c r="F38" s="169"/>
      <c r="G38" s="169"/>
      <c r="H38" t="s">
        <v>4</v>
      </c>
    </row>
    <row r="39" spans="1:8" ht="12.75">
      <c r="A39" s="68"/>
      <c r="B39" s="169"/>
      <c r="C39" s="169"/>
      <c r="D39" s="169"/>
      <c r="E39" s="169"/>
      <c r="F39" s="169"/>
      <c r="G39" s="169"/>
      <c r="H39" t="s">
        <v>4</v>
      </c>
    </row>
    <row r="40" spans="1:8" ht="12.75">
      <c r="A40" s="68"/>
      <c r="B40" s="169"/>
      <c r="C40" s="169"/>
      <c r="D40" s="169"/>
      <c r="E40" s="169"/>
      <c r="F40" s="169"/>
      <c r="G40" s="169"/>
      <c r="H40" t="s">
        <v>4</v>
      </c>
    </row>
    <row r="41" spans="1:8" ht="12.75">
      <c r="A41" s="68"/>
      <c r="B41" s="169"/>
      <c r="C41" s="169"/>
      <c r="D41" s="169"/>
      <c r="E41" s="169"/>
      <c r="F41" s="169"/>
      <c r="G41" s="169"/>
      <c r="H41" t="s">
        <v>4</v>
      </c>
    </row>
    <row r="42" spans="1:8" ht="12.75">
      <c r="A42" s="68"/>
      <c r="B42" s="169"/>
      <c r="C42" s="169"/>
      <c r="D42" s="169"/>
      <c r="E42" s="169"/>
      <c r="F42" s="169"/>
      <c r="G42" s="169"/>
      <c r="H42" t="s">
        <v>4</v>
      </c>
    </row>
    <row r="43" spans="1:8" ht="12.75">
      <c r="A43" s="68"/>
      <c r="B43" s="169"/>
      <c r="C43" s="169"/>
      <c r="D43" s="169"/>
      <c r="E43" s="169"/>
      <c r="F43" s="169"/>
      <c r="G43" s="169"/>
      <c r="H43" t="s">
        <v>4</v>
      </c>
    </row>
    <row r="44" spans="1:8" ht="12.75">
      <c r="A44" s="68"/>
      <c r="B44" s="169"/>
      <c r="C44" s="169"/>
      <c r="D44" s="169"/>
      <c r="E44" s="169"/>
      <c r="F44" s="169"/>
      <c r="G44" s="169"/>
      <c r="H44" t="s">
        <v>4</v>
      </c>
    </row>
    <row r="45" spans="2:7" ht="12.75">
      <c r="B45" s="168"/>
      <c r="C45" s="168"/>
      <c r="D45" s="168"/>
      <c r="E45" s="168"/>
      <c r="F45" s="168"/>
      <c r="G45" s="168"/>
    </row>
    <row r="46" spans="2:7" ht="12.75">
      <c r="B46" s="168"/>
      <c r="C46" s="168"/>
      <c r="D46" s="168"/>
      <c r="E46" s="168"/>
      <c r="F46" s="168"/>
      <c r="G46" s="168"/>
    </row>
    <row r="47" spans="2:7" ht="12.75">
      <c r="B47" s="168"/>
      <c r="C47" s="168"/>
      <c r="D47" s="168"/>
      <c r="E47" s="168"/>
      <c r="F47" s="168"/>
      <c r="G47" s="168"/>
    </row>
    <row r="48" spans="2:7" ht="12.75">
      <c r="B48" s="168"/>
      <c r="C48" s="168"/>
      <c r="D48" s="168"/>
      <c r="E48" s="168"/>
      <c r="F48" s="168"/>
      <c r="G48" s="168"/>
    </row>
    <row r="49" spans="2:7" ht="12.75">
      <c r="B49" s="168"/>
      <c r="C49" s="168"/>
      <c r="D49" s="168"/>
      <c r="E49" s="168"/>
      <c r="F49" s="168"/>
      <c r="G49" s="168"/>
    </row>
    <row r="50" spans="2:7" ht="12.75">
      <c r="B50" s="168"/>
      <c r="C50" s="168"/>
      <c r="D50" s="168"/>
      <c r="E50" s="168"/>
      <c r="F50" s="168"/>
      <c r="G50" s="168"/>
    </row>
    <row r="51" spans="2:7" ht="12.75">
      <c r="B51" s="168"/>
      <c r="C51" s="168"/>
      <c r="D51" s="168"/>
      <c r="E51" s="168"/>
      <c r="F51" s="168"/>
      <c r="G51" s="168"/>
    </row>
    <row r="52" spans="2:7" ht="12.75">
      <c r="B52" s="168"/>
      <c r="C52" s="168"/>
      <c r="D52" s="168"/>
      <c r="E52" s="168"/>
      <c r="F52" s="168"/>
      <c r="G52" s="168"/>
    </row>
    <row r="53" spans="2:7" ht="12.75">
      <c r="B53" s="168"/>
      <c r="C53" s="168"/>
      <c r="D53" s="168"/>
      <c r="E53" s="168"/>
      <c r="F53" s="168"/>
      <c r="G53" s="168"/>
    </row>
    <row r="54" spans="2:7" ht="12.75">
      <c r="B54" s="168"/>
      <c r="C54" s="168"/>
      <c r="D54" s="168"/>
      <c r="E54" s="168"/>
      <c r="F54" s="168"/>
      <c r="G54" s="168"/>
    </row>
  </sheetData>
  <sheetProtection/>
  <mergeCells count="14">
    <mergeCell ref="B46:G46"/>
    <mergeCell ref="B47:G47"/>
    <mergeCell ref="B36:G44"/>
    <mergeCell ref="B52:G52"/>
    <mergeCell ref="C7:D7"/>
    <mergeCell ref="C8:D8"/>
    <mergeCell ref="E11:G11"/>
    <mergeCell ref="B45:G45"/>
    <mergeCell ref="B53:G53"/>
    <mergeCell ref="B54:G54"/>
    <mergeCell ref="B48:G48"/>
    <mergeCell ref="B49:G49"/>
    <mergeCell ref="B50:G50"/>
    <mergeCell ref="B51:G5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5"/>
  <sheetViews>
    <sheetView zoomScalePageLayoutView="0" workbookViewId="0" topLeftCell="A1">
      <selection activeCell="H24" sqref="H24:I2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77" t="s">
        <v>5</v>
      </c>
      <c r="B1" s="178"/>
      <c r="C1" s="69" t="str">
        <f>CONCATENATE(cislostavby," ",nazevstavby)</f>
        <v>20151100 Novostavba výrobně administr. komplexu</v>
      </c>
      <c r="D1" s="70"/>
      <c r="E1" s="71"/>
      <c r="F1" s="70"/>
      <c r="G1" s="72" t="s">
        <v>44</v>
      </c>
      <c r="H1" s="73">
        <v>1</v>
      </c>
      <c r="I1" s="74"/>
    </row>
    <row r="2" spans="1:9" ht="13.5" thickBot="1">
      <c r="A2" s="179" t="s">
        <v>1</v>
      </c>
      <c r="B2" s="180"/>
      <c r="C2" s="75" t="str">
        <f>CONCATENATE(cisloobjektu," ",nazevobjektu)</f>
        <v>1001 SO-01 Výrobně administr. hala - 1.část</v>
      </c>
      <c r="D2" s="76"/>
      <c r="E2" s="77"/>
      <c r="F2" s="76"/>
      <c r="G2" s="181" t="s">
        <v>70</v>
      </c>
      <c r="H2" s="182"/>
      <c r="I2" s="183"/>
    </row>
    <row r="3" ht="13.5" thickTop="1">
      <c r="F3" s="11"/>
    </row>
    <row r="4" spans="1:9" ht="19.5" customHeight="1">
      <c r="A4" s="78" t="s">
        <v>45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46</v>
      </c>
      <c r="C6" s="81"/>
      <c r="D6" s="82"/>
      <c r="E6" s="83" t="s">
        <v>47</v>
      </c>
      <c r="F6" s="84" t="s">
        <v>48</v>
      </c>
      <c r="G6" s="84" t="s">
        <v>49</v>
      </c>
      <c r="H6" s="84" t="s">
        <v>50</v>
      </c>
      <c r="I6" s="85" t="s">
        <v>27</v>
      </c>
    </row>
    <row r="7" spans="1:9" s="11" customFormat="1" ht="12.75">
      <c r="A7" s="154" t="e">
        <f>Položky!#REF!</f>
        <v>#REF!</v>
      </c>
      <c r="B7" s="86">
        <f>Položky!B7</f>
        <v>0</v>
      </c>
      <c r="D7" s="87"/>
      <c r="E7" s="155" t="e">
        <f>Položky!#REF!</f>
        <v>#REF!</v>
      </c>
      <c r="F7" s="156" t="e">
        <f>Položky!#REF!</f>
        <v>#REF!</v>
      </c>
      <c r="G7" s="156" t="e">
        <f>Položky!#REF!</f>
        <v>#REF!</v>
      </c>
      <c r="H7" s="156" t="e">
        <f>Položky!#REF!</f>
        <v>#REF!</v>
      </c>
      <c r="I7" s="157" t="e">
        <f>Položky!#REF!</f>
        <v>#REF!</v>
      </c>
    </row>
    <row r="8" spans="1:9" s="11" customFormat="1" ht="12.75">
      <c r="A8" s="154" t="e">
        <f>Položky!#REF!</f>
        <v>#REF!</v>
      </c>
      <c r="B8" s="86" t="e">
        <f>Položky!#REF!</f>
        <v>#REF!</v>
      </c>
      <c r="D8" s="87"/>
      <c r="E8" s="155" t="e">
        <f>Položky!#REF!</f>
        <v>#REF!</v>
      </c>
      <c r="F8" s="156" t="e">
        <f>Položky!#REF!</f>
        <v>#REF!</v>
      </c>
      <c r="G8" s="156" t="e">
        <f>Položky!#REF!</f>
        <v>#REF!</v>
      </c>
      <c r="H8" s="156" t="e">
        <f>Položky!#REF!</f>
        <v>#REF!</v>
      </c>
      <c r="I8" s="157" t="e">
        <f>Položky!#REF!</f>
        <v>#REF!</v>
      </c>
    </row>
    <row r="9" spans="1:9" s="11" customFormat="1" ht="12.75">
      <c r="A9" s="154" t="e">
        <f>Položky!#REF!</f>
        <v>#REF!</v>
      </c>
      <c r="B9" s="86" t="e">
        <f>Položky!#REF!</f>
        <v>#REF!</v>
      </c>
      <c r="D9" s="87"/>
      <c r="E9" s="155" t="e">
        <f>Položky!#REF!</f>
        <v>#REF!</v>
      </c>
      <c r="F9" s="156" t="e">
        <f>Položky!#REF!</f>
        <v>#REF!</v>
      </c>
      <c r="G9" s="156" t="e">
        <f>Položky!#REF!</f>
        <v>#REF!</v>
      </c>
      <c r="H9" s="156" t="e">
        <f>Položky!#REF!</f>
        <v>#REF!</v>
      </c>
      <c r="I9" s="157" t="e">
        <f>Položky!#REF!</f>
        <v>#REF!</v>
      </c>
    </row>
    <row r="10" spans="1:9" s="11" customFormat="1" ht="13.5" thickBot="1">
      <c r="A10" s="154" t="e">
        <f>Položky!#REF!</f>
        <v>#REF!</v>
      </c>
      <c r="B10" s="86" t="e">
        <f>Položky!#REF!</f>
        <v>#REF!</v>
      </c>
      <c r="D10" s="87"/>
      <c r="E10" s="155" t="e">
        <f>Položky!#REF!</f>
        <v>#REF!</v>
      </c>
      <c r="F10" s="156" t="e">
        <f>Položky!#REF!</f>
        <v>#REF!</v>
      </c>
      <c r="G10" s="156" t="e">
        <f>Položky!#REF!</f>
        <v>#REF!</v>
      </c>
      <c r="H10" s="156" t="e">
        <f>Položky!#REF!</f>
        <v>#REF!</v>
      </c>
      <c r="I10" s="157" t="e">
        <f>Položky!#REF!</f>
        <v>#REF!</v>
      </c>
    </row>
    <row r="11" spans="1:9" s="94" customFormat="1" ht="13.5" thickBot="1">
      <c r="A11" s="88"/>
      <c r="B11" s="89" t="s">
        <v>51</v>
      </c>
      <c r="C11" s="89"/>
      <c r="D11" s="90"/>
      <c r="E11" s="91" t="e">
        <f>SUM(E7:E10)</f>
        <v>#REF!</v>
      </c>
      <c r="F11" s="92" t="e">
        <f>SUM(F7:F10)</f>
        <v>#REF!</v>
      </c>
      <c r="G11" s="92" t="e">
        <f>SUM(G7:G10)</f>
        <v>#REF!</v>
      </c>
      <c r="H11" s="92" t="e">
        <f>SUM(H7:H10)</f>
        <v>#REF!</v>
      </c>
      <c r="I11" s="93" t="e">
        <f>SUM(I7:I10)</f>
        <v>#REF!</v>
      </c>
    </row>
    <row r="12" spans="1:9" ht="12.75">
      <c r="A12" s="11"/>
      <c r="B12" s="11"/>
      <c r="C12" s="11"/>
      <c r="D12" s="11"/>
      <c r="E12" s="11"/>
      <c r="F12" s="11"/>
      <c r="G12" s="11"/>
      <c r="H12" s="11"/>
      <c r="I12" s="11"/>
    </row>
    <row r="13" spans="1:57" ht="19.5" customHeight="1">
      <c r="A13" s="1" t="s">
        <v>52</v>
      </c>
      <c r="B13" s="1"/>
      <c r="C13" s="1"/>
      <c r="D13" s="1"/>
      <c r="E13" s="1"/>
      <c r="F13" s="1"/>
      <c r="G13" s="95"/>
      <c r="H13" s="1"/>
      <c r="I13" s="1"/>
      <c r="BA13" s="30"/>
      <c r="BB13" s="30"/>
      <c r="BC13" s="30"/>
      <c r="BD13" s="30"/>
      <c r="BE13" s="30"/>
    </row>
    <row r="14" ht="13.5" thickBot="1"/>
    <row r="15" spans="1:9" ht="12.75">
      <c r="A15" s="96" t="s">
        <v>53</v>
      </c>
      <c r="B15" s="97"/>
      <c r="C15" s="97"/>
      <c r="D15" s="98"/>
      <c r="E15" s="99" t="s">
        <v>54</v>
      </c>
      <c r="F15" s="100" t="s">
        <v>55</v>
      </c>
      <c r="G15" s="101" t="s">
        <v>56</v>
      </c>
      <c r="H15" s="102"/>
      <c r="I15" s="103" t="s">
        <v>54</v>
      </c>
    </row>
    <row r="16" spans="1:53" ht="12.75">
      <c r="A16" s="104" t="s">
        <v>73</v>
      </c>
      <c r="B16" s="105"/>
      <c r="C16" s="105"/>
      <c r="D16" s="106"/>
      <c r="E16" s="107">
        <v>0</v>
      </c>
      <c r="F16" s="108">
        <v>0</v>
      </c>
      <c r="G16" s="109" t="e">
        <f aca="true" t="shared" si="0" ref="G16:G23">CHOOSE(BA16+1,HSV+PSV,HSV+PSV+Mont,HSV+PSV+Dodavka+Mont,HSV,PSV,Mont,Dodavka,Mont+Dodavka,0)</f>
        <v>#REF!</v>
      </c>
      <c r="H16" s="110"/>
      <c r="I16" s="111" t="e">
        <f aca="true" t="shared" si="1" ref="I16:I23">E16+F16*G16/100</f>
        <v>#REF!</v>
      </c>
      <c r="BA16">
        <v>0</v>
      </c>
    </row>
    <row r="17" spans="1:53" ht="12.75">
      <c r="A17" s="104" t="s">
        <v>74</v>
      </c>
      <c r="B17" s="105"/>
      <c r="C17" s="105"/>
      <c r="D17" s="106"/>
      <c r="E17" s="107">
        <v>0</v>
      </c>
      <c r="F17" s="108">
        <v>0</v>
      </c>
      <c r="G17" s="109" t="e">
        <f t="shared" si="0"/>
        <v>#REF!</v>
      </c>
      <c r="H17" s="110"/>
      <c r="I17" s="111" t="e">
        <f t="shared" si="1"/>
        <v>#REF!</v>
      </c>
      <c r="BA17">
        <v>0</v>
      </c>
    </row>
    <row r="18" spans="1:53" ht="12.75">
      <c r="A18" s="104" t="s">
        <v>75</v>
      </c>
      <c r="B18" s="105"/>
      <c r="C18" s="105"/>
      <c r="D18" s="106"/>
      <c r="E18" s="107">
        <v>0</v>
      </c>
      <c r="F18" s="108">
        <v>0</v>
      </c>
      <c r="G18" s="109" t="e">
        <f t="shared" si="0"/>
        <v>#REF!</v>
      </c>
      <c r="H18" s="110"/>
      <c r="I18" s="111" t="e">
        <f t="shared" si="1"/>
        <v>#REF!</v>
      </c>
      <c r="BA18">
        <v>0</v>
      </c>
    </row>
    <row r="19" spans="1:53" ht="12.75">
      <c r="A19" s="104" t="s">
        <v>76</v>
      </c>
      <c r="B19" s="105"/>
      <c r="C19" s="105"/>
      <c r="D19" s="106"/>
      <c r="E19" s="107">
        <v>0</v>
      </c>
      <c r="F19" s="108">
        <v>0</v>
      </c>
      <c r="G19" s="109" t="e">
        <f t="shared" si="0"/>
        <v>#REF!</v>
      </c>
      <c r="H19" s="110"/>
      <c r="I19" s="111" t="e">
        <f t="shared" si="1"/>
        <v>#REF!</v>
      </c>
      <c r="BA19">
        <v>0</v>
      </c>
    </row>
    <row r="20" spans="1:53" ht="12.75">
      <c r="A20" s="104" t="s">
        <v>77</v>
      </c>
      <c r="B20" s="105"/>
      <c r="C20" s="105"/>
      <c r="D20" s="106"/>
      <c r="E20" s="107">
        <v>0</v>
      </c>
      <c r="F20" s="108">
        <v>0</v>
      </c>
      <c r="G20" s="109" t="e">
        <f t="shared" si="0"/>
        <v>#REF!</v>
      </c>
      <c r="H20" s="110"/>
      <c r="I20" s="111" t="e">
        <f t="shared" si="1"/>
        <v>#REF!</v>
      </c>
      <c r="BA20">
        <v>1</v>
      </c>
    </row>
    <row r="21" spans="1:53" ht="12.75">
      <c r="A21" s="104" t="s">
        <v>78</v>
      </c>
      <c r="B21" s="105"/>
      <c r="C21" s="105"/>
      <c r="D21" s="106"/>
      <c r="E21" s="107">
        <v>0</v>
      </c>
      <c r="F21" s="108">
        <v>0</v>
      </c>
      <c r="G21" s="109" t="e">
        <f t="shared" si="0"/>
        <v>#REF!</v>
      </c>
      <c r="H21" s="110"/>
      <c r="I21" s="111" t="e">
        <f t="shared" si="1"/>
        <v>#REF!</v>
      </c>
      <c r="BA21">
        <v>1</v>
      </c>
    </row>
    <row r="22" spans="1:53" ht="12.75">
      <c r="A22" s="104" t="s">
        <v>79</v>
      </c>
      <c r="B22" s="105"/>
      <c r="C22" s="105"/>
      <c r="D22" s="106"/>
      <c r="E22" s="107">
        <v>0</v>
      </c>
      <c r="F22" s="108">
        <v>0</v>
      </c>
      <c r="G22" s="109" t="e">
        <f t="shared" si="0"/>
        <v>#REF!</v>
      </c>
      <c r="H22" s="110"/>
      <c r="I22" s="111" t="e">
        <f t="shared" si="1"/>
        <v>#REF!</v>
      </c>
      <c r="BA22">
        <v>2</v>
      </c>
    </row>
    <row r="23" spans="1:53" ht="12.75">
      <c r="A23" s="104" t="s">
        <v>80</v>
      </c>
      <c r="B23" s="105"/>
      <c r="C23" s="105"/>
      <c r="D23" s="106"/>
      <c r="E23" s="107">
        <v>0</v>
      </c>
      <c r="F23" s="108">
        <v>0</v>
      </c>
      <c r="G23" s="109" t="e">
        <f t="shared" si="0"/>
        <v>#REF!</v>
      </c>
      <c r="H23" s="110"/>
      <c r="I23" s="111" t="e">
        <f t="shared" si="1"/>
        <v>#REF!</v>
      </c>
      <c r="BA23">
        <v>2</v>
      </c>
    </row>
    <row r="24" spans="1:9" ht="13.5" thickBot="1">
      <c r="A24" s="112"/>
      <c r="B24" s="113" t="s">
        <v>57</v>
      </c>
      <c r="C24" s="114"/>
      <c r="D24" s="115"/>
      <c r="E24" s="116"/>
      <c r="F24" s="117"/>
      <c r="G24" s="117"/>
      <c r="H24" s="175" t="e">
        <f>SUM(I16:I23)</f>
        <v>#REF!</v>
      </c>
      <c r="I24" s="176"/>
    </row>
    <row r="26" spans="2:9" ht="12.75">
      <c r="B26" s="94"/>
      <c r="F26" s="118"/>
      <c r="G26" s="119"/>
      <c r="H26" s="119"/>
      <c r="I26" s="120"/>
    </row>
    <row r="27" spans="6:9" ht="12.75">
      <c r="F27" s="118"/>
      <c r="G27" s="119"/>
      <c r="H27" s="119"/>
      <c r="I27" s="120"/>
    </row>
    <row r="28" spans="6:9" ht="12.75">
      <c r="F28" s="118"/>
      <c r="G28" s="119"/>
      <c r="H28" s="119"/>
      <c r="I28" s="120"/>
    </row>
    <row r="29" spans="6:9" ht="12.75">
      <c r="F29" s="118"/>
      <c r="G29" s="119"/>
      <c r="H29" s="119"/>
      <c r="I29" s="120"/>
    </row>
    <row r="30" spans="6:9" ht="12.75">
      <c r="F30" s="118"/>
      <c r="G30" s="119"/>
      <c r="H30" s="119"/>
      <c r="I30" s="120"/>
    </row>
    <row r="31" spans="6:9" ht="12.75">
      <c r="F31" s="118"/>
      <c r="G31" s="119"/>
      <c r="H31" s="119"/>
      <c r="I31" s="120"/>
    </row>
    <row r="32" spans="6:9" ht="12.75">
      <c r="F32" s="118"/>
      <c r="G32" s="119"/>
      <c r="H32" s="119"/>
      <c r="I32" s="120"/>
    </row>
    <row r="33" spans="6:9" ht="12.75">
      <c r="F33" s="118"/>
      <c r="G33" s="119"/>
      <c r="H33" s="119"/>
      <c r="I33" s="120"/>
    </row>
    <row r="34" spans="6:9" ht="12.75">
      <c r="F34" s="118"/>
      <c r="G34" s="119"/>
      <c r="H34" s="119"/>
      <c r="I34" s="120"/>
    </row>
    <row r="35" spans="6:9" ht="12.75">
      <c r="F35" s="118"/>
      <c r="G35" s="119"/>
      <c r="H35" s="119"/>
      <c r="I35" s="120"/>
    </row>
    <row r="36" spans="6:9" ht="12.75">
      <c r="F36" s="118"/>
      <c r="G36" s="119"/>
      <c r="H36" s="119"/>
      <c r="I36" s="120"/>
    </row>
    <row r="37" spans="6:9" ht="12.75">
      <c r="F37" s="118"/>
      <c r="G37" s="119"/>
      <c r="H37" s="119"/>
      <c r="I37" s="120"/>
    </row>
    <row r="38" spans="6:9" ht="12.75">
      <c r="F38" s="118"/>
      <c r="G38" s="119"/>
      <c r="H38" s="119"/>
      <c r="I38" s="120"/>
    </row>
    <row r="39" spans="6:9" ht="12.75">
      <c r="F39" s="118"/>
      <c r="G39" s="119"/>
      <c r="H39" s="119"/>
      <c r="I39" s="120"/>
    </row>
    <row r="40" spans="6:9" ht="12.75">
      <c r="F40" s="118"/>
      <c r="G40" s="119"/>
      <c r="H40" s="119"/>
      <c r="I40" s="120"/>
    </row>
    <row r="41" spans="6:9" ht="12.75">
      <c r="F41" s="118"/>
      <c r="G41" s="119"/>
      <c r="H41" s="119"/>
      <c r="I41" s="120"/>
    </row>
    <row r="42" spans="6:9" ht="12.75">
      <c r="F42" s="118"/>
      <c r="G42" s="119"/>
      <c r="H42" s="119"/>
      <c r="I42" s="120"/>
    </row>
    <row r="43" spans="6:9" ht="12.75">
      <c r="F43" s="118"/>
      <c r="G43" s="119"/>
      <c r="H43" s="119"/>
      <c r="I43" s="120"/>
    </row>
    <row r="44" spans="6:9" ht="12.75">
      <c r="F44" s="118"/>
      <c r="G44" s="119"/>
      <c r="H44" s="119"/>
      <c r="I44" s="120"/>
    </row>
    <row r="45" spans="6:9" ht="12.75">
      <c r="F45" s="118"/>
      <c r="G45" s="119"/>
      <c r="H45" s="119"/>
      <c r="I45" s="120"/>
    </row>
    <row r="46" spans="6:9" ht="12.75">
      <c r="F46" s="118"/>
      <c r="G46" s="119"/>
      <c r="H46" s="119"/>
      <c r="I46" s="120"/>
    </row>
    <row r="47" spans="6:9" ht="12.75">
      <c r="F47" s="118"/>
      <c r="G47" s="119"/>
      <c r="H47" s="119"/>
      <c r="I47" s="120"/>
    </row>
    <row r="48" spans="6:9" ht="12.75">
      <c r="F48" s="118"/>
      <c r="G48" s="119"/>
      <c r="H48" s="119"/>
      <c r="I48" s="120"/>
    </row>
    <row r="49" spans="6:9" ht="12.75">
      <c r="F49" s="118"/>
      <c r="G49" s="119"/>
      <c r="H49" s="119"/>
      <c r="I49" s="120"/>
    </row>
    <row r="50" spans="6:9" ht="12.75">
      <c r="F50" s="118"/>
      <c r="G50" s="119"/>
      <c r="H50" s="119"/>
      <c r="I50" s="120"/>
    </row>
    <row r="51" spans="6:9" ht="12.75">
      <c r="F51" s="118"/>
      <c r="G51" s="119"/>
      <c r="H51" s="119"/>
      <c r="I51" s="120"/>
    </row>
    <row r="52" spans="6:9" ht="12.75">
      <c r="F52" s="118"/>
      <c r="G52" s="119"/>
      <c r="H52" s="119"/>
      <c r="I52" s="120"/>
    </row>
    <row r="53" spans="6:9" ht="12.75">
      <c r="F53" s="118"/>
      <c r="G53" s="119"/>
      <c r="H53" s="119"/>
      <c r="I53" s="120"/>
    </row>
    <row r="54" spans="6:9" ht="12.75">
      <c r="F54" s="118"/>
      <c r="G54" s="119"/>
      <c r="H54" s="119"/>
      <c r="I54" s="120"/>
    </row>
    <row r="55" spans="6:9" ht="12.75">
      <c r="F55" s="118"/>
      <c r="G55" s="119"/>
      <c r="H55" s="119"/>
      <c r="I55" s="120"/>
    </row>
    <row r="56" spans="6:9" ht="12.75">
      <c r="F56" s="118"/>
      <c r="G56" s="119"/>
      <c r="H56" s="119"/>
      <c r="I56" s="120"/>
    </row>
    <row r="57" spans="6:9" ht="12.75">
      <c r="F57" s="118"/>
      <c r="G57" s="119"/>
      <c r="H57" s="119"/>
      <c r="I57" s="120"/>
    </row>
    <row r="58" spans="6:9" ht="12.75">
      <c r="F58" s="118"/>
      <c r="G58" s="119"/>
      <c r="H58" s="119"/>
      <c r="I58" s="120"/>
    </row>
    <row r="59" spans="6:9" ht="12.75">
      <c r="F59" s="118"/>
      <c r="G59" s="119"/>
      <c r="H59" s="119"/>
      <c r="I59" s="120"/>
    </row>
    <row r="60" spans="6:9" ht="12.75">
      <c r="F60" s="118"/>
      <c r="G60" s="119"/>
      <c r="H60" s="119"/>
      <c r="I60" s="120"/>
    </row>
    <row r="61" spans="6:9" ht="12.75">
      <c r="F61" s="118"/>
      <c r="G61" s="119"/>
      <c r="H61" s="119"/>
      <c r="I61" s="120"/>
    </row>
    <row r="62" spans="6:9" ht="12.75">
      <c r="F62" s="118"/>
      <c r="G62" s="119"/>
      <c r="H62" s="119"/>
      <c r="I62" s="120"/>
    </row>
    <row r="63" spans="6:9" ht="12.75">
      <c r="F63" s="118"/>
      <c r="G63" s="119"/>
      <c r="H63" s="119"/>
      <c r="I63" s="120"/>
    </row>
    <row r="64" spans="6:9" ht="12.75">
      <c r="F64" s="118"/>
      <c r="G64" s="119"/>
      <c r="H64" s="119"/>
      <c r="I64" s="120"/>
    </row>
    <row r="65" spans="6:9" ht="12.75">
      <c r="F65" s="118"/>
      <c r="G65" s="119"/>
      <c r="H65" s="119"/>
      <c r="I65" s="120"/>
    </row>
    <row r="66" spans="6:9" ht="12.75">
      <c r="F66" s="118"/>
      <c r="G66" s="119"/>
      <c r="H66" s="119"/>
      <c r="I66" s="120"/>
    </row>
    <row r="67" spans="6:9" ht="12.75">
      <c r="F67" s="118"/>
      <c r="G67" s="119"/>
      <c r="H67" s="119"/>
      <c r="I67" s="120"/>
    </row>
    <row r="68" spans="6:9" ht="12.75">
      <c r="F68" s="118"/>
      <c r="G68" s="119"/>
      <c r="H68" s="119"/>
      <c r="I68" s="120"/>
    </row>
    <row r="69" spans="6:9" ht="12.75">
      <c r="F69" s="118"/>
      <c r="G69" s="119"/>
      <c r="H69" s="119"/>
      <c r="I69" s="120"/>
    </row>
    <row r="70" spans="6:9" ht="12.75">
      <c r="F70" s="118"/>
      <c r="G70" s="119"/>
      <c r="H70" s="119"/>
      <c r="I70" s="120"/>
    </row>
    <row r="71" spans="6:9" ht="12.75">
      <c r="F71" s="118"/>
      <c r="G71" s="119"/>
      <c r="H71" s="119"/>
      <c r="I71" s="120"/>
    </row>
    <row r="72" spans="6:9" ht="12.75">
      <c r="F72" s="118"/>
      <c r="G72" s="119"/>
      <c r="H72" s="119"/>
      <c r="I72" s="120"/>
    </row>
    <row r="73" spans="6:9" ht="12.75">
      <c r="F73" s="118"/>
      <c r="G73" s="119"/>
      <c r="H73" s="119"/>
      <c r="I73" s="120"/>
    </row>
    <row r="74" spans="6:9" ht="12.75">
      <c r="F74" s="118"/>
      <c r="G74" s="119"/>
      <c r="H74" s="119"/>
      <c r="I74" s="120"/>
    </row>
    <row r="75" spans="6:9" ht="12.75">
      <c r="F75" s="118"/>
      <c r="G75" s="119"/>
      <c r="H75" s="119"/>
      <c r="I75" s="120"/>
    </row>
  </sheetData>
  <sheetProtection/>
  <mergeCells count="4">
    <mergeCell ref="H24:I24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Y109"/>
  <sheetViews>
    <sheetView showGridLines="0" showZeros="0" tabSelected="1" zoomScalePageLayoutView="0" workbookViewId="0" topLeftCell="A1">
      <selection activeCell="B40" sqref="B40"/>
    </sheetView>
  </sheetViews>
  <sheetFormatPr defaultColWidth="9.00390625" defaultRowHeight="12.75"/>
  <cols>
    <col min="1" max="1" width="4.375" style="121" customWidth="1"/>
    <col min="2" max="2" width="40.375" style="121" customWidth="1"/>
    <col min="3" max="3" width="5.625" style="121" customWidth="1"/>
    <col min="4" max="4" width="8.625" style="129" customWidth="1"/>
    <col min="5" max="5" width="9.875" style="121" customWidth="1"/>
    <col min="6" max="6" width="13.875" style="121" customWidth="1"/>
    <col min="7" max="10" width="9.125" style="121" customWidth="1"/>
    <col min="11" max="11" width="75.375" style="121" customWidth="1"/>
    <col min="12" max="16384" width="9.125" style="121" customWidth="1"/>
  </cols>
  <sheetData>
    <row r="1" spans="1:6" ht="15.75">
      <c r="A1" s="184" t="s">
        <v>84</v>
      </c>
      <c r="B1" s="184"/>
      <c r="C1" s="184"/>
      <c r="D1" s="184"/>
      <c r="E1" s="184"/>
      <c r="F1" s="184"/>
    </row>
    <row r="2" spans="2:6" ht="13.5" thickBot="1">
      <c r="B2" s="122"/>
      <c r="C2" s="122"/>
      <c r="D2" s="123"/>
      <c r="E2" s="122"/>
      <c r="F2" s="122"/>
    </row>
    <row r="3" spans="1:6" ht="13.5" thickTop="1">
      <c r="A3" s="158" t="s">
        <v>5</v>
      </c>
      <c r="B3" s="69" t="s">
        <v>101</v>
      </c>
      <c r="C3" s="70"/>
      <c r="D3" s="124" t="s">
        <v>58</v>
      </c>
      <c r="E3" s="125">
        <f>Rekapitulace!H1</f>
        <v>1</v>
      </c>
      <c r="F3" s="126"/>
    </row>
    <row r="4" spans="1:6" ht="13.5" thickBot="1">
      <c r="A4" s="159" t="s">
        <v>1</v>
      </c>
      <c r="B4" s="75" t="s">
        <v>107</v>
      </c>
      <c r="C4" s="76"/>
      <c r="D4" s="185" t="str">
        <f>Rekapitulace!G2</f>
        <v>Základní</v>
      </c>
      <c r="E4" s="186"/>
      <c r="F4" s="187"/>
    </row>
    <row r="5" spans="1:6" ht="13.5" thickTop="1">
      <c r="A5" s="127"/>
      <c r="B5" s="128"/>
      <c r="F5" s="130"/>
    </row>
    <row r="6" spans="1:6" ht="12.75">
      <c r="A6" s="131" t="s">
        <v>59</v>
      </c>
      <c r="B6" s="132" t="s">
        <v>60</v>
      </c>
      <c r="C6" s="132" t="s">
        <v>61</v>
      </c>
      <c r="D6" s="133" t="s">
        <v>62</v>
      </c>
      <c r="E6" s="132" t="s">
        <v>63</v>
      </c>
      <c r="F6" s="134" t="s">
        <v>64</v>
      </c>
    </row>
    <row r="7" spans="1:14" ht="12.75">
      <c r="A7" s="135" t="s">
        <v>65</v>
      </c>
      <c r="B7" s="136"/>
      <c r="C7" s="137"/>
      <c r="D7" s="138"/>
      <c r="E7" s="138"/>
      <c r="F7" s="139"/>
      <c r="G7" s="140"/>
      <c r="H7" s="140"/>
      <c r="N7" s="141">
        <v>1</v>
      </c>
    </row>
    <row r="8" spans="1:103" ht="12.75">
      <c r="A8" s="142">
        <v>1</v>
      </c>
      <c r="B8" s="143" t="s">
        <v>102</v>
      </c>
      <c r="C8" s="144" t="s">
        <v>71</v>
      </c>
      <c r="D8" s="145">
        <v>240</v>
      </c>
      <c r="E8" s="145">
        <v>29</v>
      </c>
      <c r="F8" s="146">
        <f aca="true" t="shared" si="0" ref="F8:F21">D8*E8</f>
        <v>6960</v>
      </c>
      <c r="K8" s="147"/>
      <c r="N8" s="141">
        <v>2</v>
      </c>
      <c r="Z8" s="121">
        <v>1</v>
      </c>
      <c r="AA8" s="121">
        <v>1</v>
      </c>
      <c r="AB8" s="121">
        <v>1</v>
      </c>
      <c r="AY8" s="121">
        <v>1</v>
      </c>
      <c r="AZ8" s="121">
        <f aca="true" t="shared" si="1" ref="AZ8:AZ21">IF(AY8=1,F8,0)</f>
        <v>6960</v>
      </c>
      <c r="BA8" s="121">
        <f aca="true" t="shared" si="2" ref="BA8:BA21">IF(AY8=2,F8,0)</f>
        <v>0</v>
      </c>
      <c r="BB8" s="121">
        <f aca="true" t="shared" si="3" ref="BB8:BB21">IF(AY8=3,F8,0)</f>
        <v>0</v>
      </c>
      <c r="BC8" s="121">
        <f aca="true" t="shared" si="4" ref="BC8:BC21">IF(AY8=4,F8,0)</f>
        <v>0</v>
      </c>
      <c r="BD8" s="121">
        <f aca="true" t="shared" si="5" ref="BD8:BD21">IF(AY8=5,F8,0)</f>
        <v>0</v>
      </c>
      <c r="CY8" s="121">
        <v>2.512</v>
      </c>
    </row>
    <row r="9" spans="1:103" ht="12.75">
      <c r="A9" s="142">
        <v>2</v>
      </c>
      <c r="B9" s="143" t="s">
        <v>81</v>
      </c>
      <c r="C9" s="144" t="s">
        <v>82</v>
      </c>
      <c r="D9" s="145">
        <v>1200</v>
      </c>
      <c r="E9" s="145">
        <v>13.5</v>
      </c>
      <c r="F9" s="146">
        <f t="shared" si="0"/>
        <v>16200</v>
      </c>
      <c r="N9" s="141">
        <v>2</v>
      </c>
      <c r="Z9" s="121">
        <v>1</v>
      </c>
      <c r="AA9" s="121">
        <v>1</v>
      </c>
      <c r="AB9" s="121">
        <v>1</v>
      </c>
      <c r="AY9" s="121">
        <v>1</v>
      </c>
      <c r="AZ9" s="121">
        <f t="shared" si="1"/>
        <v>16200</v>
      </c>
      <c r="BA9" s="121">
        <f t="shared" si="2"/>
        <v>0</v>
      </c>
      <c r="BB9" s="121">
        <f t="shared" si="3"/>
        <v>0</v>
      </c>
      <c r="BC9" s="121">
        <f t="shared" si="4"/>
        <v>0</v>
      </c>
      <c r="BD9" s="121">
        <f t="shared" si="5"/>
        <v>0</v>
      </c>
      <c r="CY9" s="121">
        <v>2.556</v>
      </c>
    </row>
    <row r="10" spans="1:103" ht="12.75">
      <c r="A10" s="142">
        <v>3</v>
      </c>
      <c r="B10" s="143" t="s">
        <v>83</v>
      </c>
      <c r="C10" s="144" t="s">
        <v>71</v>
      </c>
      <c r="D10" s="145">
        <v>300</v>
      </c>
      <c r="E10" s="145">
        <v>26.5</v>
      </c>
      <c r="F10" s="146">
        <f t="shared" si="0"/>
        <v>7950</v>
      </c>
      <c r="N10" s="141">
        <v>2</v>
      </c>
      <c r="Z10" s="121">
        <v>1</v>
      </c>
      <c r="AA10" s="121">
        <v>1</v>
      </c>
      <c r="AB10" s="121">
        <v>1</v>
      </c>
      <c r="AY10" s="121">
        <v>1</v>
      </c>
      <c r="AZ10" s="121">
        <f t="shared" si="1"/>
        <v>7950</v>
      </c>
      <c r="BA10" s="121">
        <f t="shared" si="2"/>
        <v>0</v>
      </c>
      <c r="BB10" s="121">
        <f t="shared" si="3"/>
        <v>0</v>
      </c>
      <c r="BC10" s="121">
        <f t="shared" si="4"/>
        <v>0</v>
      </c>
      <c r="BD10" s="121">
        <f t="shared" si="5"/>
        <v>0</v>
      </c>
      <c r="CY10" s="121">
        <v>0.000898013</v>
      </c>
    </row>
    <row r="11" spans="1:103" ht="12.75">
      <c r="A11" s="142">
        <v>4</v>
      </c>
      <c r="B11" s="143" t="s">
        <v>104</v>
      </c>
      <c r="C11" s="144" t="s">
        <v>72</v>
      </c>
      <c r="D11" s="145">
        <v>2880</v>
      </c>
      <c r="E11" s="145">
        <v>17.5</v>
      </c>
      <c r="F11" s="146">
        <f t="shared" si="0"/>
        <v>50400</v>
      </c>
      <c r="N11" s="141">
        <v>2</v>
      </c>
      <c r="Z11" s="121">
        <v>1</v>
      </c>
      <c r="AA11" s="121">
        <v>1</v>
      </c>
      <c r="AB11" s="121">
        <v>1</v>
      </c>
      <c r="AY11" s="121">
        <v>1</v>
      </c>
      <c r="AZ11" s="121">
        <f t="shared" si="1"/>
        <v>50400</v>
      </c>
      <c r="BA11" s="121">
        <f t="shared" si="2"/>
        <v>0</v>
      </c>
      <c r="BB11" s="121">
        <f t="shared" si="3"/>
        <v>0</v>
      </c>
      <c r="BC11" s="121">
        <f t="shared" si="4"/>
        <v>0</v>
      </c>
      <c r="BD11" s="121">
        <f t="shared" si="5"/>
        <v>0</v>
      </c>
      <c r="CY11" s="121">
        <v>0</v>
      </c>
    </row>
    <row r="12" spans="1:103" ht="12.75">
      <c r="A12" s="142">
        <v>5</v>
      </c>
      <c r="B12" s="143" t="s">
        <v>103</v>
      </c>
      <c r="C12" s="144" t="s">
        <v>72</v>
      </c>
      <c r="D12" s="145">
        <v>2</v>
      </c>
      <c r="E12" s="145">
        <v>395</v>
      </c>
      <c r="F12" s="146">
        <f t="shared" si="0"/>
        <v>790</v>
      </c>
      <c r="K12" s="147"/>
      <c r="N12" s="141">
        <v>2</v>
      </c>
      <c r="Z12" s="121">
        <v>1</v>
      </c>
      <c r="AA12" s="121">
        <v>1</v>
      </c>
      <c r="AB12" s="121">
        <v>1</v>
      </c>
      <c r="AY12" s="121">
        <v>1</v>
      </c>
      <c r="AZ12" s="121">
        <f t="shared" si="1"/>
        <v>790</v>
      </c>
      <c r="BA12" s="121">
        <f t="shared" si="2"/>
        <v>0</v>
      </c>
      <c r="BB12" s="121">
        <f t="shared" si="3"/>
        <v>0</v>
      </c>
      <c r="BC12" s="121">
        <f t="shared" si="4"/>
        <v>0</v>
      </c>
      <c r="BD12" s="121">
        <f t="shared" si="5"/>
        <v>0</v>
      </c>
      <c r="CY12" s="121">
        <v>1.0229</v>
      </c>
    </row>
    <row r="13" spans="1:103" ht="12.75">
      <c r="A13" s="142">
        <v>6</v>
      </c>
      <c r="B13" s="143" t="s">
        <v>105</v>
      </c>
      <c r="C13" s="144" t="s">
        <v>72</v>
      </c>
      <c r="D13" s="145">
        <v>4</v>
      </c>
      <c r="E13" s="145">
        <v>239</v>
      </c>
      <c r="F13" s="146">
        <f t="shared" si="0"/>
        <v>956</v>
      </c>
      <c r="K13" s="147"/>
      <c r="N13" s="141">
        <v>2</v>
      </c>
      <c r="Z13" s="121">
        <v>1</v>
      </c>
      <c r="AA13" s="121">
        <v>1</v>
      </c>
      <c r="AB13" s="121">
        <v>1</v>
      </c>
      <c r="AY13" s="121">
        <v>1</v>
      </c>
      <c r="AZ13" s="121">
        <f t="shared" si="1"/>
        <v>956</v>
      </c>
      <c r="BA13" s="121">
        <f t="shared" si="2"/>
        <v>0</v>
      </c>
      <c r="BB13" s="121">
        <f t="shared" si="3"/>
        <v>0</v>
      </c>
      <c r="BC13" s="121">
        <f t="shared" si="4"/>
        <v>0</v>
      </c>
      <c r="BD13" s="121">
        <f t="shared" si="5"/>
        <v>0</v>
      </c>
      <c r="CY13" s="121">
        <v>2.556</v>
      </c>
    </row>
    <row r="14" spans="1:103" ht="12.75">
      <c r="A14" s="142">
        <v>7</v>
      </c>
      <c r="B14" s="143" t="s">
        <v>106</v>
      </c>
      <c r="C14" s="144" t="s">
        <v>72</v>
      </c>
      <c r="D14" s="145">
        <v>180</v>
      </c>
      <c r="E14" s="145">
        <v>93</v>
      </c>
      <c r="F14" s="146">
        <f t="shared" si="0"/>
        <v>16740</v>
      </c>
      <c r="N14" s="141">
        <v>2</v>
      </c>
      <c r="Z14" s="121">
        <v>1</v>
      </c>
      <c r="AA14" s="121">
        <v>1</v>
      </c>
      <c r="AB14" s="121">
        <v>1</v>
      </c>
      <c r="AY14" s="121">
        <v>1</v>
      </c>
      <c r="AZ14" s="121">
        <f t="shared" si="1"/>
        <v>16740</v>
      </c>
      <c r="BA14" s="121">
        <f t="shared" si="2"/>
        <v>0</v>
      </c>
      <c r="BB14" s="121">
        <f t="shared" si="3"/>
        <v>0</v>
      </c>
      <c r="BC14" s="121">
        <f t="shared" si="4"/>
        <v>0</v>
      </c>
      <c r="BD14" s="121">
        <f t="shared" si="5"/>
        <v>0</v>
      </c>
      <c r="CY14" s="121">
        <v>0.000860013</v>
      </c>
    </row>
    <row r="15" spans="1:103" ht="12.75">
      <c r="A15" s="142">
        <v>8</v>
      </c>
      <c r="B15" s="143" t="s">
        <v>108</v>
      </c>
      <c r="C15" s="144" t="s">
        <v>72</v>
      </c>
      <c r="D15" s="145">
        <v>54</v>
      </c>
      <c r="E15" s="145">
        <v>21</v>
      </c>
      <c r="F15" s="146">
        <f t="shared" si="0"/>
        <v>1134</v>
      </c>
      <c r="N15" s="141">
        <v>2</v>
      </c>
      <c r="Z15" s="121">
        <v>1</v>
      </c>
      <c r="AA15" s="121">
        <v>1</v>
      </c>
      <c r="AB15" s="121">
        <v>1</v>
      </c>
      <c r="AY15" s="121">
        <v>1</v>
      </c>
      <c r="AZ15" s="121">
        <f t="shared" si="1"/>
        <v>1134</v>
      </c>
      <c r="BA15" s="121">
        <f t="shared" si="2"/>
        <v>0</v>
      </c>
      <c r="BB15" s="121">
        <f t="shared" si="3"/>
        <v>0</v>
      </c>
      <c r="BC15" s="121">
        <f t="shared" si="4"/>
        <v>0</v>
      </c>
      <c r="BD15" s="121">
        <f t="shared" si="5"/>
        <v>0</v>
      </c>
      <c r="CY15" s="121">
        <v>0</v>
      </c>
    </row>
    <row r="16" spans="1:103" ht="12.75">
      <c r="A16" s="142">
        <v>9</v>
      </c>
      <c r="B16" s="143" t="s">
        <v>85</v>
      </c>
      <c r="C16" s="144" t="s">
        <v>72</v>
      </c>
      <c r="D16" s="145">
        <v>5</v>
      </c>
      <c r="E16" s="145">
        <v>110</v>
      </c>
      <c r="F16" s="146">
        <f t="shared" si="0"/>
        <v>550</v>
      </c>
      <c r="N16" s="141">
        <v>2</v>
      </c>
      <c r="Z16" s="121">
        <v>1</v>
      </c>
      <c r="AA16" s="121">
        <v>1</v>
      </c>
      <c r="AB16" s="121">
        <v>1</v>
      </c>
      <c r="AY16" s="121">
        <v>1</v>
      </c>
      <c r="AZ16" s="121">
        <f t="shared" si="1"/>
        <v>550</v>
      </c>
      <c r="BA16" s="121">
        <f t="shared" si="2"/>
        <v>0</v>
      </c>
      <c r="BB16" s="121">
        <f t="shared" si="3"/>
        <v>0</v>
      </c>
      <c r="BC16" s="121">
        <f t="shared" si="4"/>
        <v>0</v>
      </c>
      <c r="BD16" s="121">
        <f t="shared" si="5"/>
        <v>0</v>
      </c>
      <c r="CY16" s="121">
        <v>0</v>
      </c>
    </row>
    <row r="17" spans="1:103" ht="12.75">
      <c r="A17" s="142">
        <v>10</v>
      </c>
      <c r="B17" s="143" t="s">
        <v>86</v>
      </c>
      <c r="C17" s="144" t="s">
        <v>72</v>
      </c>
      <c r="D17" s="145">
        <v>10</v>
      </c>
      <c r="E17" s="145">
        <v>101</v>
      </c>
      <c r="F17" s="146">
        <f t="shared" si="0"/>
        <v>1010</v>
      </c>
      <c r="N17" s="141">
        <v>2</v>
      </c>
      <c r="Z17" s="121">
        <v>1</v>
      </c>
      <c r="AA17" s="121">
        <v>1</v>
      </c>
      <c r="AB17" s="121">
        <v>1</v>
      </c>
      <c r="AY17" s="121">
        <v>1</v>
      </c>
      <c r="AZ17" s="121">
        <f t="shared" si="1"/>
        <v>1010</v>
      </c>
      <c r="BA17" s="121">
        <f t="shared" si="2"/>
        <v>0</v>
      </c>
      <c r="BB17" s="121">
        <f t="shared" si="3"/>
        <v>0</v>
      </c>
      <c r="BC17" s="121">
        <f t="shared" si="4"/>
        <v>0</v>
      </c>
      <c r="BD17" s="121">
        <f t="shared" si="5"/>
        <v>0</v>
      </c>
      <c r="CY17" s="121">
        <v>1.072</v>
      </c>
    </row>
    <row r="18" spans="1:103" ht="12.75">
      <c r="A18" s="142">
        <v>11</v>
      </c>
      <c r="B18" s="143" t="s">
        <v>87</v>
      </c>
      <c r="C18" s="144" t="s">
        <v>72</v>
      </c>
      <c r="D18" s="145">
        <v>4</v>
      </c>
      <c r="E18" s="145">
        <v>178</v>
      </c>
      <c r="F18" s="146">
        <f t="shared" si="0"/>
        <v>712</v>
      </c>
      <c r="N18" s="141">
        <v>2</v>
      </c>
      <c r="Z18" s="121">
        <v>1</v>
      </c>
      <c r="AA18" s="121">
        <v>1</v>
      </c>
      <c r="AB18" s="121">
        <v>1</v>
      </c>
      <c r="AY18" s="121">
        <v>1</v>
      </c>
      <c r="AZ18" s="121">
        <f t="shared" si="1"/>
        <v>712</v>
      </c>
      <c r="BA18" s="121">
        <f t="shared" si="2"/>
        <v>0</v>
      </c>
      <c r="BB18" s="121">
        <f t="shared" si="3"/>
        <v>0</v>
      </c>
      <c r="BC18" s="121">
        <f t="shared" si="4"/>
        <v>0</v>
      </c>
      <c r="BD18" s="121">
        <f t="shared" si="5"/>
        <v>0</v>
      </c>
      <c r="CY18" s="121">
        <v>2.556</v>
      </c>
    </row>
    <row r="19" spans="1:103" ht="12.75">
      <c r="A19" s="142">
        <v>12</v>
      </c>
      <c r="B19" s="143" t="s">
        <v>88</v>
      </c>
      <c r="C19" s="144" t="s">
        <v>82</v>
      </c>
      <c r="D19" s="145">
        <v>20</v>
      </c>
      <c r="E19" s="145">
        <v>87</v>
      </c>
      <c r="F19" s="146">
        <f t="shared" si="0"/>
        <v>1740</v>
      </c>
      <c r="N19" s="141">
        <v>2</v>
      </c>
      <c r="Z19" s="121">
        <v>1</v>
      </c>
      <c r="AA19" s="121">
        <v>1</v>
      </c>
      <c r="AB19" s="121">
        <v>1</v>
      </c>
      <c r="AY19" s="121">
        <v>1</v>
      </c>
      <c r="AZ19" s="121">
        <f t="shared" si="1"/>
        <v>1740</v>
      </c>
      <c r="BA19" s="121">
        <f t="shared" si="2"/>
        <v>0</v>
      </c>
      <c r="BB19" s="121">
        <f t="shared" si="3"/>
        <v>0</v>
      </c>
      <c r="BC19" s="121">
        <f t="shared" si="4"/>
        <v>0</v>
      </c>
      <c r="BD19" s="121">
        <f t="shared" si="5"/>
        <v>0</v>
      </c>
      <c r="CY19" s="121">
        <v>0.000898013</v>
      </c>
    </row>
    <row r="20" spans="1:103" ht="12.75">
      <c r="A20" s="142">
        <v>13</v>
      </c>
      <c r="B20" s="143" t="s">
        <v>89</v>
      </c>
      <c r="C20" s="144" t="s">
        <v>72</v>
      </c>
      <c r="D20" s="145">
        <v>10</v>
      </c>
      <c r="E20" s="145">
        <v>57.5</v>
      </c>
      <c r="F20" s="146">
        <f t="shared" si="0"/>
        <v>575</v>
      </c>
      <c r="N20" s="141">
        <v>2</v>
      </c>
      <c r="Z20" s="121">
        <v>1</v>
      </c>
      <c r="AA20" s="121">
        <v>1</v>
      </c>
      <c r="AB20" s="121">
        <v>1</v>
      </c>
      <c r="AY20" s="121">
        <v>1</v>
      </c>
      <c r="AZ20" s="121">
        <f t="shared" si="1"/>
        <v>575</v>
      </c>
      <c r="BA20" s="121">
        <f t="shared" si="2"/>
        <v>0</v>
      </c>
      <c r="BB20" s="121">
        <f t="shared" si="3"/>
        <v>0</v>
      </c>
      <c r="BC20" s="121">
        <f t="shared" si="4"/>
        <v>0</v>
      </c>
      <c r="BD20" s="121">
        <f t="shared" si="5"/>
        <v>0</v>
      </c>
      <c r="CY20" s="121">
        <v>0</v>
      </c>
    </row>
    <row r="21" spans="1:103" ht="12.75">
      <c r="A21" s="142">
        <v>14</v>
      </c>
      <c r="B21" s="143" t="s">
        <v>90</v>
      </c>
      <c r="C21" s="144" t="s">
        <v>82</v>
      </c>
      <c r="D21" s="145">
        <v>7</v>
      </c>
      <c r="E21" s="145">
        <v>235</v>
      </c>
      <c r="F21" s="146">
        <f t="shared" si="0"/>
        <v>1645</v>
      </c>
      <c r="N21" s="141">
        <v>2</v>
      </c>
      <c r="Z21" s="121">
        <v>1</v>
      </c>
      <c r="AA21" s="121">
        <v>1</v>
      </c>
      <c r="AB21" s="121">
        <v>1</v>
      </c>
      <c r="AY21" s="121">
        <v>1</v>
      </c>
      <c r="AZ21" s="121">
        <f t="shared" si="1"/>
        <v>1645</v>
      </c>
      <c r="BA21" s="121">
        <f t="shared" si="2"/>
        <v>0</v>
      </c>
      <c r="BB21" s="121">
        <f t="shared" si="3"/>
        <v>0</v>
      </c>
      <c r="BC21" s="121">
        <f t="shared" si="4"/>
        <v>0</v>
      </c>
      <c r="BD21" s="121">
        <f t="shared" si="5"/>
        <v>0</v>
      </c>
      <c r="CY21" s="121">
        <v>1.072</v>
      </c>
    </row>
    <row r="22" spans="1:103" ht="12.75">
      <c r="A22" s="142">
        <v>15</v>
      </c>
      <c r="B22" s="143" t="s">
        <v>109</v>
      </c>
      <c r="C22" s="144" t="s">
        <v>72</v>
      </c>
      <c r="D22" s="145">
        <v>63</v>
      </c>
      <c r="E22" s="145">
        <v>55</v>
      </c>
      <c r="F22" s="146">
        <f>D22*E22</f>
        <v>3465</v>
      </c>
      <c r="N22" s="141">
        <v>2</v>
      </c>
      <c r="Z22" s="121">
        <v>1</v>
      </c>
      <c r="AA22" s="121">
        <v>1</v>
      </c>
      <c r="AB22" s="121">
        <v>1</v>
      </c>
      <c r="AY22" s="121">
        <v>1</v>
      </c>
      <c r="AZ22" s="121">
        <f aca="true" t="shared" si="6" ref="AZ22:AZ31">IF(AY22=1,F22,0)</f>
        <v>3465</v>
      </c>
      <c r="BA22" s="121">
        <f aca="true" t="shared" si="7" ref="BA22:BA31">IF(AY22=2,F22,0)</f>
        <v>0</v>
      </c>
      <c r="BB22" s="121">
        <f aca="true" t="shared" si="8" ref="BB22:BB31">IF(AY22=3,F22,0)</f>
        <v>0</v>
      </c>
      <c r="BC22" s="121">
        <f aca="true" t="shared" si="9" ref="BC22:BC31">IF(AY22=4,F22,0)</f>
        <v>0</v>
      </c>
      <c r="BD22" s="121">
        <f aca="true" t="shared" si="10" ref="BD22:BD31">IF(AY22=5,F22,0)</f>
        <v>0</v>
      </c>
      <c r="CY22" s="121">
        <v>0.0479634</v>
      </c>
    </row>
    <row r="23" spans="1:103" ht="12.75">
      <c r="A23" s="142">
        <v>16</v>
      </c>
      <c r="B23" s="143" t="s">
        <v>110</v>
      </c>
      <c r="C23" s="144" t="s">
        <v>82</v>
      </c>
      <c r="D23" s="145">
        <v>45</v>
      </c>
      <c r="E23" s="145">
        <v>85</v>
      </c>
      <c r="F23" s="146">
        <f>D23*E23</f>
        <v>3825</v>
      </c>
      <c r="N23" s="141">
        <v>2</v>
      </c>
      <c r="Z23" s="121">
        <v>1</v>
      </c>
      <c r="AA23" s="121">
        <v>1</v>
      </c>
      <c r="AB23" s="121">
        <v>1</v>
      </c>
      <c r="AY23" s="121">
        <v>1</v>
      </c>
      <c r="AZ23" s="121">
        <f t="shared" si="6"/>
        <v>3825</v>
      </c>
      <c r="BA23" s="121">
        <f t="shared" si="7"/>
        <v>0</v>
      </c>
      <c r="BB23" s="121">
        <f t="shared" si="8"/>
        <v>0</v>
      </c>
      <c r="BC23" s="121">
        <f t="shared" si="9"/>
        <v>0</v>
      </c>
      <c r="BD23" s="121">
        <f t="shared" si="10"/>
        <v>0</v>
      </c>
      <c r="CY23" s="121">
        <v>2.4488876464</v>
      </c>
    </row>
    <row r="24" spans="1:103" ht="12.75">
      <c r="A24" s="142">
        <v>17</v>
      </c>
      <c r="B24" s="143" t="s">
        <v>111</v>
      </c>
      <c r="C24" s="144" t="s">
        <v>71</v>
      </c>
      <c r="D24" s="145">
        <v>240</v>
      </c>
      <c r="E24" s="145">
        <v>67</v>
      </c>
      <c r="F24" s="146">
        <f>D24*E24</f>
        <v>16080</v>
      </c>
      <c r="N24" s="141">
        <v>2</v>
      </c>
      <c r="Z24" s="121">
        <v>1</v>
      </c>
      <c r="AA24" s="121">
        <v>1</v>
      </c>
      <c r="AB24" s="121">
        <v>1</v>
      </c>
      <c r="AY24" s="121">
        <v>1</v>
      </c>
      <c r="AZ24" s="121">
        <f t="shared" si="6"/>
        <v>16080</v>
      </c>
      <c r="BA24" s="121">
        <f t="shared" si="7"/>
        <v>0</v>
      </c>
      <c r="BB24" s="121">
        <f t="shared" si="8"/>
        <v>0</v>
      </c>
      <c r="BC24" s="121">
        <f t="shared" si="9"/>
        <v>0</v>
      </c>
      <c r="BD24" s="121">
        <f t="shared" si="10"/>
        <v>0</v>
      </c>
      <c r="CY24" s="121">
        <v>0.001006013</v>
      </c>
    </row>
    <row r="25" spans="1:103" ht="12.75">
      <c r="A25" s="142">
        <v>18</v>
      </c>
      <c r="B25" s="143" t="s">
        <v>91</v>
      </c>
      <c r="C25" s="144" t="s">
        <v>82</v>
      </c>
      <c r="D25" s="145">
        <v>45</v>
      </c>
      <c r="E25" s="145">
        <v>195</v>
      </c>
      <c r="F25" s="146">
        <f>D25*E25</f>
        <v>8775</v>
      </c>
      <c r="N25" s="141">
        <v>2</v>
      </c>
      <c r="Z25" s="121">
        <v>1</v>
      </c>
      <c r="AA25" s="121">
        <v>1</v>
      </c>
      <c r="AB25" s="121">
        <v>1</v>
      </c>
      <c r="AY25" s="121">
        <v>1</v>
      </c>
      <c r="AZ25" s="121">
        <f t="shared" si="6"/>
        <v>8775</v>
      </c>
      <c r="BA25" s="121">
        <f t="shared" si="7"/>
        <v>0</v>
      </c>
      <c r="BB25" s="121">
        <f t="shared" si="8"/>
        <v>0</v>
      </c>
      <c r="BC25" s="121">
        <f t="shared" si="9"/>
        <v>0</v>
      </c>
      <c r="BD25" s="121">
        <f t="shared" si="10"/>
        <v>0</v>
      </c>
      <c r="CY25" s="121">
        <v>0</v>
      </c>
    </row>
    <row r="26" spans="1:103" ht="12.75">
      <c r="A26" s="142">
        <v>19</v>
      </c>
      <c r="B26" s="143" t="s">
        <v>112</v>
      </c>
      <c r="C26" s="144" t="s">
        <v>82</v>
      </c>
      <c r="D26" s="145">
        <v>20</v>
      </c>
      <c r="E26" s="145">
        <v>110</v>
      </c>
      <c r="F26" s="146">
        <f>D26*E26</f>
        <v>2200</v>
      </c>
      <c r="N26" s="141">
        <v>2</v>
      </c>
      <c r="Z26" s="121">
        <v>1</v>
      </c>
      <c r="AA26" s="121">
        <v>1</v>
      </c>
      <c r="AB26" s="121">
        <v>1</v>
      </c>
      <c r="AY26" s="121">
        <v>1</v>
      </c>
      <c r="AZ26" s="121">
        <f t="shared" si="6"/>
        <v>2200</v>
      </c>
      <c r="BA26" s="121">
        <f t="shared" si="7"/>
        <v>0</v>
      </c>
      <c r="BB26" s="121">
        <f t="shared" si="8"/>
        <v>0</v>
      </c>
      <c r="BC26" s="121">
        <f t="shared" si="9"/>
        <v>0</v>
      </c>
      <c r="BD26" s="121">
        <f t="shared" si="10"/>
        <v>0</v>
      </c>
      <c r="CY26" s="121">
        <v>1.074</v>
      </c>
    </row>
    <row r="27" spans="1:103" ht="12.75">
      <c r="A27" s="142">
        <v>20</v>
      </c>
      <c r="B27" s="143" t="s">
        <v>113</v>
      </c>
      <c r="C27" s="144" t="s">
        <v>82</v>
      </c>
      <c r="D27" s="145">
        <v>12</v>
      </c>
      <c r="E27" s="145">
        <v>145</v>
      </c>
      <c r="F27" s="146">
        <f aca="true" t="shared" si="11" ref="F27:F35">D27*E27</f>
        <v>1740</v>
      </c>
      <c r="N27" s="141">
        <v>2</v>
      </c>
      <c r="Z27" s="121">
        <v>1</v>
      </c>
      <c r="AA27" s="121">
        <v>1</v>
      </c>
      <c r="AB27" s="121">
        <v>1</v>
      </c>
      <c r="AY27" s="121">
        <v>1</v>
      </c>
      <c r="AZ27" s="121">
        <f t="shared" si="6"/>
        <v>1740</v>
      </c>
      <c r="BA27" s="121">
        <f t="shared" si="7"/>
        <v>0</v>
      </c>
      <c r="BB27" s="121">
        <f t="shared" si="8"/>
        <v>0</v>
      </c>
      <c r="BC27" s="121">
        <f t="shared" si="9"/>
        <v>0</v>
      </c>
      <c r="BD27" s="121">
        <f t="shared" si="10"/>
        <v>0</v>
      </c>
      <c r="CY27" s="121">
        <v>0</v>
      </c>
    </row>
    <row r="28" spans="1:103" ht="12.75">
      <c r="A28" s="142">
        <v>21</v>
      </c>
      <c r="B28" s="143" t="s">
        <v>94</v>
      </c>
      <c r="C28" s="144" t="s">
        <v>71</v>
      </c>
      <c r="D28" s="145">
        <v>240</v>
      </c>
      <c r="E28" s="145">
        <v>135</v>
      </c>
      <c r="F28" s="146">
        <f t="shared" si="11"/>
        <v>32400</v>
      </c>
      <c r="N28" s="141">
        <v>2</v>
      </c>
      <c r="Z28" s="121">
        <v>1</v>
      </c>
      <c r="AA28" s="121">
        <v>1</v>
      </c>
      <c r="AB28" s="121">
        <v>1</v>
      </c>
      <c r="AY28" s="121">
        <v>1</v>
      </c>
      <c r="AZ28" s="121">
        <f t="shared" si="6"/>
        <v>32400</v>
      </c>
      <c r="BA28" s="121">
        <f t="shared" si="7"/>
        <v>0</v>
      </c>
      <c r="BB28" s="121">
        <f t="shared" si="8"/>
        <v>0</v>
      </c>
      <c r="BC28" s="121">
        <f t="shared" si="9"/>
        <v>0</v>
      </c>
      <c r="BD28" s="121">
        <f t="shared" si="10"/>
        <v>0</v>
      </c>
      <c r="CY28" s="121">
        <v>2.946</v>
      </c>
    </row>
    <row r="29" spans="1:103" ht="12.75">
      <c r="A29" s="142">
        <v>22</v>
      </c>
      <c r="B29" s="143" t="s">
        <v>114</v>
      </c>
      <c r="C29" s="144" t="s">
        <v>82</v>
      </c>
      <c r="D29" s="145">
        <v>60</v>
      </c>
      <c r="E29" s="145">
        <v>110</v>
      </c>
      <c r="F29" s="146">
        <f t="shared" si="11"/>
        <v>6600</v>
      </c>
      <c r="N29" s="141">
        <v>2</v>
      </c>
      <c r="Z29" s="121">
        <v>1</v>
      </c>
      <c r="AA29" s="121">
        <v>1</v>
      </c>
      <c r="AB29" s="121">
        <v>1</v>
      </c>
      <c r="AY29" s="121">
        <v>1</v>
      </c>
      <c r="AZ29" s="121">
        <f t="shared" si="6"/>
        <v>6600</v>
      </c>
      <c r="BA29" s="121">
        <f t="shared" si="7"/>
        <v>0</v>
      </c>
      <c r="BB29" s="121">
        <f t="shared" si="8"/>
        <v>0</v>
      </c>
      <c r="BC29" s="121">
        <f t="shared" si="9"/>
        <v>0</v>
      </c>
      <c r="BD29" s="121">
        <f t="shared" si="10"/>
        <v>0</v>
      </c>
      <c r="CY29" s="121">
        <v>0.014451995</v>
      </c>
    </row>
    <row r="30" spans="1:103" ht="12.75">
      <c r="A30" s="142">
        <v>23</v>
      </c>
      <c r="B30" s="143" t="s">
        <v>92</v>
      </c>
      <c r="C30" s="144" t="s">
        <v>72</v>
      </c>
      <c r="D30" s="145">
        <v>12</v>
      </c>
      <c r="E30" s="145">
        <v>650</v>
      </c>
      <c r="F30" s="146">
        <f t="shared" si="11"/>
        <v>7800</v>
      </c>
      <c r="N30" s="141">
        <v>2</v>
      </c>
      <c r="Z30" s="121">
        <v>1</v>
      </c>
      <c r="AA30" s="121">
        <v>1</v>
      </c>
      <c r="AB30" s="121">
        <v>1</v>
      </c>
      <c r="AY30" s="121">
        <v>1</v>
      </c>
      <c r="AZ30" s="121">
        <f t="shared" si="6"/>
        <v>7800</v>
      </c>
      <c r="BA30" s="121">
        <f t="shared" si="7"/>
        <v>0</v>
      </c>
      <c r="BB30" s="121">
        <f t="shared" si="8"/>
        <v>0</v>
      </c>
      <c r="BC30" s="121">
        <f t="shared" si="9"/>
        <v>0</v>
      </c>
      <c r="BD30" s="121">
        <f t="shared" si="10"/>
        <v>0</v>
      </c>
      <c r="CY30" s="121">
        <v>0.001</v>
      </c>
    </row>
    <row r="31" spans="1:103" ht="12.75">
      <c r="A31" s="142">
        <v>24</v>
      </c>
      <c r="B31" s="143" t="s">
        <v>93</v>
      </c>
      <c r="C31" s="144" t="s">
        <v>82</v>
      </c>
      <c r="D31" s="145">
        <v>45</v>
      </c>
      <c r="E31" s="145">
        <v>25</v>
      </c>
      <c r="F31" s="146">
        <f t="shared" si="11"/>
        <v>1125</v>
      </c>
      <c r="N31" s="141">
        <v>2</v>
      </c>
      <c r="Z31" s="121">
        <v>1</v>
      </c>
      <c r="AA31" s="121">
        <v>1</v>
      </c>
      <c r="AB31" s="121">
        <v>1</v>
      </c>
      <c r="AY31" s="121">
        <v>1</v>
      </c>
      <c r="AZ31" s="121">
        <f t="shared" si="6"/>
        <v>1125</v>
      </c>
      <c r="BA31" s="121">
        <f t="shared" si="7"/>
        <v>0</v>
      </c>
      <c r="BB31" s="121">
        <f t="shared" si="8"/>
        <v>0</v>
      </c>
      <c r="BC31" s="121">
        <f t="shared" si="9"/>
        <v>0</v>
      </c>
      <c r="BD31" s="121">
        <f t="shared" si="10"/>
        <v>0</v>
      </c>
      <c r="CY31" s="121">
        <v>1.05978</v>
      </c>
    </row>
    <row r="32" spans="1:14" ht="12.75">
      <c r="A32" s="142">
        <v>25</v>
      </c>
      <c r="B32" s="143" t="s">
        <v>115</v>
      </c>
      <c r="C32" s="144" t="s">
        <v>72</v>
      </c>
      <c r="D32" s="145">
        <v>12</v>
      </c>
      <c r="E32" s="145">
        <v>120</v>
      </c>
      <c r="F32" s="146">
        <f t="shared" si="11"/>
        <v>1440</v>
      </c>
      <c r="N32" s="141"/>
    </row>
    <row r="33" spans="1:14" ht="12.75">
      <c r="A33" s="142">
        <v>26</v>
      </c>
      <c r="B33" s="143" t="s">
        <v>97</v>
      </c>
      <c r="C33" s="144" t="s">
        <v>98</v>
      </c>
      <c r="D33" s="145">
        <v>1</v>
      </c>
      <c r="E33" s="145">
        <v>5632</v>
      </c>
      <c r="F33" s="146">
        <f t="shared" si="11"/>
        <v>5632</v>
      </c>
      <c r="N33" s="141"/>
    </row>
    <row r="34" spans="1:14" ht="12.75">
      <c r="A34" s="142">
        <v>27</v>
      </c>
      <c r="B34" s="143" t="s">
        <v>96</v>
      </c>
      <c r="C34" s="144" t="s">
        <v>72</v>
      </c>
      <c r="D34" s="145">
        <v>1</v>
      </c>
      <c r="E34" s="145">
        <v>3500</v>
      </c>
      <c r="F34" s="146">
        <f t="shared" si="11"/>
        <v>3500</v>
      </c>
      <c r="N34" s="141"/>
    </row>
    <row r="35" spans="1:14" ht="12.75">
      <c r="A35" s="142">
        <v>28</v>
      </c>
      <c r="B35" s="143" t="s">
        <v>95</v>
      </c>
      <c r="C35" s="144" t="s">
        <v>82</v>
      </c>
      <c r="D35" s="145">
        <v>120</v>
      </c>
      <c r="E35" s="145">
        <v>45</v>
      </c>
      <c r="F35" s="146">
        <f t="shared" si="11"/>
        <v>5400</v>
      </c>
      <c r="N35" s="141"/>
    </row>
    <row r="36" spans="1:103" ht="12.75">
      <c r="A36" s="162"/>
      <c r="B36" s="165" t="s">
        <v>116</v>
      </c>
      <c r="C36" s="166"/>
      <c r="D36" s="167"/>
      <c r="E36" s="167"/>
      <c r="F36" s="163">
        <f>SUM(F8:F35)</f>
        <v>207344</v>
      </c>
      <c r="N36" s="141">
        <v>2</v>
      </c>
      <c r="Z36" s="121">
        <v>12</v>
      </c>
      <c r="AA36" s="121">
        <v>0</v>
      </c>
      <c r="AB36" s="121">
        <v>25</v>
      </c>
      <c r="AY36" s="121">
        <v>1</v>
      </c>
      <c r="AZ36" s="121">
        <f>IF(AY36=1,F36,0)</f>
        <v>207344</v>
      </c>
      <c r="BA36" s="121">
        <f>IF(AY36=2,F36,0)</f>
        <v>0</v>
      </c>
      <c r="BB36" s="121">
        <f>IF(AY36=3,F36,0)</f>
        <v>0</v>
      </c>
      <c r="BC36" s="121">
        <f>IF(AY36=4,F36,0)</f>
        <v>0</v>
      </c>
      <c r="BD36" s="121">
        <f>IF(AY36=5,F36,0)</f>
        <v>0</v>
      </c>
      <c r="CY36" s="121">
        <v>0</v>
      </c>
    </row>
    <row r="37" spans="2:6" ht="12.75">
      <c r="B37" s="160" t="s">
        <v>100</v>
      </c>
      <c r="C37" s="161"/>
      <c r="D37" s="161"/>
      <c r="E37" s="161"/>
      <c r="F37" s="164">
        <v>31101</v>
      </c>
    </row>
    <row r="38" spans="2:6" ht="12.75">
      <c r="B38" s="160" t="s">
        <v>99</v>
      </c>
      <c r="C38" s="161"/>
      <c r="D38" s="161"/>
      <c r="E38" s="161"/>
      <c r="F38" s="164">
        <v>238445</v>
      </c>
    </row>
    <row r="39" ht="12.75">
      <c r="D39" s="121"/>
    </row>
    <row r="40" ht="12.75">
      <c r="D40" s="121"/>
    </row>
    <row r="41" ht="12.75">
      <c r="D41" s="121"/>
    </row>
    <row r="42" ht="12.75">
      <c r="D42" s="121"/>
    </row>
    <row r="43" ht="12.75">
      <c r="D43" s="121"/>
    </row>
    <row r="44" ht="12.75">
      <c r="D44" s="121"/>
    </row>
    <row r="45" ht="12.75">
      <c r="D45" s="121"/>
    </row>
    <row r="46" ht="12.75">
      <c r="D46" s="121"/>
    </row>
    <row r="47" ht="12.75">
      <c r="D47" s="121"/>
    </row>
    <row r="48" ht="12.75">
      <c r="D48" s="121"/>
    </row>
    <row r="49" ht="12.75">
      <c r="D49" s="121"/>
    </row>
    <row r="50" ht="12.75">
      <c r="D50" s="121"/>
    </row>
    <row r="51" ht="12.75">
      <c r="D51" s="121"/>
    </row>
    <row r="52" ht="12.75">
      <c r="D52" s="121"/>
    </row>
    <row r="53" ht="12.75">
      <c r="D53" s="121"/>
    </row>
    <row r="54" ht="12.75">
      <c r="D54" s="121"/>
    </row>
    <row r="55" ht="12.75">
      <c r="D55" s="121"/>
    </row>
    <row r="56" ht="12.75">
      <c r="D56" s="121"/>
    </row>
    <row r="57" ht="12.75">
      <c r="D57" s="121"/>
    </row>
    <row r="58" ht="12.75">
      <c r="D58" s="121"/>
    </row>
    <row r="59" ht="12.75">
      <c r="D59" s="121"/>
    </row>
    <row r="60" spans="1:6" ht="12.75">
      <c r="A60" s="147"/>
      <c r="B60" s="147"/>
      <c r="C60" s="147"/>
      <c r="D60" s="147"/>
      <c r="E60" s="147"/>
      <c r="F60" s="147"/>
    </row>
    <row r="61" spans="1:6" ht="12.75">
      <c r="A61" s="147"/>
      <c r="B61" s="147"/>
      <c r="C61" s="147"/>
      <c r="D61" s="147"/>
      <c r="E61" s="147"/>
      <c r="F61" s="147"/>
    </row>
    <row r="62" spans="1:6" ht="12.75">
      <c r="A62" s="147"/>
      <c r="B62" s="147"/>
      <c r="C62" s="147"/>
      <c r="D62" s="147"/>
      <c r="E62" s="147"/>
      <c r="F62" s="147"/>
    </row>
    <row r="63" spans="1:6" ht="12.75">
      <c r="A63" s="147"/>
      <c r="B63" s="147"/>
      <c r="C63" s="147"/>
      <c r="D63" s="147"/>
      <c r="E63" s="147"/>
      <c r="F63" s="147"/>
    </row>
    <row r="64" ht="12.75">
      <c r="D64" s="121"/>
    </row>
    <row r="65" ht="12.75">
      <c r="D65" s="121"/>
    </row>
    <row r="66" ht="12.75">
      <c r="D66" s="121"/>
    </row>
    <row r="67" ht="12.75">
      <c r="D67" s="121"/>
    </row>
    <row r="68" ht="12.75">
      <c r="D68" s="121"/>
    </row>
    <row r="69" ht="12.75">
      <c r="D69" s="121"/>
    </row>
    <row r="70" ht="12.75">
      <c r="D70" s="121"/>
    </row>
    <row r="71" ht="12.75">
      <c r="D71" s="121"/>
    </row>
    <row r="72" ht="12.75">
      <c r="D72" s="121"/>
    </row>
    <row r="73" ht="12.75">
      <c r="D73" s="121"/>
    </row>
    <row r="74" ht="12.75">
      <c r="D74" s="121"/>
    </row>
    <row r="75" ht="12.75">
      <c r="D75" s="121"/>
    </row>
    <row r="76" ht="12.75">
      <c r="D76" s="121"/>
    </row>
    <row r="77" ht="12.75">
      <c r="D77" s="121"/>
    </row>
    <row r="78" ht="12.75">
      <c r="D78" s="121"/>
    </row>
    <row r="79" ht="12.75">
      <c r="D79" s="121"/>
    </row>
    <row r="80" ht="12.75">
      <c r="D80" s="121"/>
    </row>
    <row r="81" ht="12.75">
      <c r="D81" s="121"/>
    </row>
    <row r="82" ht="12.75">
      <c r="D82" s="121"/>
    </row>
    <row r="83" ht="12.75">
      <c r="D83" s="121"/>
    </row>
    <row r="84" ht="12.75">
      <c r="D84" s="121"/>
    </row>
    <row r="85" ht="12.75">
      <c r="D85" s="121"/>
    </row>
    <row r="86" ht="12.75">
      <c r="D86" s="121"/>
    </row>
    <row r="87" ht="12.75">
      <c r="D87" s="121"/>
    </row>
    <row r="88" ht="12.75">
      <c r="D88" s="121"/>
    </row>
    <row r="89" ht="12.75">
      <c r="D89" s="121"/>
    </row>
    <row r="90" ht="12.75">
      <c r="D90" s="121"/>
    </row>
    <row r="91" ht="12.75">
      <c r="D91" s="121"/>
    </row>
    <row r="92" ht="12.75">
      <c r="D92" s="121"/>
    </row>
    <row r="93" ht="12.75">
      <c r="D93" s="121"/>
    </row>
    <row r="94" ht="12.75">
      <c r="D94" s="121"/>
    </row>
    <row r="95" ht="12.75">
      <c r="A95" s="148"/>
    </row>
    <row r="96" spans="1:6" ht="12.75">
      <c r="A96" s="147"/>
      <c r="B96" s="149"/>
      <c r="C96" s="149"/>
      <c r="D96" s="150"/>
      <c r="E96" s="149"/>
      <c r="F96" s="151"/>
    </row>
    <row r="97" spans="1:6" ht="12.75">
      <c r="A97" s="152"/>
      <c r="B97" s="147"/>
      <c r="C97" s="147"/>
      <c r="D97" s="153"/>
      <c r="E97" s="147"/>
      <c r="F97" s="147"/>
    </row>
    <row r="98" spans="1:6" ht="12.75">
      <c r="A98" s="147"/>
      <c r="B98" s="147"/>
      <c r="C98" s="147"/>
      <c r="D98" s="153"/>
      <c r="E98" s="147"/>
      <c r="F98" s="147"/>
    </row>
    <row r="99" spans="1:6" ht="12.75">
      <c r="A99" s="147"/>
      <c r="B99" s="147"/>
      <c r="C99" s="147"/>
      <c r="D99" s="153"/>
      <c r="E99" s="147"/>
      <c r="F99" s="147"/>
    </row>
    <row r="100" spans="1:6" ht="12.75">
      <c r="A100" s="147"/>
      <c r="B100" s="147"/>
      <c r="C100" s="147"/>
      <c r="D100" s="153"/>
      <c r="E100" s="147"/>
      <c r="F100" s="147"/>
    </row>
    <row r="101" spans="1:6" ht="12.75">
      <c r="A101" s="147"/>
      <c r="B101" s="147"/>
      <c r="C101" s="147"/>
      <c r="D101" s="153"/>
      <c r="E101" s="147"/>
      <c r="F101" s="147"/>
    </row>
    <row r="102" spans="1:6" ht="12.75">
      <c r="A102" s="147"/>
      <c r="B102" s="147"/>
      <c r="C102" s="147"/>
      <c r="D102" s="153"/>
      <c r="E102" s="147"/>
      <c r="F102" s="147"/>
    </row>
    <row r="103" spans="1:6" ht="12.75">
      <c r="A103" s="147"/>
      <c r="B103" s="147"/>
      <c r="C103" s="147"/>
      <c r="D103" s="153"/>
      <c r="E103" s="147"/>
      <c r="F103" s="147"/>
    </row>
    <row r="104" spans="1:6" ht="12.75">
      <c r="A104" s="147"/>
      <c r="B104" s="147"/>
      <c r="C104" s="147"/>
      <c r="D104" s="153"/>
      <c r="E104" s="147"/>
      <c r="F104" s="147"/>
    </row>
    <row r="105" spans="1:6" ht="12.75">
      <c r="A105" s="147"/>
      <c r="B105" s="147"/>
      <c r="C105" s="147"/>
      <c r="D105" s="153"/>
      <c r="E105" s="147"/>
      <c r="F105" s="147"/>
    </row>
    <row r="106" spans="1:6" ht="12.75">
      <c r="A106" s="147"/>
      <c r="B106" s="147"/>
      <c r="C106" s="147"/>
      <c r="D106" s="153"/>
      <c r="E106" s="147"/>
      <c r="F106" s="147"/>
    </row>
    <row r="107" spans="1:6" ht="12.75">
      <c r="A107" s="147"/>
      <c r="B107" s="147"/>
      <c r="C107" s="147"/>
      <c r="D107" s="153"/>
      <c r="E107" s="147"/>
      <c r="F107" s="147"/>
    </row>
    <row r="108" spans="1:6" ht="12.75">
      <c r="A108" s="147"/>
      <c r="B108" s="147"/>
      <c r="C108" s="147"/>
      <c r="D108" s="153"/>
      <c r="E108" s="147"/>
      <c r="F108" s="147"/>
    </row>
    <row r="109" spans="1:6" ht="12.75">
      <c r="A109" s="147"/>
      <c r="B109" s="147"/>
      <c r="C109" s="147"/>
      <c r="D109" s="153"/>
      <c r="E109" s="147"/>
      <c r="F109" s="147"/>
    </row>
  </sheetData>
  <sheetProtection/>
  <mergeCells count="2">
    <mergeCell ref="A1:F1"/>
    <mergeCell ref="D4:F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LYNX</dc:creator>
  <cp:keywords/>
  <dc:description/>
  <cp:lastModifiedBy>Kuba</cp:lastModifiedBy>
  <dcterms:created xsi:type="dcterms:W3CDTF">2015-08-13T16:47:34Z</dcterms:created>
  <dcterms:modified xsi:type="dcterms:W3CDTF">2016-02-08T20:29:17Z</dcterms:modified>
  <cp:category/>
  <cp:version/>
  <cp:contentType/>
  <cp:contentStatus/>
</cp:coreProperties>
</file>