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0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'001 01 Pol'!$A$1:$W$155</definedName>
    <definedName name="_xlnm.Print_Area" localSheetId="1">Stavba!$A$1:$J$66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145" i="12" l="1"/>
  <c r="M9" i="12"/>
  <c r="O9" i="12"/>
  <c r="Q9" i="12"/>
  <c r="Q8" i="12" s="1"/>
  <c r="V9" i="12"/>
  <c r="O11" i="12"/>
  <c r="O8" i="12" s="1"/>
  <c r="Q11" i="12"/>
  <c r="V11" i="12"/>
  <c r="V8" i="12" s="1"/>
  <c r="M13" i="12"/>
  <c r="O13" i="12"/>
  <c r="Q13" i="12"/>
  <c r="V13" i="12"/>
  <c r="M14" i="12"/>
  <c r="O14" i="12"/>
  <c r="Q14" i="12"/>
  <c r="V14" i="12"/>
  <c r="M17" i="12"/>
  <c r="O17" i="12"/>
  <c r="Q17" i="12"/>
  <c r="V17" i="12"/>
  <c r="M18" i="12"/>
  <c r="O18" i="12"/>
  <c r="Q18" i="12"/>
  <c r="V18" i="12"/>
  <c r="M20" i="12"/>
  <c r="O20" i="12"/>
  <c r="Q20" i="12"/>
  <c r="V20" i="12"/>
  <c r="M22" i="12"/>
  <c r="O22" i="12"/>
  <c r="Q22" i="12"/>
  <c r="Q21" i="12" s="1"/>
  <c r="V22" i="12"/>
  <c r="O24" i="12"/>
  <c r="O21" i="12" s="1"/>
  <c r="Q24" i="12"/>
  <c r="V24" i="12"/>
  <c r="V21" i="12" s="1"/>
  <c r="M25" i="12"/>
  <c r="O25" i="12"/>
  <c r="Q25" i="12"/>
  <c r="V25" i="12"/>
  <c r="M28" i="12"/>
  <c r="O28" i="12"/>
  <c r="Q28" i="12"/>
  <c r="V28" i="12"/>
  <c r="M30" i="12"/>
  <c r="O30" i="12"/>
  <c r="Q30" i="12"/>
  <c r="V30" i="12"/>
  <c r="M32" i="12"/>
  <c r="O32" i="12"/>
  <c r="Q32" i="12"/>
  <c r="V32" i="12"/>
  <c r="M33" i="12"/>
  <c r="O33" i="12"/>
  <c r="Q33" i="12"/>
  <c r="V33" i="12"/>
  <c r="O35" i="12"/>
  <c r="V35" i="12"/>
  <c r="M36" i="12"/>
  <c r="M35" i="12" s="1"/>
  <c r="O36" i="12"/>
  <c r="Q36" i="12"/>
  <c r="Q35" i="12" s="1"/>
  <c r="V36" i="12"/>
  <c r="M40" i="12"/>
  <c r="O40" i="12"/>
  <c r="Q40" i="12"/>
  <c r="Q39" i="12" s="1"/>
  <c r="V40" i="12"/>
  <c r="O42" i="12"/>
  <c r="O39" i="12" s="1"/>
  <c r="Q42" i="12"/>
  <c r="V42" i="12"/>
  <c r="V39" i="12" s="1"/>
  <c r="M44" i="12"/>
  <c r="O44" i="12"/>
  <c r="Q44" i="12"/>
  <c r="V44" i="12"/>
  <c r="M47" i="12"/>
  <c r="O47" i="12"/>
  <c r="Q47" i="12"/>
  <c r="Q46" i="12" s="1"/>
  <c r="V47" i="12"/>
  <c r="O50" i="12"/>
  <c r="O46" i="12" s="1"/>
  <c r="Q50" i="12"/>
  <c r="V50" i="12"/>
  <c r="V46" i="12" s="1"/>
  <c r="O52" i="12"/>
  <c r="O51" i="12" s="1"/>
  <c r="Q52" i="12"/>
  <c r="V52" i="12"/>
  <c r="V51" i="12" s="1"/>
  <c r="M55" i="12"/>
  <c r="O55" i="12"/>
  <c r="Q55" i="12"/>
  <c r="Q51" i="12" s="1"/>
  <c r="V55" i="12"/>
  <c r="M57" i="12"/>
  <c r="O57" i="12"/>
  <c r="Q57" i="12"/>
  <c r="V57" i="12"/>
  <c r="M58" i="12"/>
  <c r="O58" i="12"/>
  <c r="Q58" i="12"/>
  <c r="V58" i="12"/>
  <c r="M60" i="12"/>
  <c r="O60" i="12"/>
  <c r="Q60" i="12"/>
  <c r="V60" i="12"/>
  <c r="M62" i="12"/>
  <c r="O62" i="12"/>
  <c r="Q62" i="12"/>
  <c r="V62" i="12"/>
  <c r="M63" i="12"/>
  <c r="O63" i="12"/>
  <c r="Q63" i="12"/>
  <c r="V63" i="12"/>
  <c r="M65" i="12"/>
  <c r="O65" i="12"/>
  <c r="Q65" i="12"/>
  <c r="V65" i="12"/>
  <c r="M68" i="12"/>
  <c r="O68" i="12"/>
  <c r="Q68" i="12"/>
  <c r="Q67" i="12" s="1"/>
  <c r="V68" i="12"/>
  <c r="O69" i="12"/>
  <c r="O67" i="12" s="1"/>
  <c r="Q69" i="12"/>
  <c r="V69" i="12"/>
  <c r="V67" i="12" s="1"/>
  <c r="M70" i="12"/>
  <c r="O70" i="12"/>
  <c r="Q70" i="12"/>
  <c r="V70" i="12"/>
  <c r="M85" i="12"/>
  <c r="O85" i="12"/>
  <c r="Q85" i="12"/>
  <c r="V85" i="12"/>
  <c r="O87" i="12"/>
  <c r="O86" i="12" s="1"/>
  <c r="Q87" i="12"/>
  <c r="V87" i="12"/>
  <c r="V86" i="12" s="1"/>
  <c r="M88" i="12"/>
  <c r="O88" i="12"/>
  <c r="Q88" i="12"/>
  <c r="Q86" i="12" s="1"/>
  <c r="V88" i="12"/>
  <c r="O89" i="12"/>
  <c r="V89" i="12"/>
  <c r="M90" i="12"/>
  <c r="M89" i="12" s="1"/>
  <c r="O90" i="12"/>
  <c r="Q90" i="12"/>
  <c r="Q89" i="12" s="1"/>
  <c r="V90" i="12"/>
  <c r="M92" i="12"/>
  <c r="O92" i="12"/>
  <c r="Q92" i="12"/>
  <c r="Q91" i="12" s="1"/>
  <c r="V92" i="12"/>
  <c r="O94" i="12"/>
  <c r="O91" i="12" s="1"/>
  <c r="Q94" i="12"/>
  <c r="V94" i="12"/>
  <c r="V91" i="12" s="1"/>
  <c r="M96" i="12"/>
  <c r="O96" i="12"/>
  <c r="Q96" i="12"/>
  <c r="V96" i="12"/>
  <c r="M97" i="12"/>
  <c r="O97" i="12"/>
  <c r="Q97" i="12"/>
  <c r="V97" i="12"/>
  <c r="Q98" i="12"/>
  <c r="O99" i="12"/>
  <c r="O98" i="12" s="1"/>
  <c r="Q99" i="12"/>
  <c r="V99" i="12"/>
  <c r="V98" i="12" s="1"/>
  <c r="O102" i="12"/>
  <c r="O101" i="12" s="1"/>
  <c r="Q102" i="12"/>
  <c r="V102" i="12"/>
  <c r="V101" i="12" s="1"/>
  <c r="M104" i="12"/>
  <c r="O104" i="12"/>
  <c r="Q104" i="12"/>
  <c r="Q101" i="12" s="1"/>
  <c r="V104" i="12"/>
  <c r="M106" i="12"/>
  <c r="O106" i="12"/>
  <c r="Q106" i="12"/>
  <c r="V106" i="12"/>
  <c r="M108" i="12"/>
  <c r="O108" i="12"/>
  <c r="Q108" i="12"/>
  <c r="V108" i="12"/>
  <c r="M110" i="12"/>
  <c r="O110" i="12"/>
  <c r="Q110" i="12"/>
  <c r="V110" i="12"/>
  <c r="M112" i="12"/>
  <c r="O112" i="12"/>
  <c r="Q112" i="12"/>
  <c r="V112" i="12"/>
  <c r="M114" i="12"/>
  <c r="O114" i="12"/>
  <c r="Q114" i="12"/>
  <c r="V114" i="12"/>
  <c r="M115" i="12"/>
  <c r="O115" i="12"/>
  <c r="Q115" i="12"/>
  <c r="V115" i="12"/>
  <c r="M119" i="12"/>
  <c r="O119" i="12"/>
  <c r="Q119" i="12"/>
  <c r="V119" i="12"/>
  <c r="O121" i="12"/>
  <c r="O120" i="12" s="1"/>
  <c r="Q121" i="12"/>
  <c r="V121" i="12"/>
  <c r="V120" i="12" s="1"/>
  <c r="M122" i="12"/>
  <c r="O122" i="12"/>
  <c r="Q122" i="12"/>
  <c r="Q120" i="12" s="1"/>
  <c r="V122" i="12"/>
  <c r="M123" i="12"/>
  <c r="O123" i="12"/>
  <c r="Q123" i="12"/>
  <c r="V123" i="12"/>
  <c r="M124" i="12"/>
  <c r="O124" i="12"/>
  <c r="Q124" i="12"/>
  <c r="V124" i="12"/>
  <c r="M126" i="12"/>
  <c r="O126" i="12"/>
  <c r="Q126" i="12"/>
  <c r="Q125" i="12" s="1"/>
  <c r="V126" i="12"/>
  <c r="O128" i="12"/>
  <c r="Q128" i="12"/>
  <c r="V128" i="12"/>
  <c r="M129" i="12"/>
  <c r="O129" i="12"/>
  <c r="Q129" i="12"/>
  <c r="V129" i="12"/>
  <c r="M130" i="12"/>
  <c r="O130" i="12"/>
  <c r="Q130" i="12"/>
  <c r="V130" i="12"/>
  <c r="M131" i="12"/>
  <c r="O131" i="12"/>
  <c r="Q131" i="12"/>
  <c r="V131" i="12"/>
  <c r="M132" i="12"/>
  <c r="O132" i="12"/>
  <c r="Q132" i="12"/>
  <c r="V132" i="12"/>
  <c r="O134" i="12"/>
  <c r="O133" i="12" s="1"/>
  <c r="Q134" i="12"/>
  <c r="V134" i="12"/>
  <c r="V133" i="12" s="1"/>
  <c r="M136" i="12"/>
  <c r="O136" i="12"/>
  <c r="Q136" i="12"/>
  <c r="Q133" i="12" s="1"/>
  <c r="V136" i="12"/>
  <c r="M138" i="12"/>
  <c r="O138" i="12"/>
  <c r="Q138" i="12"/>
  <c r="V138" i="12"/>
  <c r="M140" i="12"/>
  <c r="O140" i="12"/>
  <c r="Q140" i="12"/>
  <c r="Q139" i="12" s="1"/>
  <c r="V140" i="12"/>
  <c r="M141" i="12"/>
  <c r="O141" i="12"/>
  <c r="Q141" i="12"/>
  <c r="V141" i="12"/>
  <c r="Q142" i="12"/>
  <c r="O143" i="12"/>
  <c r="O142" i="12" s="1"/>
  <c r="Q143" i="12"/>
  <c r="V143" i="12"/>
  <c r="V142" i="12" s="1"/>
  <c r="AF145" i="12"/>
  <c r="G41" i="1" s="1"/>
  <c r="G39" i="1" l="1"/>
  <c r="G42" i="1" s="1"/>
  <c r="A25" i="1" s="1"/>
  <c r="A26" i="1" s="1"/>
  <c r="G40" i="1"/>
  <c r="M139" i="12"/>
  <c r="M91" i="12"/>
  <c r="AE145" i="12"/>
  <c r="M143" i="12"/>
  <c r="M142" i="12" s="1"/>
  <c r="V139" i="12"/>
  <c r="O139" i="12"/>
  <c r="M134" i="12"/>
  <c r="M133" i="12" s="1"/>
  <c r="V125" i="12"/>
  <c r="O125" i="12"/>
  <c r="M128" i="12"/>
  <c r="M125" i="12" s="1"/>
  <c r="M121" i="12"/>
  <c r="M120" i="12" s="1"/>
  <c r="M102" i="12"/>
  <c r="M101" i="12" s="1"/>
  <c r="M99" i="12"/>
  <c r="M98" i="12" s="1"/>
  <c r="M94" i="12"/>
  <c r="M87" i="12"/>
  <c r="M86" i="12" s="1"/>
  <c r="M69" i="12"/>
  <c r="M67" i="12" s="1"/>
  <c r="M52" i="12"/>
  <c r="M51" i="12" s="1"/>
  <c r="M50" i="12"/>
  <c r="M46" i="12" s="1"/>
  <c r="M42" i="12"/>
  <c r="M39" i="12" s="1"/>
  <c r="M24" i="12"/>
  <c r="M21" i="12" s="1"/>
  <c r="M11" i="12"/>
  <c r="M8" i="12" s="1"/>
  <c r="J28" i="1"/>
  <c r="J26" i="1"/>
  <c r="G38" i="1"/>
  <c r="F38" i="1"/>
  <c r="H32" i="1"/>
  <c r="J23" i="1"/>
  <c r="J24" i="1"/>
  <c r="J25" i="1"/>
  <c r="J27" i="1"/>
  <c r="E24" i="1"/>
  <c r="E26" i="1"/>
  <c r="F41" i="1" l="1"/>
  <c r="H41" i="1" s="1"/>
  <c r="I41" i="1" s="1"/>
  <c r="F40" i="1"/>
  <c r="H40" i="1" s="1"/>
  <c r="I40" i="1" s="1"/>
  <c r="F39" i="1"/>
  <c r="A23" i="1"/>
  <c r="A24" i="1" s="1"/>
  <c r="A27" i="1" s="1"/>
  <c r="A29" i="1" s="1"/>
  <c r="F42" i="1" l="1"/>
  <c r="H39" i="1"/>
  <c r="H42" i="1" s="1"/>
  <c r="I39" i="1" l="1"/>
  <c r="I42" i="1" s="1"/>
  <c r="J41" i="1" l="1"/>
  <c r="J39" i="1"/>
  <c r="J42" i="1" s="1"/>
  <c r="J40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Intel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<sst xmlns="http://schemas.openxmlformats.org/spreadsheetml/2006/main" count="580" uniqueCount="262">
  <si>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</si>
  <si>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</si>
  <si>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</si>
  <si>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</si>
  <si>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</si>
  <si>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</si>
  <si>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</si>
  <si>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</si>
  <si>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</si>
  <si>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</si>
  <si>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</si>
  <si>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</si>
  <si>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</si>
  <si>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</si>
  <si>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</si>
  <si>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</si>
  <si>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</si>
  <si>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</si>
  <si>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</si>
  <si>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</si>
  <si>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</si>
  <si>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</si>
  <si>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</si>
  <si>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</si>
  <si>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</si>
  <si>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</si>
  <si>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</si>
  <si>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</si>
  <si>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</si>
  <si>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</si>
  <si>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</si>
  <si>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</si>
  <si>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</si>
  <si>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</si>
  <si>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</si>
  <si>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</si>
  <si>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</si>
  <si>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</si>
  <si>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</si>
  <si>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</si>
  <si>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</si>
  <si>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</si>
  <si>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</si>
  <si>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</si>
  <si>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Stavební práce</t>
  </si>
  <si>
    <t>001</t>
  </si>
  <si>
    <t>Přístavba kolny</t>
  </si>
  <si>
    <t>Objekt:</t>
  </si>
  <si>
    <t>Rozpočet:</t>
  </si>
  <si>
    <t>2019/001</t>
  </si>
  <si>
    <t>NEZBAVĚTICE - Kotora Jan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</si>
  <si>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</si>
  <si>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</si>
  <si>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</si>
  <si>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</si>
  <si>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</si>
  <si>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</si>
  <si>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</si>
  <si>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</si>
  <si>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</si>
  <si>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</si>
  <si>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</si>
  <si>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5</t>
  </si>
  <si>
    <t>Komunikace</t>
  </si>
  <si>
    <t>62</t>
  </si>
  <si>
    <t>Úpravy povrchů vnější</t>
  </si>
  <si>
    <t>63</t>
  </si>
  <si>
    <t>Podlahy a podlahové konstrukce</t>
  </si>
  <si>
    <t>8</t>
  </si>
  <si>
    <t>Trubní vedení</t>
  </si>
  <si>
    <t>91</t>
  </si>
  <si>
    <t>Doplňující práce na komunikaci</t>
  </si>
  <si>
    <t>99</t>
  </si>
  <si>
    <t>Staveništní přesun hmot</t>
  </si>
  <si>
    <t>711</t>
  </si>
  <si>
    <t>Izolace proti vodě</t>
  </si>
  <si>
    <t>712</t>
  </si>
  <si>
    <t>Povlakové krytiny</t>
  </si>
  <si>
    <t>762</t>
  </si>
  <si>
    <t>Konstrukce tesařské</t>
  </si>
  <si>
    <t>764</t>
  </si>
  <si>
    <t>Konstrukce klempířské</t>
  </si>
  <si>
    <t>765</t>
  </si>
  <si>
    <t>Krytiny tvrdé</t>
  </si>
  <si>
    <t>771</t>
  </si>
  <si>
    <t>Podlahy z dlaždic a obklady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</si>
  <si>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</si>
  <si>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</si>
  <si>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</si>
  <si>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</si>
  <si>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</si>
  <si>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</si>
  <si>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</si>
  <si>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</si>
  <si>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</si>
  <si>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</si>
  <si>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</si>
  <si>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</si>
  <si>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</si>
  <si>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</si>
  <si>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</si>
  <si>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</si>
  <si>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</si>
  <si>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</si>
  <si>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</si>
  <si>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</si>
  <si>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</si>
  <si>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</si>
  <si>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</si>
  <si>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</si>
  <si>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</si>
  <si>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</si>
  <si>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</si>
  <si>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</si>
  <si>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Sejmutí ornice s přemístěním do 50 m</t>
  </si>
  <si>
    <t>m3</t>
  </si>
  <si>
    <t>POL1_</t>
  </si>
  <si>
    <t>v místě stavby : 0,15*(0,5+8,5+0,5)*(3,0+1,0+0,3)</t>
  </si>
  <si>
    <t>VV</t>
  </si>
  <si>
    <t>Odkopávky nezapažené v hor. 3 do 100 m3</t>
  </si>
  <si>
    <t>v místě stavby : (0,33-0,15)*(0,5+8,5+0,5)*(3,0+1,0+0,3)</t>
  </si>
  <si>
    <t>Příplatek za lepivost - odkopávky v hor. 3</t>
  </si>
  <si>
    <t>Hloubení rýh š.do 60 cm v hor.3 do 50 m3, STROJNĚ</t>
  </si>
  <si>
    <t>pro drenáž : 0,4*0,9*(0,5+8,5+0,5)</t>
  </si>
  <si>
    <t>pro základy : 0,4*0,9*(2,3*4+8,7)</t>
  </si>
  <si>
    <t>Přípl.za lepivost,hloubení rýh 60 cm,hor.3,STROJNĚ</t>
  </si>
  <si>
    <t>Zásyp jam, rýh, šachet bez zhutnění</t>
  </si>
  <si>
    <t>drenáž : 0,4*(1,0-0,3)*(8,5-0,4*4)</t>
  </si>
  <si>
    <t>Kamenivo  těžené frakce 22-32 kačírek praný  VL</t>
  </si>
  <si>
    <t>SPCM</t>
  </si>
  <si>
    <t>POL3_</t>
  </si>
  <si>
    <t>Opláštění žeber z geotextilie o sklonu do 1 : 2,5</t>
  </si>
  <si>
    <t>m2</t>
  </si>
  <si>
    <t>drenáž : (0,5+1,0+0,5)*(9,5-0,4*4)</t>
  </si>
  <si>
    <t>Montáž trativodů z flexibilních trubek, lože</t>
  </si>
  <si>
    <t>m</t>
  </si>
  <si>
    <t>Zdivo základové z bednicích tvárnic, tl. 40 cm, výplň tvárnic betonem C 12/15</t>
  </si>
  <si>
    <t>pro základy : 0,25*(2,7*2+3,1*2+8,7)</t>
  </si>
  <si>
    <t>pro patky : 0,25*0,5*2</t>
  </si>
  <si>
    <t xml:space="preserve">Beton základových pasů prostý C 12/15 </t>
  </si>
  <si>
    <t>pro základy : 0,4*0,75*(2,7*4+8,7)</t>
  </si>
  <si>
    <t>Beton základových patek prostý C 12/15</t>
  </si>
  <si>
    <t>pod sloupky krovu : 0,4*0,5*0,75*2</t>
  </si>
  <si>
    <t>Trubka PVC drenážní flexibilní d 100 mm</t>
  </si>
  <si>
    <t>Geotextilie FILTEK 200 g/m2 š. 200cm 100% PP</t>
  </si>
  <si>
    <t>15,8*1,15</t>
  </si>
  <si>
    <t>Zdivo nosné cihelné z CP 29 P15 na MVC 2,5, tloušťka zdiva 30 cm</t>
  </si>
  <si>
    <t>obvodové : 0,3*2,23*(8,5-0,9*2-3,0)+0,3*(2,4+4,0)/2*2,7*2</t>
  </si>
  <si>
    <t>střední : 0,3*(2,4+4,0)/2*2,7*2</t>
  </si>
  <si>
    <t>Podklad ze štěrkopísku po zhutnění tloušťky 9 cm</t>
  </si>
  <si>
    <t>chodník : 0,9*8,5</t>
  </si>
  <si>
    <t>Kladení dlažby drobné kostky,lože z kamen.tl. 5 cm</t>
  </si>
  <si>
    <t>chodník : 1,0*8,5</t>
  </si>
  <si>
    <t>Kostka dlažební drobná 8/10 tř. 1  1t = 5 m2</t>
  </si>
  <si>
    <t>8,5*1,02</t>
  </si>
  <si>
    <t>Omítka stěn jádrová weberdur klasik RU ručně, tloušťka vrstvy 20 mm</t>
  </si>
  <si>
    <t>fasáda : 2,23*(8,5-0,9*2-3,0)+(2,4+4,0)/2*2,7*2</t>
  </si>
  <si>
    <t>0,3*2,1*2*3+0,3*0,5*4</t>
  </si>
  <si>
    <t>Štuk vnější weberdur štuk trass, ručně, tl.3 mm</t>
  </si>
  <si>
    <t>Mazanina betonová tl. 8 - 12 cm C 12/15</t>
  </si>
  <si>
    <t>podlaha : 0,1*(2,7*4,3+0,3*3,0+2,7*2,0+0,3*0,9)</t>
  </si>
  <si>
    <t>0,13*(2,7*1,0+0,3*0,9)</t>
  </si>
  <si>
    <t>Mazanina betonová tl. 12 - 24 cm C 16/20</t>
  </si>
  <si>
    <t>podkladní mazanina : 3,1*8,7*0,15</t>
  </si>
  <si>
    <t>Příplatek za přehlaz. mazanin pod povlaky tl. 24cm</t>
  </si>
  <si>
    <t>Příplatek za konečnou úpravu mazanin tl. 12 cm</t>
  </si>
  <si>
    <t>podlaha : 0,13*(2,7*1,0+0,3*0,9)</t>
  </si>
  <si>
    <t>Bednění stěn, rýh a otvorů v podlahách - zřízení</t>
  </si>
  <si>
    <t>obvodové bednění : 0,25*(3,1*2+8,7)</t>
  </si>
  <si>
    <t>Bednění stěn, rýh a otvorů v podlahách -odstranění</t>
  </si>
  <si>
    <t>Výztuž mazanin svařovanou sítí, průměr drátu  6,0, oka 150/150 mm KH20</t>
  </si>
  <si>
    <t>t</t>
  </si>
  <si>
    <t>podkladní mazanina : 3,301*(3,1*8,7)/1000*1,08</t>
  </si>
  <si>
    <t>Násyp ze štěrkopísku 0 - 32,  zpevňující</t>
  </si>
  <si>
    <t>štěrkový podsyp podkladní mazaniny : 0,1*2,3*(7,9-0,4*2)</t>
  </si>
  <si>
    <t>Zřízení vpusti uliční z dílců typ UVB - 50, včetně dodávky dílců pro uliční vpusti TBV</t>
  </si>
  <si>
    <t>kus</t>
  </si>
  <si>
    <t>Osazení mříží litinových s rámem do 50kg</t>
  </si>
  <si>
    <t>Kanalizační přípojka z trub PVC, D 125 mm, rýha šířky 0,8 m, hloubky 1,2 m</t>
  </si>
  <si>
    <t>POL2_</t>
  </si>
  <si>
    <t>Skladba/Norma</t>
  </si>
  <si>
    <t>NOR</t>
  </si>
  <si>
    <t>132201211R00</t>
  </si>
  <si>
    <t>Hloubení rýh š.do 200 cm hor.3 do 100 m3,STROJNĚ</t>
  </si>
  <si>
    <t>161101101R00</t>
  </si>
  <si>
    <t>Svislé přemístění výkopku z hor.1-4 do 2,5 m</t>
  </si>
  <si>
    <t>162701105R00</t>
  </si>
  <si>
    <t>Vodorovné přemístění výkopku z hor.1-4 do 10000 m</t>
  </si>
  <si>
    <t>174101102R00</t>
  </si>
  <si>
    <t>Zásyp ruční se zhutněním</t>
  </si>
  <si>
    <t>175101101R00</t>
  </si>
  <si>
    <t>Obsyp potrubí bez prohození sypaniny</t>
  </si>
  <si>
    <t>28611146.AR</t>
  </si>
  <si>
    <t>Trubka kanalizační KGEM SN 4 PVC 125x3,2x1000 mm</t>
  </si>
  <si>
    <t>28651657.AR</t>
  </si>
  <si>
    <t>Koleno kanalizační KGB 125/ 45° PVC</t>
  </si>
  <si>
    <t>451572111R00</t>
  </si>
  <si>
    <t>Lože pod potrubí z kameniva těženého 0 - 4 mm</t>
  </si>
  <si>
    <t>583314007R</t>
  </si>
  <si>
    <t>Kamenivo těžené frakce  4/8  E Jihomor. kraj</t>
  </si>
  <si>
    <t>721290111R00</t>
  </si>
  <si>
    <t>Zkouška těsnosti kanalizace vodou DN 125</t>
  </si>
  <si>
    <t>871313121R00</t>
  </si>
  <si>
    <t>Montáž trub z plastu, gumový kroužek, DN 150</t>
  </si>
  <si>
    <t>877353123R00</t>
  </si>
  <si>
    <t>Montáž tvarovek jednoos. plast. gum.kroužek DN 200</t>
  </si>
  <si>
    <t>998276201R00</t>
  </si>
  <si>
    <t>Přesun hmot, trub.vedení plast. obsypaná kamenivem</t>
  </si>
  <si>
    <t>Mříž vtoková KMA15 300x300x60 mm, litina</t>
  </si>
  <si>
    <t>Osaz. stoj. obrub. kam. s opěrou, lože z C 12/15</t>
  </si>
  <si>
    <t>Krajník silniční  KS 3 13x20x30 až 80 cm</t>
  </si>
  <si>
    <t>Přesun hmot pro budovy zděné výšky do 6 m</t>
  </si>
  <si>
    <t>POL7_</t>
  </si>
  <si>
    <t>Izolace proti vlhkosti vodor. nátěr ALP za studena, 1x nátěr - včetně dodávky penetračního laku ALP</t>
  </si>
  <si>
    <t>podkladní mazanina : 3,1*8,7+0,1*(3,0*2+8,5)</t>
  </si>
  <si>
    <t>Izolace proti vlhk. vodorovná pásy přitavením, 1 vrstva - včetně dod. Glastek 40 special mineral</t>
  </si>
  <si>
    <t>Izolační systém Technodren, svisle</t>
  </si>
  <si>
    <t>Přesun hmot pro izolace proti vodě, výšky do 6 m</t>
  </si>
  <si>
    <t>Povlaková krytina střech 45°, pásy na sucho, 1 vrstva - včetně dodávky A 330/H</t>
  </si>
  <si>
    <t>přes palubky : 3,75*9,0</t>
  </si>
  <si>
    <t>Montáž vázaných krovů pravidelných do 120 cm2</t>
  </si>
  <si>
    <t>krokve   80/140 - 3750 : 3,75*12</t>
  </si>
  <si>
    <t>Montáž vázaných krovů pravidelných do 224 cm2</t>
  </si>
  <si>
    <t>sloupky 150/150 - 3600 : 3,6*2</t>
  </si>
  <si>
    <t>Montáž vázaných krovů pravidelných do 450 cm2</t>
  </si>
  <si>
    <t>vaznice  150/200 - 9000 : 9,0*2</t>
  </si>
  <si>
    <t>Montáž kontralatí přibitím, včetně dodávky řeziva, latě 3/5 cm</t>
  </si>
  <si>
    <t>kontralatě přes lepenku : 3,75*9,0</t>
  </si>
  <si>
    <t>Bednění okapových říms z palubek pero-drážka, včetně dodávky řeziva, palubky SM tl. 19 mm</t>
  </si>
  <si>
    <t>3,75*9,0</t>
  </si>
  <si>
    <t>Montáž laťování střech, vzdálenost latí 22 - 36 cm, včetně dodávky řeziva, latě 3/5 cm</t>
  </si>
  <si>
    <t>latě pod krytinu : 3,75*9,0</t>
  </si>
  <si>
    <t>Spojovací a ochranné prostředky pro střechy</t>
  </si>
  <si>
    <t>Řezivo - hranoly</t>
  </si>
  <si>
    <t>krokve   80/140 - 3750 : 0,08*0,14*45,0*1,08</t>
  </si>
  <si>
    <t>sloupky 150/150 - 3600 : 0,15*0,15*7,2*1,08</t>
  </si>
  <si>
    <t>vaznice  150/200 - 9000 : 0,15*0,2*18,0*1,08</t>
  </si>
  <si>
    <t>Přesun hmot pro tesařské konstrukce, výšky do 12 m</t>
  </si>
  <si>
    <t>Lemování z Cu plechu zdí, tvrdá krytina, rš 400 mm</t>
  </si>
  <si>
    <t>Žlaby z Cu plechu podokapní půlkruhové, rš 250 mm, ocelové poměděné háky</t>
  </si>
  <si>
    <t>Odpadní trouby z Cu plechu, kruhové, D 100 mm</t>
  </si>
  <si>
    <t>Přesun hmot pro klempířské konstr., výšky do 6 m</t>
  </si>
  <si>
    <t>Krytina Stodo 12 střech jednoduchých, engoba</t>
  </si>
  <si>
    <t>Ukončení plochy taškami okraj.levými,Stodo,engoba</t>
  </si>
  <si>
    <t>Ukončení plochy taškami okraj.pravými,Stodo,engoba</t>
  </si>
  <si>
    <t>Hák protisněhový Francouzská 14</t>
  </si>
  <si>
    <t>Pás větrací okapní ochranný 500/10 cm</t>
  </si>
  <si>
    <t>Přesun hmot pro krytiny tvrdé, výšky do 6 m</t>
  </si>
  <si>
    <t>Montáž podlah hutných švéd.desky,MC,29,2x29,2x3,25</t>
  </si>
  <si>
    <t>podlaha : (2,7*4,3+0,3*3,0+2,7*2,0+0,3*0,9)</t>
  </si>
  <si>
    <t>Dlažba ruční cihlová obdélníková 290x140x30 mm</t>
  </si>
  <si>
    <t>18,18*23*1,01</t>
  </si>
  <si>
    <t>Přesun hmot pro podlahy z dlaždic, výšky do 6 m</t>
  </si>
  <si>
    <t>Zařízení staveniště</t>
  </si>
  <si>
    <t>Soubor</t>
  </si>
  <si>
    <t>POL99_2</t>
  </si>
  <si>
    <t>Koordinační činnost</t>
  </si>
  <si>
    <t xml:space="preserve">Finanční rezerva 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</si>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</sst>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rgb="FFB2B2B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3" fontId="5" fillId="0" borderId="35" xfId="0" applyNumberFormat="1" applyFont="1" applyBorder="1" applyAlignment="1">
      <alignment vertical="center" wrapText="1" shrinkToFit="1"/>
    </xf>
    <xf numFmtId="3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4" fontId="3" fillId="3" borderId="39" xfId="0" applyNumberFormat="1" applyFont="1" applyFill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3" borderId="39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0" fontId="18" fillId="0" borderId="0" xfId="0" applyFont="1" applyBorder="1" applyAlignment="1">
      <alignment vertical="top"/>
    </xf>
    <xf numFmtId="49" fontId="18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horizontal="center" vertical="top" shrinkToFit="1"/>
    </xf>
    <xf numFmtId="164" fontId="18" fillId="0" borderId="0" xfId="0" applyNumberFormat="1" applyFont="1" applyBorder="1" applyAlignment="1">
      <alignment vertical="top" shrinkToFit="1"/>
    </xf>
    <xf numFmtId="4" fontId="18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5" fillId="0" borderId="34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topLeftCell="A28" workbookViewId="0">
      <selection activeCell="A2" sqref="A2:G2"/>
    </sheetView>
  </sheetViews>
  <sheetFormatPr defaultRowHeight="12.75" x14ac:dyDescent="0.2"/>
  <sheetData>
    <row r="1" spans="1:7" x14ac:dyDescent="0.2">
      <c r="A1" s="35" t="s">
        <v>40</v>
      </c>
    </row>
    <row r="2" spans="1:7" ht="57.75" customHeight="1" x14ac:dyDescent="0.2">
      <c r="A2" s="197" t="s">
        <v>41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9"/>
  <sheetViews>
    <sheetView showGridLines="0" topLeftCell="B55" zoomScaleNormal="100" zoomScaleSheetLayoutView="75" workbookViewId="0">
      <selection activeCell="G49" sqref="G49:J6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38</v>
      </c>
      <c r="B1" s="207" t="s">
        <v>4</v>
      </c>
      <c r="C1" s="208"/>
      <c r="D1" s="208"/>
      <c r="E1" s="208"/>
      <c r="F1" s="208"/>
      <c r="G1" s="208"/>
      <c r="H1" s="208"/>
      <c r="I1" s="208"/>
      <c r="J1" s="209"/>
    </row>
    <row r="2" spans="1:15" ht="36" customHeight="1" x14ac:dyDescent="0.2">
      <c r="A2" s="3"/>
      <c r="B2" s="78" t="s">
        <v>24</v>
      </c>
      <c r="C2" s="79"/>
      <c r="D2" s="80" t="s">
        <v>49</v>
      </c>
      <c r="E2" s="216" t="s">
        <v>50</v>
      </c>
      <c r="F2" s="217"/>
      <c r="G2" s="217"/>
      <c r="H2" s="217"/>
      <c r="I2" s="217"/>
      <c r="J2" s="218"/>
      <c r="O2" s="2"/>
    </row>
    <row r="3" spans="1:15" ht="27" customHeight="1" x14ac:dyDescent="0.2">
      <c r="A3" s="3"/>
      <c r="B3" s="81" t="s">
        <v>47</v>
      </c>
      <c r="C3" s="79"/>
      <c r="D3" s="82" t="s">
        <v>45</v>
      </c>
      <c r="E3" s="219" t="s">
        <v>46</v>
      </c>
      <c r="F3" s="220"/>
      <c r="G3" s="220"/>
      <c r="H3" s="220"/>
      <c r="I3" s="220"/>
      <c r="J3" s="221"/>
    </row>
    <row r="4" spans="1:15" ht="23.25" customHeight="1" x14ac:dyDescent="0.2">
      <c r="A4" s="77">
        <v>2362</v>
      </c>
      <c r="B4" s="83" t="s">
        <v>48</v>
      </c>
      <c r="C4" s="84"/>
      <c r="D4" s="85" t="s">
        <v>43</v>
      </c>
      <c r="E4" s="229" t="s">
        <v>44</v>
      </c>
      <c r="F4" s="230"/>
      <c r="G4" s="230"/>
      <c r="H4" s="230"/>
      <c r="I4" s="230"/>
      <c r="J4" s="231"/>
    </row>
    <row r="5" spans="1:15" ht="24" customHeight="1" x14ac:dyDescent="0.2">
      <c r="A5" s="3"/>
      <c r="B5" s="45" t="s">
        <v>23</v>
      </c>
      <c r="C5" s="4"/>
      <c r="D5" s="30"/>
      <c r="E5" s="24"/>
      <c r="F5" s="24"/>
      <c r="G5" s="24"/>
      <c r="H5" s="26" t="s">
        <v>42</v>
      </c>
      <c r="I5" s="30"/>
      <c r="J5" s="10"/>
    </row>
    <row r="6" spans="1:15" ht="15.75" customHeight="1" x14ac:dyDescent="0.2">
      <c r="A6" s="3"/>
      <c r="B6" s="39"/>
      <c r="C6" s="24"/>
      <c r="D6" s="30"/>
      <c r="E6" s="24"/>
      <c r="F6" s="24"/>
      <c r="G6" s="24"/>
      <c r="H6" s="26" t="s">
        <v>36</v>
      </c>
      <c r="I6" s="30"/>
      <c r="J6" s="10"/>
    </row>
    <row r="7" spans="1:15" ht="15.75" customHeight="1" x14ac:dyDescent="0.2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">
      <c r="A8" s="3"/>
      <c r="B8" s="45" t="s">
        <v>21</v>
      </c>
      <c r="C8" s="4"/>
      <c r="D8" s="33"/>
      <c r="E8" s="4"/>
      <c r="F8" s="4"/>
      <c r="G8" s="43"/>
      <c r="H8" s="26" t="s">
        <v>42</v>
      </c>
      <c r="I8" s="30"/>
      <c r="J8" s="10"/>
    </row>
    <row r="9" spans="1:15" ht="15.75" hidden="1" customHeight="1" x14ac:dyDescent="0.2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 x14ac:dyDescent="0.2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20</v>
      </c>
      <c r="C11" s="4"/>
      <c r="D11" s="223"/>
      <c r="E11" s="223"/>
      <c r="F11" s="223"/>
      <c r="G11" s="223"/>
      <c r="H11" s="26" t="s">
        <v>42</v>
      </c>
      <c r="I11" s="87"/>
      <c r="J11" s="10"/>
    </row>
    <row r="12" spans="1:15" ht="15.75" customHeight="1" x14ac:dyDescent="0.2">
      <c r="A12" s="3"/>
      <c r="B12" s="39"/>
      <c r="C12" s="24"/>
      <c r="D12" s="228"/>
      <c r="E12" s="228"/>
      <c r="F12" s="228"/>
      <c r="G12" s="228"/>
      <c r="H12" s="26" t="s">
        <v>36</v>
      </c>
      <c r="I12" s="88"/>
      <c r="J12" s="10"/>
    </row>
    <row r="13" spans="1:15" ht="15.75" customHeight="1" x14ac:dyDescent="0.2">
      <c r="A13" s="3"/>
      <c r="B13" s="40"/>
      <c r="C13" s="25"/>
      <c r="D13" s="86"/>
      <c r="E13" s="232"/>
      <c r="F13" s="233"/>
      <c r="G13" s="233"/>
      <c r="H13" s="27"/>
      <c r="I13" s="32"/>
      <c r="J13" s="49"/>
    </row>
    <row r="14" spans="1:15" ht="24" hidden="1" customHeight="1" x14ac:dyDescent="0.2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34</v>
      </c>
      <c r="C15" s="70"/>
      <c r="D15" s="51"/>
      <c r="E15" s="222" t="s">
        <v>32</v>
      </c>
      <c r="F15" s="222"/>
      <c r="G15" s="224" t="s">
        <v>33</v>
      </c>
      <c r="H15" s="224"/>
      <c r="I15" s="224" t="s">
        <v>31</v>
      </c>
      <c r="J15" s="225"/>
    </row>
    <row r="16" spans="1:15" ht="23.25" customHeight="1" x14ac:dyDescent="0.2">
      <c r="A16" s="140" t="s">
        <v>26</v>
      </c>
      <c r="B16" s="55" t="s">
        <v>26</v>
      </c>
      <c r="C16" s="56"/>
      <c r="D16" s="57"/>
      <c r="E16" s="213"/>
      <c r="F16" s="214"/>
      <c r="G16" s="213"/>
      <c r="H16" s="214"/>
      <c r="I16" s="213"/>
      <c r="J16" s="215"/>
    </row>
    <row r="17" spans="1:10" ht="23.25" customHeight="1" x14ac:dyDescent="0.2">
      <c r="A17" s="140" t="s">
        <v>27</v>
      </c>
      <c r="B17" s="55" t="s">
        <v>27</v>
      </c>
      <c r="C17" s="56"/>
      <c r="D17" s="57"/>
      <c r="E17" s="213"/>
      <c r="F17" s="214"/>
      <c r="G17" s="213"/>
      <c r="H17" s="214"/>
      <c r="I17" s="213"/>
      <c r="J17" s="215"/>
    </row>
    <row r="18" spans="1:10" ht="23.25" customHeight="1" x14ac:dyDescent="0.2">
      <c r="A18" s="140" t="s">
        <v>28</v>
      </c>
      <c r="B18" s="55" t="s">
        <v>28</v>
      </c>
      <c r="C18" s="56"/>
      <c r="D18" s="57"/>
      <c r="E18" s="213"/>
      <c r="F18" s="214"/>
      <c r="G18" s="213"/>
      <c r="H18" s="214"/>
      <c r="I18" s="213"/>
      <c r="J18" s="215"/>
    </row>
    <row r="19" spans="1:10" ht="23.25" customHeight="1" x14ac:dyDescent="0.2">
      <c r="A19" s="140" t="s">
        <v>86</v>
      </c>
      <c r="B19" s="55" t="s">
        <v>29</v>
      </c>
      <c r="C19" s="56"/>
      <c r="D19" s="57"/>
      <c r="E19" s="213"/>
      <c r="F19" s="214"/>
      <c r="G19" s="213"/>
      <c r="H19" s="214"/>
      <c r="I19" s="213"/>
      <c r="J19" s="215"/>
    </row>
    <row r="20" spans="1:10" ht="23.25" customHeight="1" x14ac:dyDescent="0.2">
      <c r="A20" s="140" t="s">
        <v>87</v>
      </c>
      <c r="B20" s="55" t="s">
        <v>30</v>
      </c>
      <c r="C20" s="56"/>
      <c r="D20" s="57"/>
      <c r="E20" s="213"/>
      <c r="F20" s="214"/>
      <c r="G20" s="213"/>
      <c r="H20" s="214"/>
      <c r="I20" s="213"/>
      <c r="J20" s="215"/>
    </row>
    <row r="21" spans="1:10" ht="23.25" customHeight="1" x14ac:dyDescent="0.2">
      <c r="A21" s="3"/>
      <c r="B21" s="72" t="s">
        <v>31</v>
      </c>
      <c r="C21" s="73"/>
      <c r="D21" s="74"/>
      <c r="E21" s="226"/>
      <c r="F21" s="227"/>
      <c r="G21" s="226"/>
      <c r="H21" s="227"/>
      <c r="I21" s="226"/>
      <c r="J21" s="239"/>
    </row>
    <row r="22" spans="1:10" ht="33" customHeight="1" x14ac:dyDescent="0.2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>
        <f>ZakladDPHSni*SazbaDPH1/100</f>
        <v>0</v>
      </c>
      <c r="B23" s="55" t="s">
        <v>13</v>
      </c>
      <c r="C23" s="56"/>
      <c r="D23" s="57"/>
      <c r="E23" s="58">
        <v>15</v>
      </c>
      <c r="F23" s="59" t="s">
        <v>0</v>
      </c>
      <c r="G23" s="237"/>
      <c r="H23" s="238"/>
      <c r="I23" s="238"/>
      <c r="J23" s="60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5" t="s">
        <v>14</v>
      </c>
      <c r="C24" s="56"/>
      <c r="D24" s="57"/>
      <c r="E24" s="58">
        <f>SazbaDPH1</f>
        <v>15</v>
      </c>
      <c r="F24" s="59" t="s">
        <v>0</v>
      </c>
      <c r="G24" s="235"/>
      <c r="H24" s="236"/>
      <c r="I24" s="236"/>
      <c r="J24" s="60" t="str">
        <f t="shared" si="0"/>
        <v>CZK</v>
      </c>
    </row>
    <row r="25" spans="1:10" ht="23.25" customHeight="1" x14ac:dyDescent="0.2">
      <c r="A25" s="3">
        <f>ZakladDPHZakl*SazbaDPH2/100</f>
        <v>0</v>
      </c>
      <c r="B25" s="55" t="s">
        <v>15</v>
      </c>
      <c r="C25" s="56"/>
      <c r="D25" s="57"/>
      <c r="E25" s="58">
        <v>21</v>
      </c>
      <c r="F25" s="59" t="s">
        <v>0</v>
      </c>
      <c r="G25" s="237"/>
      <c r="H25" s="238"/>
      <c r="I25" s="238"/>
      <c r="J25" s="60" t="str">
        <f t="shared" si="0"/>
        <v>CZK</v>
      </c>
    </row>
    <row r="26" spans="1:10" ht="23.25" customHeight="1" x14ac:dyDescent="0.2">
      <c r="A26" s="3">
        <f>(A25-INT(A25))*100</f>
        <v>0</v>
      </c>
      <c r="B26" s="47" t="s">
        <v>16</v>
      </c>
      <c r="C26" s="21"/>
      <c r="D26" s="17"/>
      <c r="E26" s="41">
        <f>SazbaDPH2</f>
        <v>21</v>
      </c>
      <c r="F26" s="42" t="s">
        <v>0</v>
      </c>
      <c r="G26" s="210"/>
      <c r="H26" s="211"/>
      <c r="I26" s="211"/>
      <c r="J26" s="54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6" t="s">
        <v>5</v>
      </c>
      <c r="C27" s="19"/>
      <c r="D27" s="22"/>
      <c r="E27" s="19"/>
      <c r="F27" s="20"/>
      <c r="G27" s="212"/>
      <c r="H27" s="212"/>
      <c r="I27" s="212"/>
      <c r="J27" s="61" t="str">
        <f t="shared" si="0"/>
        <v>CZK</v>
      </c>
    </row>
    <row r="28" spans="1:10" ht="27.75" hidden="1" customHeight="1" thickBot="1" x14ac:dyDescent="0.25">
      <c r="A28" s="3"/>
      <c r="B28" s="117" t="s">
        <v>25</v>
      </c>
      <c r="C28" s="118"/>
      <c r="D28" s="118"/>
      <c r="E28" s="119"/>
      <c r="F28" s="120"/>
      <c r="G28" s="240"/>
      <c r="H28" s="241"/>
      <c r="I28" s="241"/>
      <c r="J28" s="121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7" t="s">
        <v>37</v>
      </c>
      <c r="C29" s="122"/>
      <c r="D29" s="122"/>
      <c r="E29" s="122"/>
      <c r="F29" s="122"/>
      <c r="G29" s="240"/>
      <c r="H29" s="240"/>
      <c r="I29" s="240"/>
      <c r="J29" s="123" t="s">
        <v>53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12</v>
      </c>
      <c r="D32" s="37"/>
      <c r="E32" s="37"/>
      <c r="F32" s="18" t="s">
        <v>11</v>
      </c>
      <c r="G32" s="37"/>
      <c r="H32" s="38">
        <f ca="1">TODAY()</f>
        <v>43486</v>
      </c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8"/>
      <c r="B34" s="28"/>
      <c r="C34" s="29"/>
      <c r="D34" s="242"/>
      <c r="E34" s="243"/>
      <c r="F34" s="29"/>
      <c r="G34" s="242"/>
      <c r="H34" s="243"/>
      <c r="I34" s="243"/>
      <c r="J34" s="36"/>
    </row>
    <row r="35" spans="1:10" ht="12.75" customHeight="1" x14ac:dyDescent="0.2">
      <c r="A35" s="3"/>
      <c r="B35" s="3"/>
      <c r="C35" s="4"/>
      <c r="D35" s="234" t="s">
        <v>2</v>
      </c>
      <c r="E35" s="234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4" t="s">
        <v>17</v>
      </c>
      <c r="C37" s="95"/>
      <c r="D37" s="95"/>
      <c r="E37" s="95"/>
      <c r="F37" s="96"/>
      <c r="G37" s="96"/>
      <c r="H37" s="96"/>
      <c r="I37" s="96"/>
      <c r="J37" s="95"/>
    </row>
    <row r="38" spans="1:10" ht="25.5" hidden="1" customHeight="1" x14ac:dyDescent="0.2">
      <c r="A38" s="93" t="s">
        <v>39</v>
      </c>
      <c r="B38" s="97" t="s">
        <v>18</v>
      </c>
      <c r="C38" s="98" t="s">
        <v>6</v>
      </c>
      <c r="D38" s="99"/>
      <c r="E38" s="99"/>
      <c r="F38" s="100" t="str">
        <f>B23</f>
        <v>Základ pro sníženou DPH</v>
      </c>
      <c r="G38" s="100" t="str">
        <f>B25</f>
        <v>Základ pro základní DPH</v>
      </c>
      <c r="H38" s="101" t="s">
        <v>19</v>
      </c>
      <c r="I38" s="101" t="s">
        <v>1</v>
      </c>
      <c r="J38" s="102" t="s">
        <v>0</v>
      </c>
    </row>
    <row r="39" spans="1:10" ht="25.5" hidden="1" customHeight="1" x14ac:dyDescent="0.2">
      <c r="A39" s="93">
        <v>1</v>
      </c>
      <c r="B39" s="103" t="s">
        <v>51</v>
      </c>
      <c r="C39" s="200"/>
      <c r="D39" s="201"/>
      <c r="E39" s="201"/>
      <c r="F39" s="104">
        <f>'001 01 Pol'!AE145</f>
        <v>0</v>
      </c>
      <c r="G39" s="105">
        <f>'001 01 Pol'!AF145</f>
        <v>0</v>
      </c>
      <c r="H39" s="106">
        <f>(F39*SazbaDPH1/100)+(G39*SazbaDPH2/100)</f>
        <v>0</v>
      </c>
      <c r="I39" s="106">
        <f>F39+G39+H39</f>
        <v>0</v>
      </c>
      <c r="J39" s="107" t="str">
        <f>IF(CenaCelkemVypocet=0,"",I39/CenaCelkemVypocet*100)</f>
        <v/>
      </c>
    </row>
    <row r="40" spans="1:10" ht="25.5" hidden="1" customHeight="1" x14ac:dyDescent="0.2">
      <c r="A40" s="93">
        <v>2</v>
      </c>
      <c r="B40" s="108" t="s">
        <v>45</v>
      </c>
      <c r="C40" s="202" t="s">
        <v>46</v>
      </c>
      <c r="D40" s="203"/>
      <c r="E40" s="203"/>
      <c r="F40" s="109">
        <f>'001 01 Pol'!AE145</f>
        <v>0</v>
      </c>
      <c r="G40" s="110">
        <f>'001 01 Pol'!AF145</f>
        <v>0</v>
      </c>
      <c r="H40" s="110">
        <f>(F40*SazbaDPH1/100)+(G40*SazbaDPH2/100)</f>
        <v>0</v>
      </c>
      <c r="I40" s="110">
        <f>F40+G40+H40</f>
        <v>0</v>
      </c>
      <c r="J40" s="111" t="str">
        <f>IF(CenaCelkemVypocet=0,"",I40/CenaCelkemVypocet*100)</f>
        <v/>
      </c>
    </row>
    <row r="41" spans="1:10" ht="25.5" hidden="1" customHeight="1" x14ac:dyDescent="0.2">
      <c r="A41" s="93">
        <v>3</v>
      </c>
      <c r="B41" s="112" t="s">
        <v>43</v>
      </c>
      <c r="C41" s="200" t="s">
        <v>44</v>
      </c>
      <c r="D41" s="201"/>
      <c r="E41" s="201"/>
      <c r="F41" s="113">
        <f>'001 01 Pol'!AE145</f>
        <v>0</v>
      </c>
      <c r="G41" s="106">
        <f>'001 01 Pol'!AF145</f>
        <v>0</v>
      </c>
      <c r="H41" s="106">
        <f>(F41*SazbaDPH1/100)+(G41*SazbaDPH2/100)</f>
        <v>0</v>
      </c>
      <c r="I41" s="106">
        <f>F41+G41+H41</f>
        <v>0</v>
      </c>
      <c r="J41" s="107" t="str">
        <f>IF(CenaCelkemVypocet=0,"",I41/CenaCelkemVypocet*100)</f>
        <v/>
      </c>
    </row>
    <row r="42" spans="1:10" ht="25.5" hidden="1" customHeight="1" x14ac:dyDescent="0.2">
      <c r="A42" s="93"/>
      <c r="B42" s="204" t="s">
        <v>52</v>
      </c>
      <c r="C42" s="205"/>
      <c r="D42" s="205"/>
      <c r="E42" s="206"/>
      <c r="F42" s="114">
        <f>SUMIF(A39:A41,"=1",F39:F41)</f>
        <v>0</v>
      </c>
      <c r="G42" s="115">
        <f>SUMIF(A39:A41,"=1",G39:G41)</f>
        <v>0</v>
      </c>
      <c r="H42" s="115">
        <f>SUMIF(A39:A41,"=1",H39:H41)</f>
        <v>0</v>
      </c>
      <c r="I42" s="115">
        <f>SUMIF(A39:A41,"=1",I39:I41)</f>
        <v>0</v>
      </c>
      <c r="J42" s="116">
        <f>SUMIF(A39:A41,"=1",J39:J41)</f>
        <v>0</v>
      </c>
    </row>
    <row r="46" spans="1:10" ht="15.75" x14ac:dyDescent="0.25">
      <c r="B46" s="124" t="s">
        <v>54</v>
      </c>
    </row>
    <row r="48" spans="1:10" ht="25.5" customHeight="1" x14ac:dyDescent="0.2">
      <c r="A48" s="125"/>
      <c r="B48" s="128" t="s">
        <v>18</v>
      </c>
      <c r="C48" s="128" t="s">
        <v>6</v>
      </c>
      <c r="D48" s="129"/>
      <c r="E48" s="129"/>
      <c r="F48" s="130" t="s">
        <v>55</v>
      </c>
      <c r="G48" s="130" t="s">
        <v>32</v>
      </c>
      <c r="H48" s="130" t="s">
        <v>33</v>
      </c>
      <c r="I48" s="130" t="s">
        <v>31</v>
      </c>
      <c r="J48" s="130" t="s">
        <v>0</v>
      </c>
    </row>
    <row r="49" spans="1:10" ht="25.5" customHeight="1" x14ac:dyDescent="0.2">
      <c r="A49" s="126"/>
      <c r="B49" s="131" t="s">
        <v>56</v>
      </c>
      <c r="C49" s="198" t="s">
        <v>57</v>
      </c>
      <c r="D49" s="199"/>
      <c r="E49" s="199"/>
      <c r="F49" s="138" t="s">
        <v>26</v>
      </c>
      <c r="G49" s="132"/>
      <c r="H49" s="132"/>
      <c r="I49" s="132"/>
      <c r="J49" s="136"/>
    </row>
    <row r="50" spans="1:10" ht="25.5" customHeight="1" x14ac:dyDescent="0.2">
      <c r="A50" s="126"/>
      <c r="B50" s="131" t="s">
        <v>58</v>
      </c>
      <c r="C50" s="198" t="s">
        <v>59</v>
      </c>
      <c r="D50" s="199"/>
      <c r="E50" s="199"/>
      <c r="F50" s="138" t="s">
        <v>26</v>
      </c>
      <c r="G50" s="132"/>
      <c r="H50" s="132"/>
      <c r="I50" s="132"/>
      <c r="J50" s="136"/>
    </row>
    <row r="51" spans="1:10" ht="25.5" customHeight="1" x14ac:dyDescent="0.2">
      <c r="A51" s="126"/>
      <c r="B51" s="131" t="s">
        <v>60</v>
      </c>
      <c r="C51" s="198" t="s">
        <v>61</v>
      </c>
      <c r="D51" s="199"/>
      <c r="E51" s="199"/>
      <c r="F51" s="138" t="s">
        <v>26</v>
      </c>
      <c r="G51" s="132"/>
      <c r="H51" s="132"/>
      <c r="I51" s="132"/>
      <c r="J51" s="136"/>
    </row>
    <row r="52" spans="1:10" ht="25.5" customHeight="1" x14ac:dyDescent="0.2">
      <c r="A52" s="126"/>
      <c r="B52" s="131" t="s">
        <v>62</v>
      </c>
      <c r="C52" s="198" t="s">
        <v>63</v>
      </c>
      <c r="D52" s="199"/>
      <c r="E52" s="199"/>
      <c r="F52" s="138" t="s">
        <v>26</v>
      </c>
      <c r="G52" s="132"/>
      <c r="H52" s="132"/>
      <c r="I52" s="132"/>
      <c r="J52" s="136"/>
    </row>
    <row r="53" spans="1:10" ht="25.5" customHeight="1" x14ac:dyDescent="0.2">
      <c r="A53" s="126"/>
      <c r="B53" s="131" t="s">
        <v>64</v>
      </c>
      <c r="C53" s="198" t="s">
        <v>65</v>
      </c>
      <c r="D53" s="199"/>
      <c r="E53" s="199"/>
      <c r="F53" s="138" t="s">
        <v>26</v>
      </c>
      <c r="G53" s="132"/>
      <c r="H53" s="132"/>
      <c r="I53" s="132"/>
      <c r="J53" s="136"/>
    </row>
    <row r="54" spans="1:10" ht="25.5" customHeight="1" x14ac:dyDescent="0.2">
      <c r="A54" s="126"/>
      <c r="B54" s="131" t="s">
        <v>66</v>
      </c>
      <c r="C54" s="198" t="s">
        <v>67</v>
      </c>
      <c r="D54" s="199"/>
      <c r="E54" s="199"/>
      <c r="F54" s="138" t="s">
        <v>26</v>
      </c>
      <c r="G54" s="132"/>
      <c r="H54" s="132"/>
      <c r="I54" s="132"/>
      <c r="J54" s="136"/>
    </row>
    <row r="55" spans="1:10" ht="25.5" customHeight="1" x14ac:dyDescent="0.2">
      <c r="A55" s="126"/>
      <c r="B55" s="131" t="s">
        <v>68</v>
      </c>
      <c r="C55" s="198" t="s">
        <v>69</v>
      </c>
      <c r="D55" s="199"/>
      <c r="E55" s="199"/>
      <c r="F55" s="138" t="s">
        <v>26</v>
      </c>
      <c r="G55" s="132"/>
      <c r="H55" s="132"/>
      <c r="I55" s="132"/>
      <c r="J55" s="136"/>
    </row>
    <row r="56" spans="1:10" ht="25.5" customHeight="1" x14ac:dyDescent="0.2">
      <c r="A56" s="126"/>
      <c r="B56" s="131" t="s">
        <v>70</v>
      </c>
      <c r="C56" s="198" t="s">
        <v>71</v>
      </c>
      <c r="D56" s="199"/>
      <c r="E56" s="199"/>
      <c r="F56" s="138" t="s">
        <v>26</v>
      </c>
      <c r="G56" s="132"/>
      <c r="H56" s="132"/>
      <c r="I56" s="132"/>
      <c r="J56" s="136"/>
    </row>
    <row r="57" spans="1:10" ht="25.5" customHeight="1" x14ac:dyDescent="0.2">
      <c r="A57" s="126"/>
      <c r="B57" s="131" t="s">
        <v>72</v>
      </c>
      <c r="C57" s="198" t="s">
        <v>73</v>
      </c>
      <c r="D57" s="199"/>
      <c r="E57" s="199"/>
      <c r="F57" s="138" t="s">
        <v>26</v>
      </c>
      <c r="G57" s="132"/>
      <c r="H57" s="132"/>
      <c r="I57" s="132"/>
      <c r="J57" s="136"/>
    </row>
    <row r="58" spans="1:10" ht="25.5" customHeight="1" x14ac:dyDescent="0.2">
      <c r="A58" s="126"/>
      <c r="B58" s="131" t="s">
        <v>74</v>
      </c>
      <c r="C58" s="198" t="s">
        <v>75</v>
      </c>
      <c r="D58" s="199"/>
      <c r="E58" s="199"/>
      <c r="F58" s="138" t="s">
        <v>27</v>
      </c>
      <c r="G58" s="132"/>
      <c r="H58" s="132"/>
      <c r="I58" s="132"/>
      <c r="J58" s="136"/>
    </row>
    <row r="59" spans="1:10" ht="25.5" customHeight="1" x14ac:dyDescent="0.2">
      <c r="A59" s="126"/>
      <c r="B59" s="131" t="s">
        <v>76</v>
      </c>
      <c r="C59" s="198" t="s">
        <v>77</v>
      </c>
      <c r="D59" s="199"/>
      <c r="E59" s="199"/>
      <c r="F59" s="138" t="s">
        <v>27</v>
      </c>
      <c r="G59" s="132"/>
      <c r="H59" s="132"/>
      <c r="I59" s="132"/>
      <c r="J59" s="136"/>
    </row>
    <row r="60" spans="1:10" ht="25.5" customHeight="1" x14ac:dyDescent="0.2">
      <c r="A60" s="126"/>
      <c r="B60" s="131" t="s">
        <v>78</v>
      </c>
      <c r="C60" s="198" t="s">
        <v>79</v>
      </c>
      <c r="D60" s="199"/>
      <c r="E60" s="199"/>
      <c r="F60" s="138" t="s">
        <v>27</v>
      </c>
      <c r="G60" s="132"/>
      <c r="H60" s="132"/>
      <c r="I60" s="132"/>
      <c r="J60" s="136"/>
    </row>
    <row r="61" spans="1:10" ht="25.5" customHeight="1" x14ac:dyDescent="0.2">
      <c r="A61" s="126"/>
      <c r="B61" s="131" t="s">
        <v>80</v>
      </c>
      <c r="C61" s="198" t="s">
        <v>81</v>
      </c>
      <c r="D61" s="199"/>
      <c r="E61" s="199"/>
      <c r="F61" s="138" t="s">
        <v>27</v>
      </c>
      <c r="G61" s="132"/>
      <c r="H61" s="132"/>
      <c r="I61" s="132"/>
      <c r="J61" s="136"/>
    </row>
    <row r="62" spans="1:10" ht="25.5" customHeight="1" x14ac:dyDescent="0.2">
      <c r="A62" s="126"/>
      <c r="B62" s="131" t="s">
        <v>82</v>
      </c>
      <c r="C62" s="198" t="s">
        <v>83</v>
      </c>
      <c r="D62" s="199"/>
      <c r="E62" s="199"/>
      <c r="F62" s="138" t="s">
        <v>27</v>
      </c>
      <c r="G62" s="132"/>
      <c r="H62" s="132"/>
      <c r="I62" s="132"/>
      <c r="J62" s="136"/>
    </row>
    <row r="63" spans="1:10" ht="25.5" customHeight="1" x14ac:dyDescent="0.2">
      <c r="A63" s="126"/>
      <c r="B63" s="131" t="s">
        <v>84</v>
      </c>
      <c r="C63" s="198" t="s">
        <v>85</v>
      </c>
      <c r="D63" s="199"/>
      <c r="E63" s="199"/>
      <c r="F63" s="138" t="s">
        <v>27</v>
      </c>
      <c r="G63" s="132"/>
      <c r="H63" s="132"/>
      <c r="I63" s="132"/>
      <c r="J63" s="136"/>
    </row>
    <row r="64" spans="1:10" ht="25.5" customHeight="1" x14ac:dyDescent="0.2">
      <c r="A64" s="126"/>
      <c r="B64" s="131" t="s">
        <v>86</v>
      </c>
      <c r="C64" s="198" t="s">
        <v>29</v>
      </c>
      <c r="D64" s="199"/>
      <c r="E64" s="199"/>
      <c r="F64" s="138" t="s">
        <v>86</v>
      </c>
      <c r="G64" s="132"/>
      <c r="H64" s="132"/>
      <c r="I64" s="132"/>
      <c r="J64" s="136"/>
    </row>
    <row r="65" spans="1:10" ht="25.5" customHeight="1" x14ac:dyDescent="0.2">
      <c r="A65" s="126"/>
      <c r="B65" s="131" t="s">
        <v>87</v>
      </c>
      <c r="C65" s="198" t="s">
        <v>30</v>
      </c>
      <c r="D65" s="199"/>
      <c r="E65" s="199"/>
      <c r="F65" s="138" t="s">
        <v>87</v>
      </c>
      <c r="G65" s="132"/>
      <c r="H65" s="132"/>
      <c r="I65" s="132"/>
      <c r="J65" s="136"/>
    </row>
    <row r="66" spans="1:10" ht="25.5" customHeight="1" x14ac:dyDescent="0.2">
      <c r="A66" s="127"/>
      <c r="B66" s="133" t="s">
        <v>1</v>
      </c>
      <c r="C66" s="133"/>
      <c r="D66" s="134"/>
      <c r="E66" s="134"/>
      <c r="F66" s="139"/>
      <c r="G66" s="135"/>
      <c r="H66" s="135"/>
      <c r="I66" s="135"/>
      <c r="J66" s="137"/>
    </row>
    <row r="67" spans="1:10" x14ac:dyDescent="0.2">
      <c r="F67" s="91"/>
      <c r="G67" s="90"/>
      <c r="H67" s="91"/>
      <c r="I67" s="90"/>
      <c r="J67" s="92"/>
    </row>
    <row r="68" spans="1:10" x14ac:dyDescent="0.2">
      <c r="F68" s="91"/>
      <c r="G68" s="90"/>
      <c r="H68" s="91"/>
      <c r="I68" s="90"/>
      <c r="J68" s="92"/>
    </row>
    <row r="69" spans="1:10" x14ac:dyDescent="0.2">
      <c r="F69" s="91"/>
      <c r="G69" s="90"/>
      <c r="H69" s="91"/>
      <c r="I69" s="90"/>
      <c r="J69" s="9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5:E65"/>
    <mergeCell ref="C60:E60"/>
    <mergeCell ref="C61:E61"/>
    <mergeCell ref="C62:E62"/>
    <mergeCell ref="C63:E63"/>
    <mergeCell ref="C64:E6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44" t="s">
        <v>7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76" t="s">
        <v>8</v>
      </c>
      <c r="B2" s="75"/>
      <c r="C2" s="246"/>
      <c r="D2" s="246"/>
      <c r="E2" s="246"/>
      <c r="F2" s="246"/>
      <c r="G2" s="247"/>
    </row>
    <row r="3" spans="1:7" ht="24.95" customHeight="1" x14ac:dyDescent="0.2">
      <c r="A3" s="76" t="s">
        <v>9</v>
      </c>
      <c r="B3" s="75"/>
      <c r="C3" s="246"/>
      <c r="D3" s="246"/>
      <c r="E3" s="246"/>
      <c r="F3" s="246"/>
      <c r="G3" s="247"/>
    </row>
    <row r="4" spans="1:7" ht="24.95" customHeight="1" x14ac:dyDescent="0.2">
      <c r="A4" s="76" t="s">
        <v>10</v>
      </c>
      <c r="B4" s="75"/>
      <c r="C4" s="246"/>
      <c r="D4" s="246"/>
      <c r="E4" s="246"/>
      <c r="F4" s="246"/>
      <c r="G4" s="247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T143" sqref="S8:T143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38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13" width="0" hidden="1" customWidth="1"/>
    <col min="18" max="18" width="0" hidden="1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8" t="s">
        <v>7</v>
      </c>
      <c r="B1" s="248"/>
      <c r="C1" s="248"/>
      <c r="D1" s="248"/>
      <c r="E1" s="248"/>
      <c r="F1" s="248"/>
      <c r="G1" s="248"/>
      <c r="AG1" t="s">
        <v>88</v>
      </c>
    </row>
    <row r="2" spans="1:60" ht="24.95" customHeight="1" x14ac:dyDescent="0.2">
      <c r="A2" s="142" t="s">
        <v>8</v>
      </c>
      <c r="B2" s="75" t="s">
        <v>49</v>
      </c>
      <c r="C2" s="249" t="s">
        <v>50</v>
      </c>
      <c r="D2" s="250"/>
      <c r="E2" s="250"/>
      <c r="F2" s="250"/>
      <c r="G2" s="251"/>
      <c r="AG2" t="s">
        <v>89</v>
      </c>
    </row>
    <row r="3" spans="1:60" ht="24.95" customHeight="1" x14ac:dyDescent="0.2">
      <c r="A3" s="142" t="s">
        <v>9</v>
      </c>
      <c r="B3" s="75" t="s">
        <v>45</v>
      </c>
      <c r="C3" s="249" t="s">
        <v>46</v>
      </c>
      <c r="D3" s="250"/>
      <c r="E3" s="250"/>
      <c r="F3" s="250"/>
      <c r="G3" s="251"/>
      <c r="AC3" s="89" t="s">
        <v>89</v>
      </c>
      <c r="AG3" t="s">
        <v>90</v>
      </c>
    </row>
    <row r="4" spans="1:60" ht="24.95" customHeight="1" x14ac:dyDescent="0.2">
      <c r="A4" s="143" t="s">
        <v>10</v>
      </c>
      <c r="B4" s="144" t="s">
        <v>43</v>
      </c>
      <c r="C4" s="252" t="s">
        <v>44</v>
      </c>
      <c r="D4" s="253"/>
      <c r="E4" s="253"/>
      <c r="F4" s="253"/>
      <c r="G4" s="254"/>
      <c r="AG4" t="s">
        <v>91</v>
      </c>
    </row>
    <row r="5" spans="1:60" x14ac:dyDescent="0.2">
      <c r="D5" s="141"/>
    </row>
    <row r="6" spans="1:60" ht="38.25" x14ac:dyDescent="0.2">
      <c r="A6" s="146" t="s">
        <v>92</v>
      </c>
      <c r="B6" s="148" t="s">
        <v>93</v>
      </c>
      <c r="C6" s="148" t="s">
        <v>94</v>
      </c>
      <c r="D6" s="147" t="s">
        <v>95</v>
      </c>
      <c r="E6" s="146" t="s">
        <v>96</v>
      </c>
      <c r="F6" s="145" t="s">
        <v>97</v>
      </c>
      <c r="G6" s="146" t="s">
        <v>31</v>
      </c>
      <c r="H6" s="149" t="s">
        <v>32</v>
      </c>
      <c r="I6" s="149" t="s">
        <v>98</v>
      </c>
      <c r="J6" s="149" t="s">
        <v>33</v>
      </c>
      <c r="K6" s="149" t="s">
        <v>99</v>
      </c>
      <c r="L6" s="149" t="s">
        <v>100</v>
      </c>
      <c r="M6" s="149" t="s">
        <v>101</v>
      </c>
      <c r="N6" s="149" t="s">
        <v>102</v>
      </c>
      <c r="O6" s="149" t="s">
        <v>103</v>
      </c>
      <c r="P6" s="149" t="s">
        <v>104</v>
      </c>
      <c r="Q6" s="149" t="s">
        <v>105</v>
      </c>
      <c r="R6" s="149" t="s">
        <v>106</v>
      </c>
      <c r="S6" s="149" t="s">
        <v>107</v>
      </c>
      <c r="T6" s="149" t="s">
        <v>108</v>
      </c>
      <c r="U6" s="149" t="s">
        <v>109</v>
      </c>
      <c r="V6" s="149" t="s">
        <v>110</v>
      </c>
      <c r="W6" s="149" t="s">
        <v>111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8" t="s">
        <v>112</v>
      </c>
      <c r="B8" s="169" t="s">
        <v>56</v>
      </c>
      <c r="C8" s="189" t="s">
        <v>57</v>
      </c>
      <c r="D8" s="170"/>
      <c r="E8" s="171"/>
      <c r="F8" s="172"/>
      <c r="G8" s="172"/>
      <c r="H8" s="172"/>
      <c r="I8" s="172"/>
      <c r="J8" s="172"/>
      <c r="K8" s="172"/>
      <c r="L8" s="172"/>
      <c r="M8" s="172">
        <f>SUM(M9:M20)</f>
        <v>0</v>
      </c>
      <c r="N8" s="172"/>
      <c r="O8" s="172">
        <f>SUM(O9:O20)</f>
        <v>3.09</v>
      </c>
      <c r="P8" s="172"/>
      <c r="Q8" s="172">
        <f>SUM(Q9:Q20)</f>
        <v>0</v>
      </c>
      <c r="R8" s="172"/>
      <c r="S8" s="172"/>
      <c r="T8" s="173"/>
      <c r="U8" s="167"/>
      <c r="V8" s="167">
        <f>SUM(V9:V20)</f>
        <v>11.43</v>
      </c>
      <c r="W8" s="167"/>
      <c r="AG8" t="s">
        <v>113</v>
      </c>
    </row>
    <row r="9" spans="1:60" outlineLevel="1" x14ac:dyDescent="0.2">
      <c r="A9" s="174">
        <v>1</v>
      </c>
      <c r="B9" s="175"/>
      <c r="C9" s="190" t="s">
        <v>114</v>
      </c>
      <c r="D9" s="176" t="s">
        <v>115</v>
      </c>
      <c r="E9" s="177">
        <v>6.1275000000000004</v>
      </c>
      <c r="F9" s="178"/>
      <c r="G9" s="179"/>
      <c r="H9" s="178"/>
      <c r="I9" s="179"/>
      <c r="J9" s="178"/>
      <c r="K9" s="179"/>
      <c r="L9" s="179">
        <v>15</v>
      </c>
      <c r="M9" s="179">
        <f>G9*(1+L9/100)</f>
        <v>0</v>
      </c>
      <c r="N9" s="179">
        <v>0</v>
      </c>
      <c r="O9" s="179">
        <f>ROUND(E9*N9,2)</f>
        <v>0</v>
      </c>
      <c r="P9" s="179">
        <v>0</v>
      </c>
      <c r="Q9" s="179">
        <f>ROUND(E9*P9,2)</f>
        <v>0</v>
      </c>
      <c r="R9" s="179"/>
      <c r="S9" s="179"/>
      <c r="T9" s="180"/>
      <c r="U9" s="159">
        <v>9.7000000000000003E-2</v>
      </c>
      <c r="V9" s="159">
        <f>ROUND(E9*U9,2)</f>
        <v>0.59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116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7"/>
      <c r="B10" s="158"/>
      <c r="C10" s="191" t="s">
        <v>117</v>
      </c>
      <c r="D10" s="160"/>
      <c r="E10" s="161">
        <v>6.1275000000000004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118</v>
      </c>
      <c r="AH10" s="150">
        <v>0</v>
      </c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74">
        <v>2</v>
      </c>
      <c r="B11" s="175"/>
      <c r="C11" s="190" t="s">
        <v>119</v>
      </c>
      <c r="D11" s="176" t="s">
        <v>115</v>
      </c>
      <c r="E11" s="177">
        <v>7.3530000000000006</v>
      </c>
      <c r="F11" s="178"/>
      <c r="G11" s="179"/>
      <c r="H11" s="178"/>
      <c r="I11" s="179"/>
      <c r="J11" s="178"/>
      <c r="K11" s="179"/>
      <c r="L11" s="179">
        <v>15</v>
      </c>
      <c r="M11" s="179">
        <f>G11*(1+L11/100)</f>
        <v>0</v>
      </c>
      <c r="N11" s="179">
        <v>0</v>
      </c>
      <c r="O11" s="179">
        <f>ROUND(E11*N11,2)</f>
        <v>0</v>
      </c>
      <c r="P11" s="179">
        <v>0</v>
      </c>
      <c r="Q11" s="179">
        <f>ROUND(E11*P11,2)</f>
        <v>0</v>
      </c>
      <c r="R11" s="179"/>
      <c r="S11" s="179"/>
      <c r="T11" s="180"/>
      <c r="U11" s="159">
        <v>0.36800000000000005</v>
      </c>
      <c r="V11" s="159">
        <f>ROUND(E11*U11,2)</f>
        <v>2.71</v>
      </c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116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2.5" outlineLevel="1" x14ac:dyDescent="0.2">
      <c r="A12" s="157"/>
      <c r="B12" s="158"/>
      <c r="C12" s="191" t="s">
        <v>120</v>
      </c>
      <c r="D12" s="160"/>
      <c r="E12" s="161">
        <v>7.3530000000000006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118</v>
      </c>
      <c r="AH12" s="150">
        <v>0</v>
      </c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81">
        <v>3</v>
      </c>
      <c r="B13" s="182"/>
      <c r="C13" s="192" t="s">
        <v>121</v>
      </c>
      <c r="D13" s="183" t="s">
        <v>115</v>
      </c>
      <c r="E13" s="184">
        <v>7.3530000000000006</v>
      </c>
      <c r="F13" s="185"/>
      <c r="G13" s="186"/>
      <c r="H13" s="185"/>
      <c r="I13" s="186"/>
      <c r="J13" s="185"/>
      <c r="K13" s="186"/>
      <c r="L13" s="186">
        <v>15</v>
      </c>
      <c r="M13" s="186">
        <f>G13*(1+L13/100)</f>
        <v>0</v>
      </c>
      <c r="N13" s="186">
        <v>0</v>
      </c>
      <c r="O13" s="186">
        <f>ROUND(E13*N13,2)</f>
        <v>0</v>
      </c>
      <c r="P13" s="186">
        <v>0</v>
      </c>
      <c r="Q13" s="186">
        <f>ROUND(E13*P13,2)</f>
        <v>0</v>
      </c>
      <c r="R13" s="186"/>
      <c r="S13" s="186"/>
      <c r="T13" s="187"/>
      <c r="U13" s="159">
        <v>5.8000000000000003E-2</v>
      </c>
      <c r="V13" s="159">
        <f>ROUND(E13*U13,2)</f>
        <v>0.43</v>
      </c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116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74">
        <v>4</v>
      </c>
      <c r="B14" s="175"/>
      <c r="C14" s="190" t="s">
        <v>122</v>
      </c>
      <c r="D14" s="176" t="s">
        <v>115</v>
      </c>
      <c r="E14" s="177">
        <v>9.8640000000000008</v>
      </c>
      <c r="F14" s="178"/>
      <c r="G14" s="179"/>
      <c r="H14" s="178"/>
      <c r="I14" s="179"/>
      <c r="J14" s="178"/>
      <c r="K14" s="179"/>
      <c r="L14" s="179">
        <v>15</v>
      </c>
      <c r="M14" s="179">
        <f>G14*(1+L14/100)</f>
        <v>0</v>
      </c>
      <c r="N14" s="179">
        <v>0</v>
      </c>
      <c r="O14" s="179">
        <f>ROUND(E14*N14,2)</f>
        <v>0</v>
      </c>
      <c r="P14" s="179">
        <v>0</v>
      </c>
      <c r="Q14" s="179">
        <f>ROUND(E14*P14,2)</f>
        <v>0</v>
      </c>
      <c r="R14" s="179"/>
      <c r="S14" s="179"/>
      <c r="T14" s="180"/>
      <c r="U14" s="159">
        <v>0.36500000000000005</v>
      </c>
      <c r="V14" s="159">
        <f>ROUND(E14*U14,2)</f>
        <v>3.6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116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7"/>
      <c r="B15" s="158"/>
      <c r="C15" s="191" t="s">
        <v>123</v>
      </c>
      <c r="D15" s="160"/>
      <c r="E15" s="161">
        <v>3.4200000000000004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118</v>
      </c>
      <c r="AH15" s="150">
        <v>0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7"/>
      <c r="B16" s="158"/>
      <c r="C16" s="191" t="s">
        <v>124</v>
      </c>
      <c r="D16" s="160"/>
      <c r="E16" s="161">
        <v>6.4440000000000008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118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81">
        <v>5</v>
      </c>
      <c r="B17" s="182"/>
      <c r="C17" s="192" t="s">
        <v>125</v>
      </c>
      <c r="D17" s="183" t="s">
        <v>115</v>
      </c>
      <c r="E17" s="184">
        <v>9.8640000000000008</v>
      </c>
      <c r="F17" s="185"/>
      <c r="G17" s="186"/>
      <c r="H17" s="185"/>
      <c r="I17" s="186"/>
      <c r="J17" s="185"/>
      <c r="K17" s="186"/>
      <c r="L17" s="186">
        <v>15</v>
      </c>
      <c r="M17" s="186">
        <f>G17*(1+L17/100)</f>
        <v>0</v>
      </c>
      <c r="N17" s="186">
        <v>0</v>
      </c>
      <c r="O17" s="186">
        <f>ROUND(E17*N17,2)</f>
        <v>0</v>
      </c>
      <c r="P17" s="186">
        <v>0</v>
      </c>
      <c r="Q17" s="186">
        <f>ROUND(E17*P17,2)</f>
        <v>0</v>
      </c>
      <c r="R17" s="186"/>
      <c r="S17" s="186"/>
      <c r="T17" s="187"/>
      <c r="U17" s="159">
        <v>0.38980000000000004</v>
      </c>
      <c r="V17" s="159">
        <f>ROUND(E17*U17,2)</f>
        <v>3.84</v>
      </c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116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74">
        <v>6</v>
      </c>
      <c r="B18" s="175"/>
      <c r="C18" s="190" t="s">
        <v>126</v>
      </c>
      <c r="D18" s="176" t="s">
        <v>115</v>
      </c>
      <c r="E18" s="177">
        <v>1.9320000000000002</v>
      </c>
      <c r="F18" s="178"/>
      <c r="G18" s="179"/>
      <c r="H18" s="178"/>
      <c r="I18" s="179"/>
      <c r="J18" s="178"/>
      <c r="K18" s="179"/>
      <c r="L18" s="179">
        <v>15</v>
      </c>
      <c r="M18" s="179">
        <f>G18*(1+L18/100)</f>
        <v>0</v>
      </c>
      <c r="N18" s="179">
        <v>0</v>
      </c>
      <c r="O18" s="179">
        <f>ROUND(E18*N18,2)</f>
        <v>0</v>
      </c>
      <c r="P18" s="179">
        <v>0</v>
      </c>
      <c r="Q18" s="179">
        <f>ROUND(E18*P18,2)</f>
        <v>0</v>
      </c>
      <c r="R18" s="179"/>
      <c r="S18" s="179"/>
      <c r="T18" s="180"/>
      <c r="U18" s="159">
        <v>0.13200000000000001</v>
      </c>
      <c r="V18" s="159">
        <f>ROUND(E18*U18,2)</f>
        <v>0.26</v>
      </c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116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191" t="s">
        <v>127</v>
      </c>
      <c r="D19" s="160"/>
      <c r="E19" s="161">
        <v>1.9320000000000002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118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81">
        <v>7</v>
      </c>
      <c r="B20" s="182"/>
      <c r="C20" s="192" t="s">
        <v>128</v>
      </c>
      <c r="D20" s="183" t="s">
        <v>115</v>
      </c>
      <c r="E20" s="184">
        <v>1.9320000000000002</v>
      </c>
      <c r="F20" s="185"/>
      <c r="G20" s="186"/>
      <c r="H20" s="185"/>
      <c r="I20" s="186"/>
      <c r="J20" s="185"/>
      <c r="K20" s="186"/>
      <c r="L20" s="186">
        <v>15</v>
      </c>
      <c r="M20" s="186">
        <f>G20*(1+L20/100)</f>
        <v>0</v>
      </c>
      <c r="N20" s="186">
        <v>1.6</v>
      </c>
      <c r="O20" s="186">
        <f>ROUND(E20*N20,2)</f>
        <v>3.09</v>
      </c>
      <c r="P20" s="186">
        <v>0</v>
      </c>
      <c r="Q20" s="186">
        <f>ROUND(E20*P20,2)</f>
        <v>0</v>
      </c>
      <c r="R20" s="186" t="s">
        <v>129</v>
      </c>
      <c r="S20" s="186"/>
      <c r="T20" s="187"/>
      <c r="U20" s="159">
        <v>0</v>
      </c>
      <c r="V20" s="159">
        <f>ROUND(E20*U20,2)</f>
        <v>0</v>
      </c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130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x14ac:dyDescent="0.2">
      <c r="A21" s="168" t="s">
        <v>112</v>
      </c>
      <c r="B21" s="169" t="s">
        <v>58</v>
      </c>
      <c r="C21" s="189" t="s">
        <v>59</v>
      </c>
      <c r="D21" s="170"/>
      <c r="E21" s="171"/>
      <c r="F21" s="172"/>
      <c r="G21" s="172"/>
      <c r="H21" s="172"/>
      <c r="I21" s="172"/>
      <c r="J21" s="172"/>
      <c r="K21" s="172"/>
      <c r="L21" s="172"/>
      <c r="M21" s="172">
        <f>SUM(M22:M34)</f>
        <v>0</v>
      </c>
      <c r="N21" s="172"/>
      <c r="O21" s="172">
        <f>SUM(O22:O34)</f>
        <v>22.76</v>
      </c>
      <c r="P21" s="172"/>
      <c r="Q21" s="172">
        <f>SUM(Q22:Q34)</f>
        <v>0</v>
      </c>
      <c r="R21" s="172"/>
      <c r="S21" s="172"/>
      <c r="T21" s="173"/>
      <c r="U21" s="167"/>
      <c r="V21" s="167">
        <f>SUM(V22:V34)</f>
        <v>12.379999999999999</v>
      </c>
      <c r="W21" s="167"/>
      <c r="AG21" t="s">
        <v>113</v>
      </c>
    </row>
    <row r="22" spans="1:60" outlineLevel="1" x14ac:dyDescent="0.2">
      <c r="A22" s="174">
        <v>8</v>
      </c>
      <c r="B22" s="175"/>
      <c r="C22" s="190" t="s">
        <v>131</v>
      </c>
      <c r="D22" s="176" t="s">
        <v>132</v>
      </c>
      <c r="E22" s="177">
        <v>15.8</v>
      </c>
      <c r="F22" s="178"/>
      <c r="G22" s="179"/>
      <c r="H22" s="178"/>
      <c r="I22" s="179"/>
      <c r="J22" s="178"/>
      <c r="K22" s="179"/>
      <c r="L22" s="179">
        <v>15</v>
      </c>
      <c r="M22" s="179">
        <f>G22*(1+L22/100)</f>
        <v>0</v>
      </c>
      <c r="N22" s="179">
        <v>1.8000000000000001E-4</v>
      </c>
      <c r="O22" s="179">
        <f>ROUND(E22*N22,2)</f>
        <v>0</v>
      </c>
      <c r="P22" s="179">
        <v>0</v>
      </c>
      <c r="Q22" s="179">
        <f>ROUND(E22*P22,2)</f>
        <v>0</v>
      </c>
      <c r="R22" s="179"/>
      <c r="S22" s="179"/>
      <c r="T22" s="180"/>
      <c r="U22" s="159">
        <v>7.5000000000000011E-2</v>
      </c>
      <c r="V22" s="159">
        <f>ROUND(E22*U22,2)</f>
        <v>1.19</v>
      </c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116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191" t="s">
        <v>133</v>
      </c>
      <c r="D23" s="160"/>
      <c r="E23" s="161">
        <v>15.8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118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81">
        <v>9</v>
      </c>
      <c r="B24" s="182"/>
      <c r="C24" s="192" t="s">
        <v>134</v>
      </c>
      <c r="D24" s="183" t="s">
        <v>135</v>
      </c>
      <c r="E24" s="184">
        <v>9.5</v>
      </c>
      <c r="F24" s="185"/>
      <c r="G24" s="186"/>
      <c r="H24" s="185"/>
      <c r="I24" s="186"/>
      <c r="J24" s="185"/>
      <c r="K24" s="186"/>
      <c r="L24" s="186">
        <v>15</v>
      </c>
      <c r="M24" s="186">
        <f>G24*(1+L24/100)</f>
        <v>0</v>
      </c>
      <c r="N24" s="186">
        <v>0.22107000000000002</v>
      </c>
      <c r="O24" s="186">
        <f>ROUND(E24*N24,2)</f>
        <v>2.1</v>
      </c>
      <c r="P24" s="186">
        <v>0</v>
      </c>
      <c r="Q24" s="186">
        <f>ROUND(E24*P24,2)</f>
        <v>0</v>
      </c>
      <c r="R24" s="186"/>
      <c r="S24" s="186"/>
      <c r="T24" s="187"/>
      <c r="U24" s="159">
        <v>0.18500000000000003</v>
      </c>
      <c r="V24" s="159">
        <f>ROUND(E24*U24,2)</f>
        <v>1.76</v>
      </c>
      <c r="W24" s="159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116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ht="22.5" outlineLevel="1" x14ac:dyDescent="0.2">
      <c r="A25" s="174">
        <v>10</v>
      </c>
      <c r="B25" s="175"/>
      <c r="C25" s="190" t="s">
        <v>136</v>
      </c>
      <c r="D25" s="176" t="s">
        <v>132</v>
      </c>
      <c r="E25" s="177">
        <v>5.3250000000000002</v>
      </c>
      <c r="F25" s="178"/>
      <c r="G25" s="179"/>
      <c r="H25" s="178"/>
      <c r="I25" s="179"/>
      <c r="J25" s="178"/>
      <c r="K25" s="179"/>
      <c r="L25" s="179">
        <v>15</v>
      </c>
      <c r="M25" s="179">
        <f>G25*(1+L25/100)</f>
        <v>0</v>
      </c>
      <c r="N25" s="179">
        <v>0.96300000000000008</v>
      </c>
      <c r="O25" s="179">
        <f>ROUND(E25*N25,2)</f>
        <v>5.13</v>
      </c>
      <c r="P25" s="179">
        <v>0</v>
      </c>
      <c r="Q25" s="179">
        <f>ROUND(E25*P25,2)</f>
        <v>0</v>
      </c>
      <c r="R25" s="179"/>
      <c r="S25" s="179"/>
      <c r="T25" s="180"/>
      <c r="U25" s="159">
        <v>1.2200000000000002</v>
      </c>
      <c r="V25" s="159">
        <f>ROUND(E25*U25,2)</f>
        <v>6.5</v>
      </c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116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57"/>
      <c r="B26" s="158"/>
      <c r="C26" s="191" t="s">
        <v>137</v>
      </c>
      <c r="D26" s="160"/>
      <c r="E26" s="161">
        <v>5.0750000000000002</v>
      </c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118</v>
      </c>
      <c r="AH26" s="150">
        <v>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57"/>
      <c r="B27" s="158"/>
      <c r="C27" s="191" t="s">
        <v>138</v>
      </c>
      <c r="D27" s="160"/>
      <c r="E27" s="161">
        <v>0.25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118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74">
        <v>11</v>
      </c>
      <c r="B28" s="175"/>
      <c r="C28" s="190" t="s">
        <v>139</v>
      </c>
      <c r="D28" s="176" t="s">
        <v>115</v>
      </c>
      <c r="E28" s="177">
        <v>5.8500000000000005</v>
      </c>
      <c r="F28" s="178"/>
      <c r="G28" s="179"/>
      <c r="H28" s="178"/>
      <c r="I28" s="179"/>
      <c r="J28" s="178"/>
      <c r="K28" s="179"/>
      <c r="L28" s="179">
        <v>15</v>
      </c>
      <c r="M28" s="179">
        <f>G28*(1+L28/100)</f>
        <v>0</v>
      </c>
      <c r="N28" s="179">
        <v>2.5250000000000004</v>
      </c>
      <c r="O28" s="179">
        <f>ROUND(E28*N28,2)</f>
        <v>14.77</v>
      </c>
      <c r="P28" s="179">
        <v>0</v>
      </c>
      <c r="Q28" s="179">
        <f>ROUND(E28*P28,2)</f>
        <v>0</v>
      </c>
      <c r="R28" s="179"/>
      <c r="S28" s="179"/>
      <c r="T28" s="180"/>
      <c r="U28" s="159">
        <v>0.47700000000000004</v>
      </c>
      <c r="V28" s="159">
        <f>ROUND(E28*U28,2)</f>
        <v>2.79</v>
      </c>
      <c r="W28" s="159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116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57"/>
      <c r="B29" s="158"/>
      <c r="C29" s="191" t="s">
        <v>140</v>
      </c>
      <c r="D29" s="160"/>
      <c r="E29" s="161">
        <v>5.8500000000000005</v>
      </c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118</v>
      </c>
      <c r="AH29" s="150">
        <v>0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74">
        <v>12</v>
      </c>
      <c r="B30" s="175"/>
      <c r="C30" s="190" t="s">
        <v>141</v>
      </c>
      <c r="D30" s="176" t="s">
        <v>115</v>
      </c>
      <c r="E30" s="177">
        <v>0.30000000000000004</v>
      </c>
      <c r="F30" s="178"/>
      <c r="G30" s="179"/>
      <c r="H30" s="178"/>
      <c r="I30" s="179"/>
      <c r="J30" s="178"/>
      <c r="K30" s="179"/>
      <c r="L30" s="179">
        <v>15</v>
      </c>
      <c r="M30" s="179">
        <f>G30*(1+L30/100)</f>
        <v>0</v>
      </c>
      <c r="N30" s="179">
        <v>2.5250000000000004</v>
      </c>
      <c r="O30" s="179">
        <f>ROUND(E30*N30,2)</f>
        <v>0.76</v>
      </c>
      <c r="P30" s="179">
        <v>0</v>
      </c>
      <c r="Q30" s="179">
        <f>ROUND(E30*P30,2)</f>
        <v>0</v>
      </c>
      <c r="R30" s="179"/>
      <c r="S30" s="179"/>
      <c r="T30" s="180"/>
      <c r="U30" s="159">
        <v>0.47700000000000004</v>
      </c>
      <c r="V30" s="159">
        <f>ROUND(E30*U30,2)</f>
        <v>0.14000000000000001</v>
      </c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116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57"/>
      <c r="B31" s="158"/>
      <c r="C31" s="191" t="s">
        <v>142</v>
      </c>
      <c r="D31" s="160"/>
      <c r="E31" s="161">
        <v>0.30000000000000004</v>
      </c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118</v>
      </c>
      <c r="AH31" s="150">
        <v>0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81">
        <v>13</v>
      </c>
      <c r="B32" s="182"/>
      <c r="C32" s="192" t="s">
        <v>143</v>
      </c>
      <c r="D32" s="183" t="s">
        <v>135</v>
      </c>
      <c r="E32" s="184">
        <v>9.5</v>
      </c>
      <c r="F32" s="185"/>
      <c r="G32" s="186"/>
      <c r="H32" s="185"/>
      <c r="I32" s="186"/>
      <c r="J32" s="185"/>
      <c r="K32" s="186"/>
      <c r="L32" s="186">
        <v>15</v>
      </c>
      <c r="M32" s="186">
        <f>G32*(1+L32/100)</f>
        <v>0</v>
      </c>
      <c r="N32" s="186">
        <v>4.8000000000000001E-4</v>
      </c>
      <c r="O32" s="186">
        <f>ROUND(E32*N32,2)</f>
        <v>0</v>
      </c>
      <c r="P32" s="186">
        <v>0</v>
      </c>
      <c r="Q32" s="186">
        <f>ROUND(E32*P32,2)</f>
        <v>0</v>
      </c>
      <c r="R32" s="186" t="s">
        <v>129</v>
      </c>
      <c r="S32" s="186"/>
      <c r="T32" s="187"/>
      <c r="U32" s="159">
        <v>0</v>
      </c>
      <c r="V32" s="159">
        <f>ROUND(E32*U32,2)</f>
        <v>0</v>
      </c>
      <c r="W32" s="159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130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74">
        <v>14</v>
      </c>
      <c r="B33" s="175"/>
      <c r="C33" s="190" t="s">
        <v>144</v>
      </c>
      <c r="D33" s="176" t="s">
        <v>132</v>
      </c>
      <c r="E33" s="177">
        <v>18.170000000000002</v>
      </c>
      <c r="F33" s="178"/>
      <c r="G33" s="179"/>
      <c r="H33" s="178"/>
      <c r="I33" s="179"/>
      <c r="J33" s="178"/>
      <c r="K33" s="179"/>
      <c r="L33" s="179">
        <v>15</v>
      </c>
      <c r="M33" s="179">
        <f>G33*(1+L33/100)</f>
        <v>0</v>
      </c>
      <c r="N33" s="179">
        <v>2.0000000000000001E-4</v>
      </c>
      <c r="O33" s="179">
        <f>ROUND(E33*N33,2)</f>
        <v>0</v>
      </c>
      <c r="P33" s="179">
        <v>0</v>
      </c>
      <c r="Q33" s="179">
        <f>ROUND(E33*P33,2)</f>
        <v>0</v>
      </c>
      <c r="R33" s="179" t="s">
        <v>129</v>
      </c>
      <c r="S33" s="179"/>
      <c r="T33" s="180"/>
      <c r="U33" s="159">
        <v>0</v>
      </c>
      <c r="V33" s="159">
        <f>ROUND(E33*U33,2)</f>
        <v>0</v>
      </c>
      <c r="W33" s="159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130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7"/>
      <c r="B34" s="158"/>
      <c r="C34" s="191" t="s">
        <v>145</v>
      </c>
      <c r="D34" s="160"/>
      <c r="E34" s="161">
        <v>18.170000000000002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118</v>
      </c>
      <c r="AH34" s="150">
        <v>0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x14ac:dyDescent="0.2">
      <c r="A35" s="168" t="s">
        <v>112</v>
      </c>
      <c r="B35" s="169" t="s">
        <v>60</v>
      </c>
      <c r="C35" s="189" t="s">
        <v>61</v>
      </c>
      <c r="D35" s="170"/>
      <c r="E35" s="171"/>
      <c r="F35" s="172"/>
      <c r="G35" s="172"/>
      <c r="H35" s="172"/>
      <c r="I35" s="172"/>
      <c r="J35" s="172"/>
      <c r="K35" s="172"/>
      <c r="L35" s="172"/>
      <c r="M35" s="172">
        <f>SUM(M36:M38)</f>
        <v>0</v>
      </c>
      <c r="N35" s="172"/>
      <c r="O35" s="172">
        <f>SUM(O36:O38)</f>
        <v>22.34</v>
      </c>
      <c r="P35" s="172"/>
      <c r="Q35" s="172">
        <f>SUM(Q36:Q38)</f>
        <v>0</v>
      </c>
      <c r="R35" s="172"/>
      <c r="S35" s="172"/>
      <c r="T35" s="173"/>
      <c r="U35" s="167"/>
      <c r="V35" s="167">
        <f>SUM(V36:V38)</f>
        <v>47.39</v>
      </c>
      <c r="W35" s="167"/>
      <c r="AG35" t="s">
        <v>113</v>
      </c>
    </row>
    <row r="36" spans="1:60" ht="22.5" outlineLevel="1" x14ac:dyDescent="0.2">
      <c r="A36" s="174">
        <v>15</v>
      </c>
      <c r="B36" s="175"/>
      <c r="C36" s="190" t="s">
        <v>146</v>
      </c>
      <c r="D36" s="176" t="s">
        <v>115</v>
      </c>
      <c r="E36" s="177">
        <v>12.843300000000001</v>
      </c>
      <c r="F36" s="178"/>
      <c r="G36" s="179"/>
      <c r="H36" s="178"/>
      <c r="I36" s="179"/>
      <c r="J36" s="178"/>
      <c r="K36" s="179"/>
      <c r="L36" s="179">
        <v>15</v>
      </c>
      <c r="M36" s="179">
        <f>G36*(1+L36/100)</f>
        <v>0</v>
      </c>
      <c r="N36" s="179">
        <v>1.7397300000000002</v>
      </c>
      <c r="O36" s="179">
        <f>ROUND(E36*N36,2)</f>
        <v>22.34</v>
      </c>
      <c r="P36" s="179">
        <v>0</v>
      </c>
      <c r="Q36" s="179">
        <f>ROUND(E36*P36,2)</f>
        <v>0</v>
      </c>
      <c r="R36" s="179"/>
      <c r="S36" s="179"/>
      <c r="T36" s="180"/>
      <c r="U36" s="159">
        <v>3.6900000000000004</v>
      </c>
      <c r="V36" s="159">
        <f>ROUND(E36*U36,2)</f>
        <v>47.39</v>
      </c>
      <c r="W36" s="159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116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ht="22.5" outlineLevel="1" x14ac:dyDescent="0.2">
      <c r="A37" s="157"/>
      <c r="B37" s="158"/>
      <c r="C37" s="191" t="s">
        <v>147</v>
      </c>
      <c r="D37" s="160"/>
      <c r="E37" s="161">
        <v>7.6593000000000009</v>
      </c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118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57"/>
      <c r="B38" s="158"/>
      <c r="C38" s="191" t="s">
        <v>148</v>
      </c>
      <c r="D38" s="160"/>
      <c r="E38" s="161">
        <v>5.1840000000000002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118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x14ac:dyDescent="0.2">
      <c r="A39" s="168" t="s">
        <v>112</v>
      </c>
      <c r="B39" s="169" t="s">
        <v>62</v>
      </c>
      <c r="C39" s="189" t="s">
        <v>63</v>
      </c>
      <c r="D39" s="170"/>
      <c r="E39" s="171"/>
      <c r="F39" s="172"/>
      <c r="G39" s="172"/>
      <c r="H39" s="172"/>
      <c r="I39" s="172"/>
      <c r="J39" s="172"/>
      <c r="K39" s="172"/>
      <c r="L39" s="172"/>
      <c r="M39" s="172">
        <f>SUM(M40:M45)</f>
        <v>0</v>
      </c>
      <c r="N39" s="172"/>
      <c r="O39" s="172">
        <f>SUM(O40:O45)</f>
        <v>4.0600000000000005</v>
      </c>
      <c r="P39" s="172"/>
      <c r="Q39" s="172">
        <f>SUM(Q40:Q45)</f>
        <v>0</v>
      </c>
      <c r="R39" s="172"/>
      <c r="S39" s="172"/>
      <c r="T39" s="173"/>
      <c r="U39" s="167"/>
      <c r="V39" s="167">
        <f>SUM(V40:V45)</f>
        <v>10.32</v>
      </c>
      <c r="W39" s="167"/>
      <c r="AG39" t="s">
        <v>113</v>
      </c>
    </row>
    <row r="40" spans="1:60" outlineLevel="1" x14ac:dyDescent="0.2">
      <c r="A40" s="174">
        <v>16</v>
      </c>
      <c r="B40" s="175"/>
      <c r="C40" s="190" t="s">
        <v>149</v>
      </c>
      <c r="D40" s="176" t="s">
        <v>132</v>
      </c>
      <c r="E40" s="177">
        <v>7.65</v>
      </c>
      <c r="F40" s="178"/>
      <c r="G40" s="179"/>
      <c r="H40" s="178"/>
      <c r="I40" s="179"/>
      <c r="J40" s="178"/>
      <c r="K40" s="179"/>
      <c r="L40" s="179">
        <v>15</v>
      </c>
      <c r="M40" s="179">
        <f>G40*(1+L40/100)</f>
        <v>0</v>
      </c>
      <c r="N40" s="179">
        <v>0.18216000000000002</v>
      </c>
      <c r="O40" s="179">
        <f>ROUND(E40*N40,2)</f>
        <v>1.39</v>
      </c>
      <c r="P40" s="179">
        <v>0</v>
      </c>
      <c r="Q40" s="179">
        <f>ROUND(E40*P40,2)</f>
        <v>0</v>
      </c>
      <c r="R40" s="179"/>
      <c r="S40" s="179"/>
      <c r="T40" s="180"/>
      <c r="U40" s="159">
        <v>2.4E-2</v>
      </c>
      <c r="V40" s="159">
        <f>ROUND(E40*U40,2)</f>
        <v>0.18</v>
      </c>
      <c r="W40" s="159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116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57"/>
      <c r="B41" s="158"/>
      <c r="C41" s="191" t="s">
        <v>150</v>
      </c>
      <c r="D41" s="160"/>
      <c r="E41" s="161">
        <v>7.65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118</v>
      </c>
      <c r="AH41" s="150">
        <v>0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74">
        <v>17</v>
      </c>
      <c r="B42" s="175"/>
      <c r="C42" s="190" t="s">
        <v>151</v>
      </c>
      <c r="D42" s="176" t="s">
        <v>132</v>
      </c>
      <c r="E42" s="177">
        <v>8.5</v>
      </c>
      <c r="F42" s="178"/>
      <c r="G42" s="179"/>
      <c r="H42" s="178"/>
      <c r="I42" s="179"/>
      <c r="J42" s="178"/>
      <c r="K42" s="179"/>
      <c r="L42" s="179">
        <v>15</v>
      </c>
      <c r="M42" s="179">
        <f>G42*(1+L42/100)</f>
        <v>0</v>
      </c>
      <c r="N42" s="179">
        <v>0.11</v>
      </c>
      <c r="O42" s="179">
        <f>ROUND(E42*N42,2)</f>
        <v>0.94</v>
      </c>
      <c r="P42" s="179">
        <v>0</v>
      </c>
      <c r="Q42" s="179">
        <f>ROUND(E42*P42,2)</f>
        <v>0</v>
      </c>
      <c r="R42" s="179"/>
      <c r="S42" s="179"/>
      <c r="T42" s="180"/>
      <c r="U42" s="159">
        <v>1.1930000000000001</v>
      </c>
      <c r="V42" s="159">
        <f>ROUND(E42*U42,2)</f>
        <v>10.14</v>
      </c>
      <c r="W42" s="159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116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57"/>
      <c r="B43" s="158"/>
      <c r="C43" s="191" t="s">
        <v>152</v>
      </c>
      <c r="D43" s="160"/>
      <c r="E43" s="161">
        <v>8.5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118</v>
      </c>
      <c r="AH43" s="150">
        <v>0</v>
      </c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74">
        <v>18</v>
      </c>
      <c r="B44" s="175"/>
      <c r="C44" s="190" t="s">
        <v>153</v>
      </c>
      <c r="D44" s="176" t="s">
        <v>132</v>
      </c>
      <c r="E44" s="177">
        <v>8.6700000000000017</v>
      </c>
      <c r="F44" s="178"/>
      <c r="G44" s="179"/>
      <c r="H44" s="178"/>
      <c r="I44" s="179"/>
      <c r="J44" s="178"/>
      <c r="K44" s="179"/>
      <c r="L44" s="179">
        <v>15</v>
      </c>
      <c r="M44" s="179">
        <f>G44*(1+L44/100)</f>
        <v>0</v>
      </c>
      <c r="N44" s="179">
        <v>0.2</v>
      </c>
      <c r="O44" s="179">
        <f>ROUND(E44*N44,2)</f>
        <v>1.73</v>
      </c>
      <c r="P44" s="179">
        <v>0</v>
      </c>
      <c r="Q44" s="179">
        <f>ROUND(E44*P44,2)</f>
        <v>0</v>
      </c>
      <c r="R44" s="179" t="s">
        <v>129</v>
      </c>
      <c r="S44" s="179"/>
      <c r="T44" s="180"/>
      <c r="U44" s="159">
        <v>0</v>
      </c>
      <c r="V44" s="159">
        <f>ROUND(E44*U44,2)</f>
        <v>0</v>
      </c>
      <c r="W44" s="159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130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191" t="s">
        <v>154</v>
      </c>
      <c r="D45" s="160"/>
      <c r="E45" s="161">
        <v>8.6700000000000017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118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x14ac:dyDescent="0.2">
      <c r="A46" s="168" t="s">
        <v>112</v>
      </c>
      <c r="B46" s="169" t="s">
        <v>64</v>
      </c>
      <c r="C46" s="189" t="s">
        <v>65</v>
      </c>
      <c r="D46" s="170"/>
      <c r="E46" s="171"/>
      <c r="F46" s="172"/>
      <c r="G46" s="172"/>
      <c r="H46" s="172"/>
      <c r="I46" s="172"/>
      <c r="J46" s="172"/>
      <c r="K46" s="172"/>
      <c r="L46" s="172"/>
      <c r="M46" s="172">
        <f>SUM(M47:M50)</f>
        <v>0</v>
      </c>
      <c r="N46" s="172"/>
      <c r="O46" s="172">
        <f>SUM(O47:O50)</f>
        <v>1.17</v>
      </c>
      <c r="P46" s="172"/>
      <c r="Q46" s="172">
        <f>SUM(Q47:Q50)</f>
        <v>0</v>
      </c>
      <c r="R46" s="172"/>
      <c r="S46" s="172"/>
      <c r="T46" s="173"/>
      <c r="U46" s="167"/>
      <c r="V46" s="167">
        <f>SUM(V47:V50)</f>
        <v>22.88</v>
      </c>
      <c r="W46" s="167"/>
      <c r="AG46" t="s">
        <v>113</v>
      </c>
    </row>
    <row r="47" spans="1:60" ht="22.5" outlineLevel="1" x14ac:dyDescent="0.2">
      <c r="A47" s="174">
        <v>19</v>
      </c>
      <c r="B47" s="175"/>
      <c r="C47" s="190" t="s">
        <v>155</v>
      </c>
      <c r="D47" s="176" t="s">
        <v>132</v>
      </c>
      <c r="E47" s="177">
        <v>29.911000000000001</v>
      </c>
      <c r="F47" s="178"/>
      <c r="G47" s="179"/>
      <c r="H47" s="178"/>
      <c r="I47" s="179"/>
      <c r="J47" s="178"/>
      <c r="K47" s="179"/>
      <c r="L47" s="179">
        <v>15</v>
      </c>
      <c r="M47" s="179">
        <f>G47*(1+L47/100)</f>
        <v>0</v>
      </c>
      <c r="N47" s="179">
        <v>3.465E-2</v>
      </c>
      <c r="O47" s="179">
        <f>ROUND(E47*N47,2)</f>
        <v>1.04</v>
      </c>
      <c r="P47" s="179">
        <v>0</v>
      </c>
      <c r="Q47" s="179">
        <f>ROUND(E47*P47,2)</f>
        <v>0</v>
      </c>
      <c r="R47" s="179"/>
      <c r="S47" s="179"/>
      <c r="T47" s="180"/>
      <c r="U47" s="159">
        <v>0.48000000000000004</v>
      </c>
      <c r="V47" s="159">
        <f>ROUND(E47*U47,2)</f>
        <v>14.36</v>
      </c>
      <c r="W47" s="159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116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57"/>
      <c r="B48" s="158"/>
      <c r="C48" s="191" t="s">
        <v>156</v>
      </c>
      <c r="D48" s="160"/>
      <c r="E48" s="161">
        <v>25.531000000000002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118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57"/>
      <c r="B49" s="158"/>
      <c r="C49" s="191" t="s">
        <v>157</v>
      </c>
      <c r="D49" s="160"/>
      <c r="E49" s="161">
        <v>4.3800000000000008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118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81">
        <v>20</v>
      </c>
      <c r="B50" s="182"/>
      <c r="C50" s="192" t="s">
        <v>158</v>
      </c>
      <c r="D50" s="183" t="s">
        <v>132</v>
      </c>
      <c r="E50" s="184">
        <v>29.911000000000001</v>
      </c>
      <c r="F50" s="185"/>
      <c r="G50" s="186"/>
      <c r="H50" s="185"/>
      <c r="I50" s="186"/>
      <c r="J50" s="185"/>
      <c r="K50" s="186"/>
      <c r="L50" s="186">
        <v>15</v>
      </c>
      <c r="M50" s="186">
        <f>G50*(1+L50/100)</f>
        <v>0</v>
      </c>
      <c r="N50" s="186">
        <v>4.4100000000000007E-3</v>
      </c>
      <c r="O50" s="186">
        <f>ROUND(E50*N50,2)</f>
        <v>0.13</v>
      </c>
      <c r="P50" s="186">
        <v>0</v>
      </c>
      <c r="Q50" s="186">
        <f>ROUND(E50*P50,2)</f>
        <v>0</v>
      </c>
      <c r="R50" s="186"/>
      <c r="S50" s="186"/>
      <c r="T50" s="187"/>
      <c r="U50" s="159">
        <v>0.28500000000000003</v>
      </c>
      <c r="V50" s="159">
        <f>ROUND(E50*U50,2)</f>
        <v>8.52</v>
      </c>
      <c r="W50" s="159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116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x14ac:dyDescent="0.2">
      <c r="A51" s="168" t="s">
        <v>112</v>
      </c>
      <c r="B51" s="169" t="s">
        <v>66</v>
      </c>
      <c r="C51" s="189" t="s">
        <v>67</v>
      </c>
      <c r="D51" s="170"/>
      <c r="E51" s="171"/>
      <c r="F51" s="172"/>
      <c r="G51" s="172"/>
      <c r="H51" s="172"/>
      <c r="I51" s="172"/>
      <c r="J51" s="172"/>
      <c r="K51" s="172"/>
      <c r="L51" s="172"/>
      <c r="M51" s="172">
        <f>SUM(M52:M66)</f>
        <v>0</v>
      </c>
      <c r="N51" s="172"/>
      <c r="O51" s="172">
        <f>SUM(O52:O66)</f>
        <v>18.940000000000001</v>
      </c>
      <c r="P51" s="172"/>
      <c r="Q51" s="172">
        <f>SUM(Q52:Q66)</f>
        <v>0</v>
      </c>
      <c r="R51" s="172"/>
      <c r="S51" s="172"/>
      <c r="T51" s="173"/>
      <c r="U51" s="167"/>
      <c r="V51" s="167">
        <f>SUM(V52:V66)</f>
        <v>25.14</v>
      </c>
      <c r="W51" s="167"/>
      <c r="AG51" t="s">
        <v>113</v>
      </c>
    </row>
    <row r="52" spans="1:60" outlineLevel="1" x14ac:dyDescent="0.2">
      <c r="A52" s="174">
        <v>21</v>
      </c>
      <c r="B52" s="175"/>
      <c r="C52" s="190" t="s">
        <v>159</v>
      </c>
      <c r="D52" s="176" t="s">
        <v>115</v>
      </c>
      <c r="E52" s="177">
        <v>2.2041000000000004</v>
      </c>
      <c r="F52" s="178"/>
      <c r="G52" s="179"/>
      <c r="H52" s="178"/>
      <c r="I52" s="179"/>
      <c r="J52" s="178"/>
      <c r="K52" s="179"/>
      <c r="L52" s="179">
        <v>15</v>
      </c>
      <c r="M52" s="179">
        <f>G52*(1+L52/100)</f>
        <v>0</v>
      </c>
      <c r="N52" s="179">
        <v>2.5250000000000004</v>
      </c>
      <c r="O52" s="179">
        <f>ROUND(E52*N52,2)</f>
        <v>5.57</v>
      </c>
      <c r="P52" s="179">
        <v>0</v>
      </c>
      <c r="Q52" s="179">
        <f>ROUND(E52*P52,2)</f>
        <v>0</v>
      </c>
      <c r="R52" s="179"/>
      <c r="S52" s="179"/>
      <c r="T52" s="180"/>
      <c r="U52" s="159">
        <v>2.58</v>
      </c>
      <c r="V52" s="159">
        <f>ROUND(E52*U52,2)</f>
        <v>5.69</v>
      </c>
      <c r="W52" s="159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116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191" t="s">
        <v>160</v>
      </c>
      <c r="D53" s="160"/>
      <c r="E53" s="161">
        <v>1.8180000000000001</v>
      </c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118</v>
      </c>
      <c r="AH53" s="150">
        <v>0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57"/>
      <c r="B54" s="158"/>
      <c r="C54" s="191" t="s">
        <v>161</v>
      </c>
      <c r="D54" s="160"/>
      <c r="E54" s="161">
        <v>0.38610000000000005</v>
      </c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118</v>
      </c>
      <c r="AH54" s="150">
        <v>0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74">
        <v>22</v>
      </c>
      <c r="B55" s="175"/>
      <c r="C55" s="190" t="s">
        <v>162</v>
      </c>
      <c r="D55" s="176" t="s">
        <v>115</v>
      </c>
      <c r="E55" s="177">
        <v>4.0455000000000005</v>
      </c>
      <c r="F55" s="178"/>
      <c r="G55" s="179"/>
      <c r="H55" s="178"/>
      <c r="I55" s="179"/>
      <c r="J55" s="178"/>
      <c r="K55" s="179"/>
      <c r="L55" s="179">
        <v>15</v>
      </c>
      <c r="M55" s="179">
        <f>G55*(1+L55/100)</f>
        <v>0</v>
      </c>
      <c r="N55" s="179">
        <v>2.5250000000000004</v>
      </c>
      <c r="O55" s="179">
        <f>ROUND(E55*N55,2)</f>
        <v>10.210000000000001</v>
      </c>
      <c r="P55" s="179">
        <v>0</v>
      </c>
      <c r="Q55" s="179">
        <f>ROUND(E55*P55,2)</f>
        <v>0</v>
      </c>
      <c r="R55" s="179"/>
      <c r="S55" s="179"/>
      <c r="T55" s="180"/>
      <c r="U55" s="159">
        <v>2.3170000000000002</v>
      </c>
      <c r="V55" s="159">
        <f>ROUND(E55*U55,2)</f>
        <v>9.3699999999999992</v>
      </c>
      <c r="W55" s="159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116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57"/>
      <c r="B56" s="158"/>
      <c r="C56" s="191" t="s">
        <v>163</v>
      </c>
      <c r="D56" s="160"/>
      <c r="E56" s="161">
        <v>4.0455000000000005</v>
      </c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118</v>
      </c>
      <c r="AH56" s="150">
        <v>0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81">
        <v>23</v>
      </c>
      <c r="B57" s="182"/>
      <c r="C57" s="192" t="s">
        <v>164</v>
      </c>
      <c r="D57" s="183" t="s">
        <v>115</v>
      </c>
      <c r="E57" s="184">
        <v>4.0455000000000005</v>
      </c>
      <c r="F57" s="185"/>
      <c r="G57" s="186"/>
      <c r="H57" s="185"/>
      <c r="I57" s="186"/>
      <c r="J57" s="185"/>
      <c r="K57" s="186"/>
      <c r="L57" s="186">
        <v>15</v>
      </c>
      <c r="M57" s="186">
        <f>G57*(1+L57/100)</f>
        <v>0</v>
      </c>
      <c r="N57" s="186">
        <v>0</v>
      </c>
      <c r="O57" s="186">
        <f>ROUND(E57*N57,2)</f>
        <v>0</v>
      </c>
      <c r="P57" s="186">
        <v>0</v>
      </c>
      <c r="Q57" s="186">
        <f>ROUND(E57*P57,2)</f>
        <v>0</v>
      </c>
      <c r="R57" s="186"/>
      <c r="S57" s="186"/>
      <c r="T57" s="187"/>
      <c r="U57" s="159">
        <v>0.67500000000000004</v>
      </c>
      <c r="V57" s="159">
        <f>ROUND(E57*U57,2)</f>
        <v>2.73</v>
      </c>
      <c r="W57" s="159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116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">
      <c r="A58" s="174">
        <v>24</v>
      </c>
      <c r="B58" s="175"/>
      <c r="C58" s="190" t="s">
        <v>165</v>
      </c>
      <c r="D58" s="176" t="s">
        <v>115</v>
      </c>
      <c r="E58" s="177">
        <v>0.38610000000000005</v>
      </c>
      <c r="F58" s="178"/>
      <c r="G58" s="179"/>
      <c r="H58" s="178"/>
      <c r="I58" s="179"/>
      <c r="J58" s="178"/>
      <c r="K58" s="179"/>
      <c r="L58" s="179">
        <v>15</v>
      </c>
      <c r="M58" s="179">
        <f>G58*(1+L58/100)</f>
        <v>0</v>
      </c>
      <c r="N58" s="179">
        <v>0.02</v>
      </c>
      <c r="O58" s="179">
        <f>ROUND(E58*N58,2)</f>
        <v>0.01</v>
      </c>
      <c r="P58" s="179">
        <v>0</v>
      </c>
      <c r="Q58" s="179">
        <f>ROUND(E58*P58,2)</f>
        <v>0</v>
      </c>
      <c r="R58" s="179"/>
      <c r="S58" s="179"/>
      <c r="T58" s="180"/>
      <c r="U58" s="159">
        <v>1.35</v>
      </c>
      <c r="V58" s="159">
        <f>ROUND(E58*U58,2)</f>
        <v>0.52</v>
      </c>
      <c r="W58" s="159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116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">
      <c r="A59" s="157"/>
      <c r="B59" s="158"/>
      <c r="C59" s="191" t="s">
        <v>166</v>
      </c>
      <c r="D59" s="160"/>
      <c r="E59" s="161">
        <v>0.38610000000000005</v>
      </c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118</v>
      </c>
      <c r="AH59" s="150">
        <v>0</v>
      </c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">
      <c r="A60" s="174">
        <v>25</v>
      </c>
      <c r="B60" s="175"/>
      <c r="C60" s="190" t="s">
        <v>167</v>
      </c>
      <c r="D60" s="176" t="s">
        <v>132</v>
      </c>
      <c r="E60" s="177">
        <v>3.7250000000000001</v>
      </c>
      <c r="F60" s="178"/>
      <c r="G60" s="179"/>
      <c r="H60" s="178"/>
      <c r="I60" s="179"/>
      <c r="J60" s="178"/>
      <c r="K60" s="179"/>
      <c r="L60" s="179">
        <v>15</v>
      </c>
      <c r="M60" s="179">
        <f>G60*(1+L60/100)</f>
        <v>0</v>
      </c>
      <c r="N60" s="179">
        <v>1.4100000000000001E-2</v>
      </c>
      <c r="O60" s="179">
        <f>ROUND(E60*N60,2)</f>
        <v>0.05</v>
      </c>
      <c r="P60" s="179">
        <v>0</v>
      </c>
      <c r="Q60" s="179">
        <f>ROUND(E60*P60,2)</f>
        <v>0</v>
      </c>
      <c r="R60" s="179"/>
      <c r="S60" s="179"/>
      <c r="T60" s="180"/>
      <c r="U60" s="159">
        <v>0.39600000000000002</v>
      </c>
      <c r="V60" s="159">
        <f>ROUND(E60*U60,2)</f>
        <v>1.48</v>
      </c>
      <c r="W60" s="159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116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57"/>
      <c r="B61" s="158"/>
      <c r="C61" s="191" t="s">
        <v>168</v>
      </c>
      <c r="D61" s="160"/>
      <c r="E61" s="161">
        <v>3.7250000000000001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118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81">
        <v>26</v>
      </c>
      <c r="B62" s="182"/>
      <c r="C62" s="192" t="s">
        <v>169</v>
      </c>
      <c r="D62" s="183" t="s">
        <v>132</v>
      </c>
      <c r="E62" s="184">
        <v>3.7250000000000001</v>
      </c>
      <c r="F62" s="185"/>
      <c r="G62" s="186"/>
      <c r="H62" s="185"/>
      <c r="I62" s="186"/>
      <c r="J62" s="185"/>
      <c r="K62" s="186"/>
      <c r="L62" s="186">
        <v>15</v>
      </c>
      <c r="M62" s="186">
        <f>G62*(1+L62/100)</f>
        <v>0</v>
      </c>
      <c r="N62" s="186">
        <v>0</v>
      </c>
      <c r="O62" s="186">
        <f>ROUND(E62*N62,2)</f>
        <v>0</v>
      </c>
      <c r="P62" s="186">
        <v>0</v>
      </c>
      <c r="Q62" s="186">
        <f>ROUND(E62*P62,2)</f>
        <v>0</v>
      </c>
      <c r="R62" s="186"/>
      <c r="S62" s="186"/>
      <c r="T62" s="187"/>
      <c r="U62" s="159">
        <v>0.24000000000000002</v>
      </c>
      <c r="V62" s="159">
        <f>ROUND(E62*U62,2)</f>
        <v>0.89</v>
      </c>
      <c r="W62" s="159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116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ht="22.5" outlineLevel="1" x14ac:dyDescent="0.2">
      <c r="A63" s="174">
        <v>27</v>
      </c>
      <c r="B63" s="175"/>
      <c r="C63" s="190" t="s">
        <v>170</v>
      </c>
      <c r="D63" s="176" t="s">
        <v>171</v>
      </c>
      <c r="E63" s="177">
        <v>9.6150000000000013E-2</v>
      </c>
      <c r="F63" s="178"/>
      <c r="G63" s="179"/>
      <c r="H63" s="178"/>
      <c r="I63" s="179"/>
      <c r="J63" s="178"/>
      <c r="K63" s="179"/>
      <c r="L63" s="179">
        <v>15</v>
      </c>
      <c r="M63" s="179">
        <f>G63*(1+L63/100)</f>
        <v>0</v>
      </c>
      <c r="N63" s="179">
        <v>1.0662500000000001</v>
      </c>
      <c r="O63" s="179">
        <f>ROUND(E63*N63,2)</f>
        <v>0.1</v>
      </c>
      <c r="P63" s="179">
        <v>0</v>
      </c>
      <c r="Q63" s="179">
        <f>ROUND(E63*P63,2)</f>
        <v>0</v>
      </c>
      <c r="R63" s="179"/>
      <c r="S63" s="179"/>
      <c r="T63" s="180"/>
      <c r="U63" s="159">
        <v>15.231000000000002</v>
      </c>
      <c r="V63" s="159">
        <f>ROUND(E63*U63,2)</f>
        <v>1.46</v>
      </c>
      <c r="W63" s="159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116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">
      <c r="A64" s="157"/>
      <c r="B64" s="158"/>
      <c r="C64" s="191" t="s">
        <v>172</v>
      </c>
      <c r="D64" s="160"/>
      <c r="E64" s="161">
        <v>9.6150000000000013E-2</v>
      </c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118</v>
      </c>
      <c r="AH64" s="150">
        <v>0</v>
      </c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74">
        <v>28</v>
      </c>
      <c r="B65" s="175"/>
      <c r="C65" s="190" t="s">
        <v>173</v>
      </c>
      <c r="D65" s="176" t="s">
        <v>115</v>
      </c>
      <c r="E65" s="177">
        <v>1.633</v>
      </c>
      <c r="F65" s="178"/>
      <c r="G65" s="179"/>
      <c r="H65" s="178"/>
      <c r="I65" s="179"/>
      <c r="J65" s="178"/>
      <c r="K65" s="179"/>
      <c r="L65" s="179">
        <v>15</v>
      </c>
      <c r="M65" s="179">
        <f>G65*(1+L65/100)</f>
        <v>0</v>
      </c>
      <c r="N65" s="179">
        <v>1.8370000000000002</v>
      </c>
      <c r="O65" s="179">
        <f>ROUND(E65*N65,2)</f>
        <v>3</v>
      </c>
      <c r="P65" s="179">
        <v>0</v>
      </c>
      <c r="Q65" s="179">
        <f>ROUND(E65*P65,2)</f>
        <v>0</v>
      </c>
      <c r="R65" s="179"/>
      <c r="S65" s="179"/>
      <c r="T65" s="180"/>
      <c r="U65" s="159">
        <v>1.8360000000000001</v>
      </c>
      <c r="V65" s="159">
        <f>ROUND(E65*U65,2)</f>
        <v>3</v>
      </c>
      <c r="W65" s="159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116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ht="22.5" outlineLevel="1" x14ac:dyDescent="0.2">
      <c r="A66" s="157"/>
      <c r="B66" s="158"/>
      <c r="C66" s="191" t="s">
        <v>174</v>
      </c>
      <c r="D66" s="160"/>
      <c r="E66" s="161">
        <v>1.633</v>
      </c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118</v>
      </c>
      <c r="AH66" s="150">
        <v>0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x14ac:dyDescent="0.2">
      <c r="A67" s="168" t="s">
        <v>112</v>
      </c>
      <c r="B67" s="169" t="s">
        <v>68</v>
      </c>
      <c r="C67" s="189" t="s">
        <v>69</v>
      </c>
      <c r="D67" s="170"/>
      <c r="E67" s="171"/>
      <c r="F67" s="172"/>
      <c r="G67" s="172"/>
      <c r="H67" s="172"/>
      <c r="I67" s="172"/>
      <c r="J67" s="172"/>
      <c r="K67" s="172"/>
      <c r="L67" s="172"/>
      <c r="M67" s="172">
        <f>SUM(M68:M85)</f>
        <v>0</v>
      </c>
      <c r="N67" s="172"/>
      <c r="O67" s="172">
        <f>SUM(O68:O85)</f>
        <v>6.16</v>
      </c>
      <c r="P67" s="172"/>
      <c r="Q67" s="172">
        <f>SUM(Q68:Q85)</f>
        <v>0</v>
      </c>
      <c r="R67" s="172"/>
      <c r="S67" s="172"/>
      <c r="T67" s="173"/>
      <c r="U67" s="167"/>
      <c r="V67" s="167">
        <f>SUM(V68:V85)</f>
        <v>11.700000000000001</v>
      </c>
      <c r="W67" s="167"/>
      <c r="AG67" t="s">
        <v>113</v>
      </c>
    </row>
    <row r="68" spans="1:60" ht="22.5" outlineLevel="1" x14ac:dyDescent="0.2">
      <c r="A68" s="181">
        <v>29</v>
      </c>
      <c r="B68" s="182"/>
      <c r="C68" s="192" t="s">
        <v>175</v>
      </c>
      <c r="D68" s="183" t="s">
        <v>176</v>
      </c>
      <c r="E68" s="184">
        <v>2</v>
      </c>
      <c r="F68" s="185"/>
      <c r="G68" s="186"/>
      <c r="H68" s="185"/>
      <c r="I68" s="186"/>
      <c r="J68" s="185"/>
      <c r="K68" s="186"/>
      <c r="L68" s="186">
        <v>15</v>
      </c>
      <c r="M68" s="186">
        <f>G68*(1+L68/100)</f>
        <v>0</v>
      </c>
      <c r="N68" s="186">
        <v>3.0596700000000001</v>
      </c>
      <c r="O68" s="186">
        <f>ROUND(E68*N68,2)</f>
        <v>6.12</v>
      </c>
      <c r="P68" s="186">
        <v>0</v>
      </c>
      <c r="Q68" s="186">
        <f>ROUND(E68*P68,2)</f>
        <v>0</v>
      </c>
      <c r="R68" s="186"/>
      <c r="S68" s="186"/>
      <c r="T68" s="187"/>
      <c r="U68" s="159">
        <v>5.024</v>
      </c>
      <c r="V68" s="159">
        <f>ROUND(E68*U68,2)</f>
        <v>10.050000000000001</v>
      </c>
      <c r="W68" s="159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116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81">
        <v>30</v>
      </c>
      <c r="B69" s="182"/>
      <c r="C69" s="192" t="s">
        <v>177</v>
      </c>
      <c r="D69" s="183" t="s">
        <v>176</v>
      </c>
      <c r="E69" s="184">
        <v>2</v>
      </c>
      <c r="F69" s="185"/>
      <c r="G69" s="186"/>
      <c r="H69" s="185"/>
      <c r="I69" s="186"/>
      <c r="J69" s="185"/>
      <c r="K69" s="186"/>
      <c r="L69" s="186">
        <v>15</v>
      </c>
      <c r="M69" s="186">
        <f>G69*(1+L69/100)</f>
        <v>0</v>
      </c>
      <c r="N69" s="186">
        <v>4.6800000000000001E-3</v>
      </c>
      <c r="O69" s="186">
        <f>ROUND(E69*N69,2)</f>
        <v>0.01</v>
      </c>
      <c r="P69" s="186">
        <v>0</v>
      </c>
      <c r="Q69" s="186">
        <f>ROUND(E69*P69,2)</f>
        <v>0</v>
      </c>
      <c r="R69" s="186"/>
      <c r="S69" s="186"/>
      <c r="T69" s="187"/>
      <c r="U69" s="159">
        <v>0.82500000000000007</v>
      </c>
      <c r="V69" s="159">
        <f>ROUND(E69*U69,2)</f>
        <v>1.65</v>
      </c>
      <c r="W69" s="159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116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ht="22.5" outlineLevel="1" x14ac:dyDescent="0.2">
      <c r="A70" s="174">
        <v>31</v>
      </c>
      <c r="B70" s="175"/>
      <c r="C70" s="190" t="s">
        <v>178</v>
      </c>
      <c r="D70" s="176" t="s">
        <v>135</v>
      </c>
      <c r="E70" s="177">
        <v>0</v>
      </c>
      <c r="F70" s="178"/>
      <c r="G70" s="179"/>
      <c r="H70" s="178"/>
      <c r="I70" s="179"/>
      <c r="J70" s="178"/>
      <c r="K70" s="179"/>
      <c r="L70" s="179">
        <v>15</v>
      </c>
      <c r="M70" s="179">
        <f>G70*(1+L70/100)</f>
        <v>0</v>
      </c>
      <c r="N70" s="179">
        <v>0.46866000000000002</v>
      </c>
      <c r="O70" s="179">
        <f>ROUND(E70*N70,2)</f>
        <v>0</v>
      </c>
      <c r="P70" s="179">
        <v>0</v>
      </c>
      <c r="Q70" s="179">
        <f>ROUND(E70*P70,2)</f>
        <v>0</v>
      </c>
      <c r="R70" s="179"/>
      <c r="S70" s="179"/>
      <c r="T70" s="180"/>
      <c r="U70" s="159">
        <v>1.9860500000000001</v>
      </c>
      <c r="V70" s="159">
        <f>ROUND(E70*U70,2)</f>
        <v>0</v>
      </c>
      <c r="W70" s="159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179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62"/>
      <c r="B71" s="163"/>
      <c r="C71" s="193" t="s">
        <v>180</v>
      </c>
      <c r="D71" s="164"/>
      <c r="E71" s="165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181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62"/>
      <c r="B72" s="163" t="s">
        <v>182</v>
      </c>
      <c r="C72" s="193" t="s">
        <v>183</v>
      </c>
      <c r="D72" s="164" t="s">
        <v>115</v>
      </c>
      <c r="E72" s="165">
        <v>0</v>
      </c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181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62"/>
      <c r="B73" s="163" t="s">
        <v>184</v>
      </c>
      <c r="C73" s="193" t="s">
        <v>185</v>
      </c>
      <c r="D73" s="164" t="s">
        <v>115</v>
      </c>
      <c r="E73" s="165">
        <v>0</v>
      </c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181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ht="22.5" outlineLevel="1" x14ac:dyDescent="0.2">
      <c r="A74" s="162"/>
      <c r="B74" s="163" t="s">
        <v>186</v>
      </c>
      <c r="C74" s="193" t="s">
        <v>187</v>
      </c>
      <c r="D74" s="164" t="s">
        <v>115</v>
      </c>
      <c r="E74" s="165">
        <v>0</v>
      </c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181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62"/>
      <c r="B75" s="163" t="s">
        <v>188</v>
      </c>
      <c r="C75" s="193" t="s">
        <v>189</v>
      </c>
      <c r="D75" s="164" t="s">
        <v>115</v>
      </c>
      <c r="E75" s="165">
        <v>0</v>
      </c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181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62"/>
      <c r="B76" s="163" t="s">
        <v>190</v>
      </c>
      <c r="C76" s="193" t="s">
        <v>191</v>
      </c>
      <c r="D76" s="164" t="s">
        <v>115</v>
      </c>
      <c r="E76" s="165">
        <v>0</v>
      </c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181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ht="22.5" outlineLevel="1" x14ac:dyDescent="0.2">
      <c r="A77" s="162"/>
      <c r="B77" s="163" t="s">
        <v>192</v>
      </c>
      <c r="C77" s="193" t="s">
        <v>193</v>
      </c>
      <c r="D77" s="164" t="s">
        <v>176</v>
      </c>
      <c r="E77" s="165">
        <v>0</v>
      </c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181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62"/>
      <c r="B78" s="163" t="s">
        <v>194</v>
      </c>
      <c r="C78" s="193" t="s">
        <v>195</v>
      </c>
      <c r="D78" s="164" t="s">
        <v>176</v>
      </c>
      <c r="E78" s="165">
        <v>0</v>
      </c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181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62"/>
      <c r="B79" s="163" t="s">
        <v>196</v>
      </c>
      <c r="C79" s="193" t="s">
        <v>197</v>
      </c>
      <c r="D79" s="164" t="s">
        <v>115</v>
      </c>
      <c r="E79" s="165">
        <v>0</v>
      </c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181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">
      <c r="A80" s="162"/>
      <c r="B80" s="163" t="s">
        <v>198</v>
      </c>
      <c r="C80" s="193" t="s">
        <v>199</v>
      </c>
      <c r="D80" s="164" t="s">
        <v>171</v>
      </c>
      <c r="E80" s="165">
        <v>0</v>
      </c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181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62"/>
      <c r="B81" s="163" t="s">
        <v>200</v>
      </c>
      <c r="C81" s="193" t="s">
        <v>201</v>
      </c>
      <c r="D81" s="164" t="s">
        <v>135</v>
      </c>
      <c r="E81" s="165">
        <v>0</v>
      </c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181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">
      <c r="A82" s="162"/>
      <c r="B82" s="163" t="s">
        <v>202</v>
      </c>
      <c r="C82" s="193" t="s">
        <v>203</v>
      </c>
      <c r="D82" s="164" t="s">
        <v>135</v>
      </c>
      <c r="E82" s="165">
        <v>0</v>
      </c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181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ht="22.5" outlineLevel="1" x14ac:dyDescent="0.2">
      <c r="A83" s="162"/>
      <c r="B83" s="163" t="s">
        <v>204</v>
      </c>
      <c r="C83" s="193" t="s">
        <v>205</v>
      </c>
      <c r="D83" s="164" t="s">
        <v>176</v>
      </c>
      <c r="E83" s="165">
        <v>0</v>
      </c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181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ht="22.5" outlineLevel="1" x14ac:dyDescent="0.2">
      <c r="A84" s="162"/>
      <c r="B84" s="163" t="s">
        <v>206</v>
      </c>
      <c r="C84" s="193" t="s">
        <v>207</v>
      </c>
      <c r="D84" s="164" t="s">
        <v>171</v>
      </c>
      <c r="E84" s="165">
        <v>0</v>
      </c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181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81">
        <v>32</v>
      </c>
      <c r="B85" s="182"/>
      <c r="C85" s="192" t="s">
        <v>208</v>
      </c>
      <c r="D85" s="183" t="s">
        <v>176</v>
      </c>
      <c r="E85" s="184">
        <v>2</v>
      </c>
      <c r="F85" s="185"/>
      <c r="G85" s="186"/>
      <c r="H85" s="185"/>
      <c r="I85" s="186"/>
      <c r="J85" s="185"/>
      <c r="K85" s="186"/>
      <c r="L85" s="186">
        <v>15</v>
      </c>
      <c r="M85" s="186">
        <f>G85*(1+L85/100)</f>
        <v>0</v>
      </c>
      <c r="N85" s="186">
        <v>1.2500000000000001E-2</v>
      </c>
      <c r="O85" s="186">
        <f>ROUND(E85*N85,2)</f>
        <v>0.03</v>
      </c>
      <c r="P85" s="186">
        <v>0</v>
      </c>
      <c r="Q85" s="186">
        <f>ROUND(E85*P85,2)</f>
        <v>0</v>
      </c>
      <c r="R85" s="186" t="s">
        <v>129</v>
      </c>
      <c r="S85" s="186"/>
      <c r="T85" s="187"/>
      <c r="U85" s="159">
        <v>0</v>
      </c>
      <c r="V85" s="159">
        <f>ROUND(E85*U85,2)</f>
        <v>0</v>
      </c>
      <c r="W85" s="159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130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x14ac:dyDescent="0.2">
      <c r="A86" s="168" t="s">
        <v>112</v>
      </c>
      <c r="B86" s="169" t="s">
        <v>70</v>
      </c>
      <c r="C86" s="189" t="s">
        <v>71</v>
      </c>
      <c r="D86" s="170"/>
      <c r="E86" s="171"/>
      <c r="F86" s="172"/>
      <c r="G86" s="172"/>
      <c r="H86" s="172"/>
      <c r="I86" s="172"/>
      <c r="J86" s="172"/>
      <c r="K86" s="172"/>
      <c r="L86" s="172"/>
      <c r="M86" s="172">
        <f>SUM(M87:M88)</f>
        <v>0</v>
      </c>
      <c r="N86" s="172"/>
      <c r="O86" s="172">
        <f>SUM(O87:O88)</f>
        <v>2.11</v>
      </c>
      <c r="P86" s="172"/>
      <c r="Q86" s="172">
        <f>SUM(Q87:Q88)</f>
        <v>0</v>
      </c>
      <c r="R86" s="172"/>
      <c r="S86" s="172"/>
      <c r="T86" s="173"/>
      <c r="U86" s="167"/>
      <c r="V86" s="167">
        <f>SUM(V87:V88)</f>
        <v>2.81</v>
      </c>
      <c r="W86" s="167"/>
      <c r="AG86" t="s">
        <v>113</v>
      </c>
    </row>
    <row r="87" spans="1:60" outlineLevel="1" x14ac:dyDescent="0.2">
      <c r="A87" s="181">
        <v>33</v>
      </c>
      <c r="B87" s="182"/>
      <c r="C87" s="192" t="s">
        <v>209</v>
      </c>
      <c r="D87" s="183" t="s">
        <v>135</v>
      </c>
      <c r="E87" s="184">
        <v>9.5</v>
      </c>
      <c r="F87" s="185"/>
      <c r="G87" s="186"/>
      <c r="H87" s="185"/>
      <c r="I87" s="186"/>
      <c r="J87" s="185"/>
      <c r="K87" s="186"/>
      <c r="L87" s="186">
        <v>15</v>
      </c>
      <c r="M87" s="186">
        <f>G87*(1+L87/100)</f>
        <v>0</v>
      </c>
      <c r="N87" s="186">
        <v>0.15674000000000002</v>
      </c>
      <c r="O87" s="186">
        <f>ROUND(E87*N87,2)</f>
        <v>1.49</v>
      </c>
      <c r="P87" s="186">
        <v>0</v>
      </c>
      <c r="Q87" s="186">
        <f>ROUND(E87*P87,2)</f>
        <v>0</v>
      </c>
      <c r="R87" s="186"/>
      <c r="S87" s="186"/>
      <c r="T87" s="187"/>
      <c r="U87" s="159">
        <v>0.29548000000000002</v>
      </c>
      <c r="V87" s="159">
        <f>ROUND(E87*U87,2)</f>
        <v>2.81</v>
      </c>
      <c r="W87" s="159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116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81">
        <v>34</v>
      </c>
      <c r="B88" s="182"/>
      <c r="C88" s="192" t="s">
        <v>210</v>
      </c>
      <c r="D88" s="183" t="s">
        <v>135</v>
      </c>
      <c r="E88" s="184">
        <v>9.5</v>
      </c>
      <c r="F88" s="185"/>
      <c r="G88" s="186"/>
      <c r="H88" s="185"/>
      <c r="I88" s="186"/>
      <c r="J88" s="185"/>
      <c r="K88" s="186"/>
      <c r="L88" s="186">
        <v>15</v>
      </c>
      <c r="M88" s="186">
        <f>G88*(1+L88/100)</f>
        <v>0</v>
      </c>
      <c r="N88" s="186">
        <v>6.5000000000000002E-2</v>
      </c>
      <c r="O88" s="186">
        <f>ROUND(E88*N88,2)</f>
        <v>0.62</v>
      </c>
      <c r="P88" s="186">
        <v>0</v>
      </c>
      <c r="Q88" s="186">
        <f>ROUND(E88*P88,2)</f>
        <v>0</v>
      </c>
      <c r="R88" s="186" t="s">
        <v>129</v>
      </c>
      <c r="S88" s="186"/>
      <c r="T88" s="187"/>
      <c r="U88" s="159">
        <v>0</v>
      </c>
      <c r="V88" s="159">
        <f>ROUND(E88*U88,2)</f>
        <v>0</v>
      </c>
      <c r="W88" s="159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130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x14ac:dyDescent="0.2">
      <c r="A89" s="168" t="s">
        <v>112</v>
      </c>
      <c r="B89" s="169" t="s">
        <v>72</v>
      </c>
      <c r="C89" s="189" t="s">
        <v>73</v>
      </c>
      <c r="D89" s="170"/>
      <c r="E89" s="171"/>
      <c r="F89" s="172"/>
      <c r="G89" s="172"/>
      <c r="H89" s="172"/>
      <c r="I89" s="172"/>
      <c r="J89" s="172"/>
      <c r="K89" s="172"/>
      <c r="L89" s="172"/>
      <c r="M89" s="172">
        <f>SUM(M90:M90)</f>
        <v>0</v>
      </c>
      <c r="N89" s="172"/>
      <c r="O89" s="172">
        <f>SUM(O90:O90)</f>
        <v>0</v>
      </c>
      <c r="P89" s="172"/>
      <c r="Q89" s="172">
        <f>SUM(Q90:Q90)</f>
        <v>0</v>
      </c>
      <c r="R89" s="172"/>
      <c r="S89" s="172"/>
      <c r="T89" s="173"/>
      <c r="U89" s="167"/>
      <c r="V89" s="167">
        <f>SUM(V90:V90)</f>
        <v>68.7</v>
      </c>
      <c r="W89" s="167"/>
      <c r="AG89" t="s">
        <v>113</v>
      </c>
    </row>
    <row r="90" spans="1:60" outlineLevel="1" x14ac:dyDescent="0.2">
      <c r="A90" s="181">
        <v>35</v>
      </c>
      <c r="B90" s="182"/>
      <c r="C90" s="192" t="s">
        <v>211</v>
      </c>
      <c r="D90" s="183" t="s">
        <v>171</v>
      </c>
      <c r="E90" s="184">
        <v>80.63691</v>
      </c>
      <c r="F90" s="185"/>
      <c r="G90" s="186"/>
      <c r="H90" s="185"/>
      <c r="I90" s="186"/>
      <c r="J90" s="185"/>
      <c r="K90" s="186"/>
      <c r="L90" s="186">
        <v>15</v>
      </c>
      <c r="M90" s="186">
        <f>G90*(1+L90/100)</f>
        <v>0</v>
      </c>
      <c r="N90" s="186">
        <v>0</v>
      </c>
      <c r="O90" s="186">
        <f>ROUND(E90*N90,2)</f>
        <v>0</v>
      </c>
      <c r="P90" s="186">
        <v>0</v>
      </c>
      <c r="Q90" s="186">
        <f>ROUND(E90*P90,2)</f>
        <v>0</v>
      </c>
      <c r="R90" s="186"/>
      <c r="S90" s="186"/>
      <c r="T90" s="187"/>
      <c r="U90" s="159">
        <v>0.85200000000000009</v>
      </c>
      <c r="V90" s="159">
        <f>ROUND(E90*U90,2)</f>
        <v>68.7</v>
      </c>
      <c r="W90" s="159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212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x14ac:dyDescent="0.2">
      <c r="A91" s="168" t="s">
        <v>112</v>
      </c>
      <c r="B91" s="169" t="s">
        <v>74</v>
      </c>
      <c r="C91" s="189" t="s">
        <v>75</v>
      </c>
      <c r="D91" s="170"/>
      <c r="E91" s="171"/>
      <c r="F91" s="172"/>
      <c r="G91" s="172"/>
      <c r="H91" s="172"/>
      <c r="I91" s="172"/>
      <c r="J91" s="172"/>
      <c r="K91" s="172"/>
      <c r="L91" s="172"/>
      <c r="M91" s="172">
        <f>SUM(M92:M97)</f>
        <v>0</v>
      </c>
      <c r="N91" s="172"/>
      <c r="O91" s="172">
        <f>SUM(O92:O97)</f>
        <v>0.17</v>
      </c>
      <c r="P91" s="172"/>
      <c r="Q91" s="172">
        <f>SUM(Q92:Q97)</f>
        <v>0</v>
      </c>
      <c r="R91" s="172"/>
      <c r="S91" s="172"/>
      <c r="T91" s="173"/>
      <c r="U91" s="167"/>
      <c r="V91" s="167">
        <f>SUM(V92:V97)</f>
        <v>7.57</v>
      </c>
      <c r="W91" s="167"/>
      <c r="AG91" t="s">
        <v>113</v>
      </c>
    </row>
    <row r="92" spans="1:60" ht="22.5" outlineLevel="1" x14ac:dyDescent="0.2">
      <c r="A92" s="174">
        <v>36</v>
      </c>
      <c r="B92" s="175"/>
      <c r="C92" s="190" t="s">
        <v>213</v>
      </c>
      <c r="D92" s="176" t="s">
        <v>132</v>
      </c>
      <c r="E92" s="177">
        <v>28.42</v>
      </c>
      <c r="F92" s="178"/>
      <c r="G92" s="179"/>
      <c r="H92" s="178"/>
      <c r="I92" s="179"/>
      <c r="J92" s="178"/>
      <c r="K92" s="179"/>
      <c r="L92" s="179">
        <v>15</v>
      </c>
      <c r="M92" s="179">
        <f>G92*(1+L92/100)</f>
        <v>0</v>
      </c>
      <c r="N92" s="179">
        <v>3.3000000000000005E-4</v>
      </c>
      <c r="O92" s="179">
        <f>ROUND(E92*N92,2)</f>
        <v>0.01</v>
      </c>
      <c r="P92" s="179">
        <v>0</v>
      </c>
      <c r="Q92" s="179">
        <f>ROUND(E92*P92,2)</f>
        <v>0</v>
      </c>
      <c r="R92" s="179"/>
      <c r="S92" s="179"/>
      <c r="T92" s="180"/>
      <c r="U92" s="159">
        <v>2.75E-2</v>
      </c>
      <c r="V92" s="159">
        <f>ROUND(E92*U92,2)</f>
        <v>0.78</v>
      </c>
      <c r="W92" s="159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116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57"/>
      <c r="B93" s="158"/>
      <c r="C93" s="191" t="s">
        <v>214</v>
      </c>
      <c r="D93" s="160"/>
      <c r="E93" s="161">
        <v>28.42</v>
      </c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118</v>
      </c>
      <c r="AH93" s="150">
        <v>0</v>
      </c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ht="22.5" outlineLevel="1" x14ac:dyDescent="0.2">
      <c r="A94" s="174">
        <v>37</v>
      </c>
      <c r="B94" s="175"/>
      <c r="C94" s="190" t="s">
        <v>215</v>
      </c>
      <c r="D94" s="176" t="s">
        <v>132</v>
      </c>
      <c r="E94" s="177">
        <v>28.42</v>
      </c>
      <c r="F94" s="178"/>
      <c r="G94" s="179"/>
      <c r="H94" s="178"/>
      <c r="I94" s="179"/>
      <c r="J94" s="178"/>
      <c r="K94" s="179"/>
      <c r="L94" s="179">
        <v>15</v>
      </c>
      <c r="M94" s="179">
        <f>G94*(1+L94/100)</f>
        <v>0</v>
      </c>
      <c r="N94" s="179">
        <v>5.5900000000000004E-3</v>
      </c>
      <c r="O94" s="179">
        <f>ROUND(E94*N94,2)</f>
        <v>0.16</v>
      </c>
      <c r="P94" s="179">
        <v>0</v>
      </c>
      <c r="Q94" s="179">
        <f>ROUND(E94*P94,2)</f>
        <v>0</v>
      </c>
      <c r="R94" s="179"/>
      <c r="S94" s="179"/>
      <c r="T94" s="180"/>
      <c r="U94" s="159">
        <v>0.22991</v>
      </c>
      <c r="V94" s="159">
        <f>ROUND(E94*U94,2)</f>
        <v>6.53</v>
      </c>
      <c r="W94" s="159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116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57"/>
      <c r="B95" s="158"/>
      <c r="C95" s="191" t="s">
        <v>214</v>
      </c>
      <c r="D95" s="160"/>
      <c r="E95" s="161">
        <v>28.42</v>
      </c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118</v>
      </c>
      <c r="AH95" s="150">
        <v>0</v>
      </c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81">
        <v>38</v>
      </c>
      <c r="B96" s="182"/>
      <c r="C96" s="192" t="s">
        <v>216</v>
      </c>
      <c r="D96" s="183" t="s">
        <v>132</v>
      </c>
      <c r="E96" s="184">
        <v>0</v>
      </c>
      <c r="F96" s="185"/>
      <c r="G96" s="186"/>
      <c r="H96" s="185"/>
      <c r="I96" s="186"/>
      <c r="J96" s="185"/>
      <c r="K96" s="186"/>
      <c r="L96" s="186">
        <v>15</v>
      </c>
      <c r="M96" s="186">
        <f>G96*(1+L96/100)</f>
        <v>0</v>
      </c>
      <c r="N96" s="186">
        <v>7.1000000000000002E-4</v>
      </c>
      <c r="O96" s="186">
        <f>ROUND(E96*N96,2)</f>
        <v>0</v>
      </c>
      <c r="P96" s="186">
        <v>0</v>
      </c>
      <c r="Q96" s="186">
        <f>ROUND(E96*P96,2)</f>
        <v>0</v>
      </c>
      <c r="R96" s="186"/>
      <c r="S96" s="186"/>
      <c r="T96" s="187"/>
      <c r="U96" s="159">
        <v>0.34</v>
      </c>
      <c r="V96" s="159">
        <f>ROUND(E96*U96,2)</f>
        <v>0</v>
      </c>
      <c r="W96" s="159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116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81">
        <v>39</v>
      </c>
      <c r="B97" s="182"/>
      <c r="C97" s="192" t="s">
        <v>217</v>
      </c>
      <c r="D97" s="183" t="s">
        <v>171</v>
      </c>
      <c r="E97" s="184">
        <v>0.16825000000000001</v>
      </c>
      <c r="F97" s="185"/>
      <c r="G97" s="186"/>
      <c r="H97" s="185"/>
      <c r="I97" s="186"/>
      <c r="J97" s="185"/>
      <c r="K97" s="186"/>
      <c r="L97" s="186">
        <v>15</v>
      </c>
      <c r="M97" s="186">
        <f>G97*(1+L97/100)</f>
        <v>0</v>
      </c>
      <c r="N97" s="186">
        <v>0</v>
      </c>
      <c r="O97" s="186">
        <f>ROUND(E97*N97,2)</f>
        <v>0</v>
      </c>
      <c r="P97" s="186">
        <v>0</v>
      </c>
      <c r="Q97" s="186">
        <f>ROUND(E97*P97,2)</f>
        <v>0</v>
      </c>
      <c r="R97" s="186"/>
      <c r="S97" s="186"/>
      <c r="T97" s="187"/>
      <c r="U97" s="159">
        <v>1.5670000000000002</v>
      </c>
      <c r="V97" s="159">
        <f>ROUND(E97*U97,2)</f>
        <v>0.26</v>
      </c>
      <c r="W97" s="159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212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x14ac:dyDescent="0.2">
      <c r="A98" s="168" t="s">
        <v>112</v>
      </c>
      <c r="B98" s="169" t="s">
        <v>76</v>
      </c>
      <c r="C98" s="189" t="s">
        <v>77</v>
      </c>
      <c r="D98" s="170"/>
      <c r="E98" s="171"/>
      <c r="F98" s="172"/>
      <c r="G98" s="172"/>
      <c r="H98" s="172"/>
      <c r="I98" s="172"/>
      <c r="J98" s="172"/>
      <c r="K98" s="172"/>
      <c r="L98" s="172"/>
      <c r="M98" s="172">
        <f>SUM(M99:M100)</f>
        <v>0</v>
      </c>
      <c r="N98" s="172"/>
      <c r="O98" s="172">
        <f>SUM(O99:O100)</f>
        <v>0.04</v>
      </c>
      <c r="P98" s="172"/>
      <c r="Q98" s="172">
        <f>SUM(Q99:Q100)</f>
        <v>0</v>
      </c>
      <c r="R98" s="172"/>
      <c r="S98" s="172"/>
      <c r="T98" s="173"/>
      <c r="U98" s="167"/>
      <c r="V98" s="167">
        <f>SUM(V99:V100)</f>
        <v>0.91</v>
      </c>
      <c r="W98" s="167"/>
      <c r="AG98" t="s">
        <v>113</v>
      </c>
    </row>
    <row r="99" spans="1:60" ht="22.5" outlineLevel="1" x14ac:dyDescent="0.2">
      <c r="A99" s="174">
        <v>40</v>
      </c>
      <c r="B99" s="175"/>
      <c r="C99" s="190" t="s">
        <v>218</v>
      </c>
      <c r="D99" s="176" t="s">
        <v>132</v>
      </c>
      <c r="E99" s="177">
        <v>33.75</v>
      </c>
      <c r="F99" s="178"/>
      <c r="G99" s="179"/>
      <c r="H99" s="178"/>
      <c r="I99" s="179"/>
      <c r="J99" s="178"/>
      <c r="K99" s="179"/>
      <c r="L99" s="179">
        <v>15</v>
      </c>
      <c r="M99" s="179">
        <f>G99*(1+L99/100)</f>
        <v>0</v>
      </c>
      <c r="N99" s="179">
        <v>1.1500000000000002E-3</v>
      </c>
      <c r="O99" s="179">
        <f>ROUND(E99*N99,2)</f>
        <v>0.04</v>
      </c>
      <c r="P99" s="179">
        <v>0</v>
      </c>
      <c r="Q99" s="179">
        <f>ROUND(E99*P99,2)</f>
        <v>0</v>
      </c>
      <c r="R99" s="179"/>
      <c r="S99" s="179"/>
      <c r="T99" s="180"/>
      <c r="U99" s="159">
        <v>2.7000000000000003E-2</v>
      </c>
      <c r="V99" s="159">
        <f>ROUND(E99*U99,2)</f>
        <v>0.91</v>
      </c>
      <c r="W99" s="159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116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">
      <c r="A100" s="157"/>
      <c r="B100" s="158"/>
      <c r="C100" s="191" t="s">
        <v>219</v>
      </c>
      <c r="D100" s="160"/>
      <c r="E100" s="161">
        <v>33.75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118</v>
      </c>
      <c r="AH100" s="150">
        <v>0</v>
      </c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x14ac:dyDescent="0.2">
      <c r="A101" s="168" t="s">
        <v>112</v>
      </c>
      <c r="B101" s="169" t="s">
        <v>78</v>
      </c>
      <c r="C101" s="189" t="s">
        <v>79</v>
      </c>
      <c r="D101" s="170"/>
      <c r="E101" s="171"/>
      <c r="F101" s="172"/>
      <c r="G101" s="172"/>
      <c r="H101" s="172"/>
      <c r="I101" s="172"/>
      <c r="J101" s="172"/>
      <c r="K101" s="172"/>
      <c r="L101" s="172"/>
      <c r="M101" s="172">
        <f>SUM(M102:M119)</f>
        <v>0</v>
      </c>
      <c r="N101" s="172"/>
      <c r="O101" s="172">
        <f>SUM(O102:O119)</f>
        <v>1.29</v>
      </c>
      <c r="P101" s="172"/>
      <c r="Q101" s="172">
        <f>SUM(Q102:Q119)</f>
        <v>0</v>
      </c>
      <c r="R101" s="172"/>
      <c r="S101" s="172"/>
      <c r="T101" s="173"/>
      <c r="U101" s="167"/>
      <c r="V101" s="167">
        <f>SUM(V102:V119)</f>
        <v>61.929999999999993</v>
      </c>
      <c r="W101" s="167"/>
      <c r="AG101" t="s">
        <v>113</v>
      </c>
    </row>
    <row r="102" spans="1:60" outlineLevel="1" x14ac:dyDescent="0.2">
      <c r="A102" s="174">
        <v>41</v>
      </c>
      <c r="B102" s="175"/>
      <c r="C102" s="190" t="s">
        <v>220</v>
      </c>
      <c r="D102" s="176" t="s">
        <v>135</v>
      </c>
      <c r="E102" s="177">
        <v>45</v>
      </c>
      <c r="F102" s="178"/>
      <c r="G102" s="179"/>
      <c r="H102" s="178"/>
      <c r="I102" s="179"/>
      <c r="J102" s="178"/>
      <c r="K102" s="179"/>
      <c r="L102" s="179">
        <v>15</v>
      </c>
      <c r="M102" s="179">
        <f>G102*(1+L102/100)</f>
        <v>0</v>
      </c>
      <c r="N102" s="179">
        <v>9.9000000000000021E-4</v>
      </c>
      <c r="O102" s="179">
        <f>ROUND(E102*N102,2)</f>
        <v>0.04</v>
      </c>
      <c r="P102" s="179">
        <v>0</v>
      </c>
      <c r="Q102" s="179">
        <f>ROUND(E102*P102,2)</f>
        <v>0</v>
      </c>
      <c r="R102" s="179"/>
      <c r="S102" s="179"/>
      <c r="T102" s="180"/>
      <c r="U102" s="159">
        <v>0.26200000000000001</v>
      </c>
      <c r="V102" s="159">
        <f>ROUND(E102*U102,2)</f>
        <v>11.79</v>
      </c>
      <c r="W102" s="159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116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">
      <c r="A103" s="157"/>
      <c r="B103" s="158"/>
      <c r="C103" s="191" t="s">
        <v>221</v>
      </c>
      <c r="D103" s="160"/>
      <c r="E103" s="161">
        <v>45</v>
      </c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118</v>
      </c>
      <c r="AH103" s="150">
        <v>0</v>
      </c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">
      <c r="A104" s="174">
        <v>42</v>
      </c>
      <c r="B104" s="175"/>
      <c r="C104" s="190" t="s">
        <v>222</v>
      </c>
      <c r="D104" s="176" t="s">
        <v>135</v>
      </c>
      <c r="E104" s="177">
        <v>7.2</v>
      </c>
      <c r="F104" s="178"/>
      <c r="G104" s="179"/>
      <c r="H104" s="178"/>
      <c r="I104" s="179"/>
      <c r="J104" s="178"/>
      <c r="K104" s="179"/>
      <c r="L104" s="179">
        <v>15</v>
      </c>
      <c r="M104" s="179">
        <f>G104*(1+L104/100)</f>
        <v>0</v>
      </c>
      <c r="N104" s="179">
        <v>9.9000000000000021E-4</v>
      </c>
      <c r="O104" s="179">
        <f>ROUND(E104*N104,2)</f>
        <v>0.01</v>
      </c>
      <c r="P104" s="179">
        <v>0</v>
      </c>
      <c r="Q104" s="179">
        <f>ROUND(E104*P104,2)</f>
        <v>0</v>
      </c>
      <c r="R104" s="179"/>
      <c r="S104" s="179"/>
      <c r="T104" s="180"/>
      <c r="U104" s="159">
        <v>0.36100000000000004</v>
      </c>
      <c r="V104" s="159">
        <f>ROUND(E104*U104,2)</f>
        <v>2.6</v>
      </c>
      <c r="W104" s="159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116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57"/>
      <c r="B105" s="158"/>
      <c r="C105" s="191" t="s">
        <v>223</v>
      </c>
      <c r="D105" s="160"/>
      <c r="E105" s="161">
        <v>7.2</v>
      </c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118</v>
      </c>
      <c r="AH105" s="150">
        <v>0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">
      <c r="A106" s="174">
        <v>43</v>
      </c>
      <c r="B106" s="175"/>
      <c r="C106" s="190" t="s">
        <v>224</v>
      </c>
      <c r="D106" s="176" t="s">
        <v>135</v>
      </c>
      <c r="E106" s="177">
        <v>18</v>
      </c>
      <c r="F106" s="178"/>
      <c r="G106" s="179"/>
      <c r="H106" s="178"/>
      <c r="I106" s="179"/>
      <c r="J106" s="178"/>
      <c r="K106" s="179"/>
      <c r="L106" s="179">
        <v>15</v>
      </c>
      <c r="M106" s="179">
        <f>G106*(1+L106/100)</f>
        <v>0</v>
      </c>
      <c r="N106" s="179">
        <v>9.9000000000000021E-4</v>
      </c>
      <c r="O106" s="179">
        <f>ROUND(E106*N106,2)</f>
        <v>0.02</v>
      </c>
      <c r="P106" s="179">
        <v>0</v>
      </c>
      <c r="Q106" s="179">
        <f>ROUND(E106*P106,2)</f>
        <v>0</v>
      </c>
      <c r="R106" s="179"/>
      <c r="S106" s="179"/>
      <c r="T106" s="180"/>
      <c r="U106" s="159">
        <v>0.48900000000000005</v>
      </c>
      <c r="V106" s="159">
        <f>ROUND(E106*U106,2)</f>
        <v>8.8000000000000007</v>
      </c>
      <c r="W106" s="159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116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57"/>
      <c r="B107" s="158"/>
      <c r="C107" s="191" t="s">
        <v>225</v>
      </c>
      <c r="D107" s="160"/>
      <c r="E107" s="161">
        <v>18</v>
      </c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118</v>
      </c>
      <c r="AH107" s="150">
        <v>0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ht="22.5" outlineLevel="1" x14ac:dyDescent="0.2">
      <c r="A108" s="174">
        <v>44</v>
      </c>
      <c r="B108" s="175"/>
      <c r="C108" s="190" t="s">
        <v>226</v>
      </c>
      <c r="D108" s="176" t="s">
        <v>132</v>
      </c>
      <c r="E108" s="177">
        <v>33.75</v>
      </c>
      <c r="F108" s="178"/>
      <c r="G108" s="179"/>
      <c r="H108" s="178"/>
      <c r="I108" s="179"/>
      <c r="J108" s="178"/>
      <c r="K108" s="179"/>
      <c r="L108" s="179">
        <v>15</v>
      </c>
      <c r="M108" s="179">
        <f>G108*(1+L108/100)</f>
        <v>0</v>
      </c>
      <c r="N108" s="179">
        <v>9.1E-4</v>
      </c>
      <c r="O108" s="179">
        <f>ROUND(E108*N108,2)</f>
        <v>0.03</v>
      </c>
      <c r="P108" s="179">
        <v>0</v>
      </c>
      <c r="Q108" s="179">
        <f>ROUND(E108*P108,2)</f>
        <v>0</v>
      </c>
      <c r="R108" s="179"/>
      <c r="S108" s="179"/>
      <c r="T108" s="180"/>
      <c r="U108" s="159">
        <v>5.5E-2</v>
      </c>
      <c r="V108" s="159">
        <f>ROUND(E108*U108,2)</f>
        <v>1.86</v>
      </c>
      <c r="W108" s="159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116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57"/>
      <c r="B109" s="158"/>
      <c r="C109" s="191" t="s">
        <v>227</v>
      </c>
      <c r="D109" s="160"/>
      <c r="E109" s="161">
        <v>33.75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118</v>
      </c>
      <c r="AH109" s="150">
        <v>0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ht="22.5" outlineLevel="1" x14ac:dyDescent="0.2">
      <c r="A110" s="174">
        <v>45</v>
      </c>
      <c r="B110" s="175"/>
      <c r="C110" s="190" t="s">
        <v>228</v>
      </c>
      <c r="D110" s="176" t="s">
        <v>132</v>
      </c>
      <c r="E110" s="177">
        <v>33.75</v>
      </c>
      <c r="F110" s="178"/>
      <c r="G110" s="179"/>
      <c r="H110" s="178"/>
      <c r="I110" s="179"/>
      <c r="J110" s="178"/>
      <c r="K110" s="179"/>
      <c r="L110" s="179">
        <v>15</v>
      </c>
      <c r="M110" s="179">
        <f>G110*(1+L110/100)</f>
        <v>0</v>
      </c>
      <c r="N110" s="179">
        <v>1.0290000000000001E-2</v>
      </c>
      <c r="O110" s="179">
        <f>ROUND(E110*N110,2)</f>
        <v>0.35</v>
      </c>
      <c r="P110" s="179">
        <v>0</v>
      </c>
      <c r="Q110" s="179">
        <f>ROUND(E110*P110,2)</f>
        <v>0</v>
      </c>
      <c r="R110" s="179"/>
      <c r="S110" s="179"/>
      <c r="T110" s="180"/>
      <c r="U110" s="159">
        <v>0.87000000000000011</v>
      </c>
      <c r="V110" s="159">
        <f>ROUND(E110*U110,2)</f>
        <v>29.36</v>
      </c>
      <c r="W110" s="159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116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">
      <c r="A111" s="157"/>
      <c r="B111" s="158"/>
      <c r="C111" s="191" t="s">
        <v>229</v>
      </c>
      <c r="D111" s="160"/>
      <c r="E111" s="161">
        <v>33.75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118</v>
      </c>
      <c r="AH111" s="150">
        <v>0</v>
      </c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ht="22.5" outlineLevel="1" x14ac:dyDescent="0.2">
      <c r="A112" s="174">
        <v>46</v>
      </c>
      <c r="B112" s="175"/>
      <c r="C112" s="190" t="s">
        <v>230</v>
      </c>
      <c r="D112" s="176" t="s">
        <v>132</v>
      </c>
      <c r="E112" s="177">
        <v>33.75</v>
      </c>
      <c r="F112" s="178"/>
      <c r="G112" s="179"/>
      <c r="H112" s="178"/>
      <c r="I112" s="179"/>
      <c r="J112" s="178"/>
      <c r="K112" s="179"/>
      <c r="L112" s="179">
        <v>15</v>
      </c>
      <c r="M112" s="179">
        <f>G112*(1+L112/100)</f>
        <v>0</v>
      </c>
      <c r="N112" s="179">
        <v>2.7500000000000003E-3</v>
      </c>
      <c r="O112" s="179">
        <f>ROUND(E112*N112,2)</f>
        <v>0.09</v>
      </c>
      <c r="P112" s="179">
        <v>0</v>
      </c>
      <c r="Q112" s="179">
        <f>ROUND(E112*P112,2)</f>
        <v>0</v>
      </c>
      <c r="R112" s="179"/>
      <c r="S112" s="179"/>
      <c r="T112" s="180"/>
      <c r="U112" s="159">
        <v>0.15600000000000003</v>
      </c>
      <c r="V112" s="159">
        <f>ROUND(E112*U112,2)</f>
        <v>5.27</v>
      </c>
      <c r="W112" s="159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116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">
      <c r="A113" s="157"/>
      <c r="B113" s="158"/>
      <c r="C113" s="191" t="s">
        <v>231</v>
      </c>
      <c r="D113" s="160"/>
      <c r="E113" s="161">
        <v>33.75</v>
      </c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118</v>
      </c>
      <c r="AH113" s="150">
        <v>0</v>
      </c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">
      <c r="A114" s="181">
        <v>47</v>
      </c>
      <c r="B114" s="182"/>
      <c r="C114" s="192" t="s">
        <v>232</v>
      </c>
      <c r="D114" s="183" t="s">
        <v>115</v>
      </c>
      <c r="E114" s="184">
        <v>1.3024800000000001</v>
      </c>
      <c r="F114" s="185"/>
      <c r="G114" s="186"/>
      <c r="H114" s="185"/>
      <c r="I114" s="186"/>
      <c r="J114" s="185"/>
      <c r="K114" s="186"/>
      <c r="L114" s="186">
        <v>15</v>
      </c>
      <c r="M114" s="186">
        <f>G114*(1+L114/100)</f>
        <v>0</v>
      </c>
      <c r="N114" s="186">
        <v>2.3570000000000001E-2</v>
      </c>
      <c r="O114" s="186">
        <f>ROUND(E114*N114,2)</f>
        <v>0.03</v>
      </c>
      <c r="P114" s="186">
        <v>0</v>
      </c>
      <c r="Q114" s="186">
        <f>ROUND(E114*P114,2)</f>
        <v>0</v>
      </c>
      <c r="R114" s="186"/>
      <c r="S114" s="186"/>
      <c r="T114" s="187"/>
      <c r="U114" s="159">
        <v>0</v>
      </c>
      <c r="V114" s="159">
        <f>ROUND(E114*U114,2)</f>
        <v>0</v>
      </c>
      <c r="W114" s="159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116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">
      <c r="A115" s="174">
        <v>48</v>
      </c>
      <c r="B115" s="175"/>
      <c r="C115" s="190" t="s">
        <v>233</v>
      </c>
      <c r="D115" s="176" t="s">
        <v>115</v>
      </c>
      <c r="E115" s="177">
        <v>1.3024800000000001</v>
      </c>
      <c r="F115" s="178"/>
      <c r="G115" s="179"/>
      <c r="H115" s="178"/>
      <c r="I115" s="179"/>
      <c r="J115" s="178"/>
      <c r="K115" s="179"/>
      <c r="L115" s="179">
        <v>15</v>
      </c>
      <c r="M115" s="179">
        <f>G115*(1+L115/100)</f>
        <v>0</v>
      </c>
      <c r="N115" s="179">
        <v>0.55000000000000004</v>
      </c>
      <c r="O115" s="179">
        <f>ROUND(E115*N115,2)</f>
        <v>0.72</v>
      </c>
      <c r="P115" s="179">
        <v>0</v>
      </c>
      <c r="Q115" s="179">
        <f>ROUND(E115*P115,2)</f>
        <v>0</v>
      </c>
      <c r="R115" s="179" t="s">
        <v>129</v>
      </c>
      <c r="S115" s="179"/>
      <c r="T115" s="180"/>
      <c r="U115" s="159">
        <v>0</v>
      </c>
      <c r="V115" s="159">
        <f>ROUND(E115*U115,2)</f>
        <v>0</v>
      </c>
      <c r="W115" s="159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130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">
      <c r="A116" s="157"/>
      <c r="B116" s="158"/>
      <c r="C116" s="191" t="s">
        <v>234</v>
      </c>
      <c r="D116" s="160"/>
      <c r="E116" s="161">
        <v>0.54432000000000003</v>
      </c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118</v>
      </c>
      <c r="AH116" s="150">
        <v>0</v>
      </c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">
      <c r="A117" s="157"/>
      <c r="B117" s="158"/>
      <c r="C117" s="191" t="s">
        <v>235</v>
      </c>
      <c r="D117" s="160"/>
      <c r="E117" s="161">
        <v>0.17496</v>
      </c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118</v>
      </c>
      <c r="AH117" s="150">
        <v>0</v>
      </c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">
      <c r="A118" s="157"/>
      <c r="B118" s="158"/>
      <c r="C118" s="191" t="s">
        <v>236</v>
      </c>
      <c r="D118" s="160"/>
      <c r="E118" s="161">
        <v>0.58320000000000005</v>
      </c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118</v>
      </c>
      <c r="AH118" s="150">
        <v>0</v>
      </c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ht="22.5" outlineLevel="1" x14ac:dyDescent="0.2">
      <c r="A119" s="181">
        <v>49</v>
      </c>
      <c r="B119" s="182"/>
      <c r="C119" s="192" t="s">
        <v>237</v>
      </c>
      <c r="D119" s="183" t="s">
        <v>171</v>
      </c>
      <c r="E119" s="184">
        <v>1.2873700000000001</v>
      </c>
      <c r="F119" s="185"/>
      <c r="G119" s="186"/>
      <c r="H119" s="185"/>
      <c r="I119" s="186"/>
      <c r="J119" s="185"/>
      <c r="K119" s="186"/>
      <c r="L119" s="186">
        <v>15</v>
      </c>
      <c r="M119" s="186">
        <f>G119*(1+L119/100)</f>
        <v>0</v>
      </c>
      <c r="N119" s="186">
        <v>0</v>
      </c>
      <c r="O119" s="186">
        <f>ROUND(E119*N119,2)</f>
        <v>0</v>
      </c>
      <c r="P119" s="186">
        <v>0</v>
      </c>
      <c r="Q119" s="186">
        <f>ROUND(E119*P119,2)</f>
        <v>0</v>
      </c>
      <c r="R119" s="186"/>
      <c r="S119" s="186"/>
      <c r="T119" s="187"/>
      <c r="U119" s="159">
        <v>1.7510000000000001</v>
      </c>
      <c r="V119" s="159">
        <f>ROUND(E119*U119,2)</f>
        <v>2.25</v>
      </c>
      <c r="W119" s="159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212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x14ac:dyDescent="0.2">
      <c r="A120" s="168" t="s">
        <v>112</v>
      </c>
      <c r="B120" s="169" t="s">
        <v>80</v>
      </c>
      <c r="C120" s="189" t="s">
        <v>81</v>
      </c>
      <c r="D120" s="170"/>
      <c r="E120" s="171"/>
      <c r="F120" s="172"/>
      <c r="G120" s="172"/>
      <c r="H120" s="172"/>
      <c r="I120" s="172"/>
      <c r="J120" s="172"/>
      <c r="K120" s="172"/>
      <c r="L120" s="172"/>
      <c r="M120" s="172">
        <f>SUM(M121:M124)</f>
        <v>0</v>
      </c>
      <c r="N120" s="172"/>
      <c r="O120" s="172">
        <f>SUM(O121:O124)</f>
        <v>0.05</v>
      </c>
      <c r="P120" s="172"/>
      <c r="Q120" s="172">
        <f>SUM(Q121:Q124)</f>
        <v>0</v>
      </c>
      <c r="R120" s="172"/>
      <c r="S120" s="172"/>
      <c r="T120" s="173"/>
      <c r="U120" s="167"/>
      <c r="V120" s="167">
        <f>SUM(V121:V124)</f>
        <v>8.49</v>
      </c>
      <c r="W120" s="167"/>
      <c r="AG120" t="s">
        <v>113</v>
      </c>
    </row>
    <row r="121" spans="1:60" outlineLevel="1" x14ac:dyDescent="0.2">
      <c r="A121" s="181">
        <v>50</v>
      </c>
      <c r="B121" s="182"/>
      <c r="C121" s="192" t="s">
        <v>238</v>
      </c>
      <c r="D121" s="183" t="s">
        <v>135</v>
      </c>
      <c r="E121" s="184">
        <v>9</v>
      </c>
      <c r="F121" s="185"/>
      <c r="G121" s="186"/>
      <c r="H121" s="185"/>
      <c r="I121" s="186"/>
      <c r="J121" s="185"/>
      <c r="K121" s="186"/>
      <c r="L121" s="186">
        <v>15</v>
      </c>
      <c r="M121" s="186">
        <f>G121*(1+L121/100)</f>
        <v>0</v>
      </c>
      <c r="N121" s="186">
        <v>2.5200000000000001E-3</v>
      </c>
      <c r="O121" s="186">
        <f>ROUND(E121*N121,2)</f>
        <v>0.02</v>
      </c>
      <c r="P121" s="186">
        <v>0</v>
      </c>
      <c r="Q121" s="186">
        <f>ROUND(E121*P121,2)</f>
        <v>0</v>
      </c>
      <c r="R121" s="186"/>
      <c r="S121" s="186"/>
      <c r="T121" s="187"/>
      <c r="U121" s="159">
        <v>0.29555000000000003</v>
      </c>
      <c r="V121" s="159">
        <f>ROUND(E121*U121,2)</f>
        <v>2.66</v>
      </c>
      <c r="W121" s="159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116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ht="22.5" outlineLevel="1" x14ac:dyDescent="0.2">
      <c r="A122" s="181">
        <v>51</v>
      </c>
      <c r="B122" s="182"/>
      <c r="C122" s="192" t="s">
        <v>239</v>
      </c>
      <c r="D122" s="183" t="s">
        <v>135</v>
      </c>
      <c r="E122" s="184">
        <v>9</v>
      </c>
      <c r="F122" s="185"/>
      <c r="G122" s="186"/>
      <c r="H122" s="185"/>
      <c r="I122" s="186"/>
      <c r="J122" s="185"/>
      <c r="K122" s="186"/>
      <c r="L122" s="186">
        <v>15</v>
      </c>
      <c r="M122" s="186">
        <f>G122*(1+L122/100)</f>
        <v>0</v>
      </c>
      <c r="N122" s="186">
        <v>2.1000000000000003E-3</v>
      </c>
      <c r="O122" s="186">
        <f>ROUND(E122*N122,2)</f>
        <v>0.02</v>
      </c>
      <c r="P122" s="186">
        <v>0</v>
      </c>
      <c r="Q122" s="186">
        <f>ROUND(E122*P122,2)</f>
        <v>0</v>
      </c>
      <c r="R122" s="186"/>
      <c r="S122" s="186"/>
      <c r="T122" s="187"/>
      <c r="U122" s="159">
        <v>0.44328000000000001</v>
      </c>
      <c r="V122" s="159">
        <f>ROUND(E122*U122,2)</f>
        <v>3.99</v>
      </c>
      <c r="W122" s="159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 t="s">
        <v>116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">
      <c r="A123" s="181">
        <v>52</v>
      </c>
      <c r="B123" s="182"/>
      <c r="C123" s="192" t="s">
        <v>240</v>
      </c>
      <c r="D123" s="183" t="s">
        <v>135</v>
      </c>
      <c r="E123" s="184">
        <v>2.6</v>
      </c>
      <c r="F123" s="185"/>
      <c r="G123" s="186"/>
      <c r="H123" s="185"/>
      <c r="I123" s="186"/>
      <c r="J123" s="185"/>
      <c r="K123" s="186"/>
      <c r="L123" s="186">
        <v>15</v>
      </c>
      <c r="M123" s="186">
        <f>G123*(1+L123/100)</f>
        <v>0</v>
      </c>
      <c r="N123" s="186">
        <v>2.9300000000000003E-3</v>
      </c>
      <c r="O123" s="186">
        <f>ROUND(E123*N123,2)</f>
        <v>0.01</v>
      </c>
      <c r="P123" s="186">
        <v>0</v>
      </c>
      <c r="Q123" s="186">
        <f>ROUND(E123*P123,2)</f>
        <v>0</v>
      </c>
      <c r="R123" s="186"/>
      <c r="S123" s="186"/>
      <c r="T123" s="187"/>
      <c r="U123" s="159">
        <v>0.61895</v>
      </c>
      <c r="V123" s="159">
        <f>ROUND(E123*U123,2)</f>
        <v>1.61</v>
      </c>
      <c r="W123" s="159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116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">
      <c r="A124" s="181">
        <v>53</v>
      </c>
      <c r="B124" s="182"/>
      <c r="C124" s="192" t="s">
        <v>241</v>
      </c>
      <c r="D124" s="183" t="s">
        <v>171</v>
      </c>
      <c r="E124" s="184">
        <v>4.9200000000000001E-2</v>
      </c>
      <c r="F124" s="185"/>
      <c r="G124" s="186"/>
      <c r="H124" s="185"/>
      <c r="I124" s="186"/>
      <c r="J124" s="185"/>
      <c r="K124" s="186"/>
      <c r="L124" s="186">
        <v>15</v>
      </c>
      <c r="M124" s="186">
        <f>G124*(1+L124/100)</f>
        <v>0</v>
      </c>
      <c r="N124" s="186">
        <v>0</v>
      </c>
      <c r="O124" s="186">
        <f>ROUND(E124*N124,2)</f>
        <v>0</v>
      </c>
      <c r="P124" s="186">
        <v>0</v>
      </c>
      <c r="Q124" s="186">
        <f>ROUND(E124*P124,2)</f>
        <v>0</v>
      </c>
      <c r="R124" s="186"/>
      <c r="S124" s="186"/>
      <c r="T124" s="187"/>
      <c r="U124" s="159">
        <v>4.7370000000000001</v>
      </c>
      <c r="V124" s="159">
        <f>ROUND(E124*U124,2)</f>
        <v>0.23</v>
      </c>
      <c r="W124" s="159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212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x14ac:dyDescent="0.2">
      <c r="A125" s="168" t="s">
        <v>112</v>
      </c>
      <c r="B125" s="169" t="s">
        <v>82</v>
      </c>
      <c r="C125" s="189" t="s">
        <v>83</v>
      </c>
      <c r="D125" s="170"/>
      <c r="E125" s="171"/>
      <c r="F125" s="172"/>
      <c r="G125" s="172"/>
      <c r="H125" s="172"/>
      <c r="I125" s="172"/>
      <c r="J125" s="172"/>
      <c r="K125" s="172"/>
      <c r="L125" s="172"/>
      <c r="M125" s="172">
        <f>SUM(M126:M132)</f>
        <v>0</v>
      </c>
      <c r="N125" s="172"/>
      <c r="O125" s="172">
        <f>SUM(O126:O132)</f>
        <v>1.58</v>
      </c>
      <c r="P125" s="172"/>
      <c r="Q125" s="172">
        <f>SUM(Q126:Q132)</f>
        <v>0</v>
      </c>
      <c r="R125" s="172"/>
      <c r="S125" s="172"/>
      <c r="T125" s="173"/>
      <c r="U125" s="167"/>
      <c r="V125" s="167">
        <f>SUM(V126:V132)</f>
        <v>18</v>
      </c>
      <c r="W125" s="167"/>
      <c r="AG125" t="s">
        <v>113</v>
      </c>
    </row>
    <row r="126" spans="1:60" outlineLevel="1" x14ac:dyDescent="0.2">
      <c r="A126" s="174">
        <v>54</v>
      </c>
      <c r="B126" s="175"/>
      <c r="C126" s="190" t="s">
        <v>242</v>
      </c>
      <c r="D126" s="176" t="s">
        <v>132</v>
      </c>
      <c r="E126" s="177">
        <v>33.75</v>
      </c>
      <c r="F126" s="178"/>
      <c r="G126" s="179"/>
      <c r="H126" s="178"/>
      <c r="I126" s="179"/>
      <c r="J126" s="178"/>
      <c r="K126" s="179"/>
      <c r="L126" s="179">
        <v>15</v>
      </c>
      <c r="M126" s="179">
        <f>G126*(1+L126/100)</f>
        <v>0</v>
      </c>
      <c r="N126" s="179">
        <v>4.5060000000000003E-2</v>
      </c>
      <c r="O126" s="179">
        <f>ROUND(E126*N126,2)</f>
        <v>1.52</v>
      </c>
      <c r="P126" s="179">
        <v>0</v>
      </c>
      <c r="Q126" s="179">
        <f>ROUND(E126*P126,2)</f>
        <v>0</v>
      </c>
      <c r="R126" s="179"/>
      <c r="S126" s="179"/>
      <c r="T126" s="180"/>
      <c r="U126" s="159">
        <v>0.37300000000000005</v>
      </c>
      <c r="V126" s="159">
        <f>ROUND(E126*U126,2)</f>
        <v>12.59</v>
      </c>
      <c r="W126" s="159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116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">
      <c r="A127" s="157"/>
      <c r="B127" s="158"/>
      <c r="C127" s="191" t="s">
        <v>229</v>
      </c>
      <c r="D127" s="160"/>
      <c r="E127" s="161">
        <v>33.75</v>
      </c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118</v>
      </c>
      <c r="AH127" s="150">
        <v>0</v>
      </c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">
      <c r="A128" s="181">
        <v>55</v>
      </c>
      <c r="B128" s="182"/>
      <c r="C128" s="192" t="s">
        <v>243</v>
      </c>
      <c r="D128" s="183" t="s">
        <v>135</v>
      </c>
      <c r="E128" s="184">
        <v>3.75</v>
      </c>
      <c r="F128" s="185"/>
      <c r="G128" s="186"/>
      <c r="H128" s="185"/>
      <c r="I128" s="186"/>
      <c r="J128" s="185"/>
      <c r="K128" s="186"/>
      <c r="L128" s="186">
        <v>15</v>
      </c>
      <c r="M128" s="186">
        <f>G128*(1+L128/100)</f>
        <v>0</v>
      </c>
      <c r="N128" s="186">
        <v>8.490000000000001E-3</v>
      </c>
      <c r="O128" s="186">
        <f>ROUND(E128*N128,2)</f>
        <v>0.03</v>
      </c>
      <c r="P128" s="186">
        <v>0</v>
      </c>
      <c r="Q128" s="186">
        <f>ROUND(E128*P128,2)</f>
        <v>0</v>
      </c>
      <c r="R128" s="186"/>
      <c r="S128" s="186"/>
      <c r="T128" s="187"/>
      <c r="U128" s="159">
        <v>0.2</v>
      </c>
      <c r="V128" s="159">
        <f>ROUND(E128*U128,2)</f>
        <v>0.75</v>
      </c>
      <c r="W128" s="159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116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ht="22.5" outlineLevel="1" x14ac:dyDescent="0.2">
      <c r="A129" s="181">
        <v>56</v>
      </c>
      <c r="B129" s="182"/>
      <c r="C129" s="192" t="s">
        <v>244</v>
      </c>
      <c r="D129" s="183" t="s">
        <v>135</v>
      </c>
      <c r="E129" s="184">
        <v>3.75</v>
      </c>
      <c r="F129" s="185"/>
      <c r="G129" s="186"/>
      <c r="H129" s="185"/>
      <c r="I129" s="186"/>
      <c r="J129" s="185"/>
      <c r="K129" s="186"/>
      <c r="L129" s="186">
        <v>15</v>
      </c>
      <c r="M129" s="186">
        <f>G129*(1+L129/100)</f>
        <v>0</v>
      </c>
      <c r="N129" s="186">
        <v>8.5100000000000002E-3</v>
      </c>
      <c r="O129" s="186">
        <f>ROUND(E129*N129,2)</f>
        <v>0.03</v>
      </c>
      <c r="P129" s="186">
        <v>0</v>
      </c>
      <c r="Q129" s="186">
        <f>ROUND(E129*P129,2)</f>
        <v>0</v>
      </c>
      <c r="R129" s="186"/>
      <c r="S129" s="186"/>
      <c r="T129" s="187"/>
      <c r="U129" s="159">
        <v>0.2</v>
      </c>
      <c r="V129" s="159">
        <f>ROUND(E129*U129,2)</f>
        <v>0.75</v>
      </c>
      <c r="W129" s="159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116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">
      <c r="A130" s="181">
        <v>57</v>
      </c>
      <c r="B130" s="182"/>
      <c r="C130" s="192" t="s">
        <v>245</v>
      </c>
      <c r="D130" s="183" t="s">
        <v>176</v>
      </c>
      <c r="E130" s="184">
        <v>0</v>
      </c>
      <c r="F130" s="185"/>
      <c r="G130" s="186"/>
      <c r="H130" s="185"/>
      <c r="I130" s="186"/>
      <c r="J130" s="185"/>
      <c r="K130" s="186"/>
      <c r="L130" s="186">
        <v>15</v>
      </c>
      <c r="M130" s="186">
        <f>G130*(1+L130/100)</f>
        <v>0</v>
      </c>
      <c r="N130" s="186">
        <v>2.9000000000000002E-3</v>
      </c>
      <c r="O130" s="186">
        <f>ROUND(E130*N130,2)</f>
        <v>0</v>
      </c>
      <c r="P130" s="186">
        <v>0</v>
      </c>
      <c r="Q130" s="186">
        <f>ROUND(E130*P130,2)</f>
        <v>0</v>
      </c>
      <c r="R130" s="186"/>
      <c r="S130" s="186"/>
      <c r="T130" s="187"/>
      <c r="U130" s="159">
        <v>0.05</v>
      </c>
      <c r="V130" s="159">
        <f>ROUND(E130*U130,2)</f>
        <v>0</v>
      </c>
      <c r="W130" s="159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116</v>
      </c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">
      <c r="A131" s="181">
        <v>58</v>
      </c>
      <c r="B131" s="182"/>
      <c r="C131" s="192" t="s">
        <v>246</v>
      </c>
      <c r="D131" s="183" t="s">
        <v>135</v>
      </c>
      <c r="E131" s="184">
        <v>9</v>
      </c>
      <c r="F131" s="185"/>
      <c r="G131" s="186"/>
      <c r="H131" s="185"/>
      <c r="I131" s="186"/>
      <c r="J131" s="185"/>
      <c r="K131" s="186"/>
      <c r="L131" s="186">
        <v>15</v>
      </c>
      <c r="M131" s="186">
        <f>G131*(1+L131/100)</f>
        <v>0</v>
      </c>
      <c r="N131" s="186">
        <v>2.4000000000000001E-4</v>
      </c>
      <c r="O131" s="186">
        <f>ROUND(E131*N131,2)</f>
        <v>0</v>
      </c>
      <c r="P131" s="186">
        <v>0</v>
      </c>
      <c r="Q131" s="186">
        <f>ROUND(E131*P131,2)</f>
        <v>0</v>
      </c>
      <c r="R131" s="186"/>
      <c r="S131" s="186"/>
      <c r="T131" s="187"/>
      <c r="U131" s="159">
        <v>0.05</v>
      </c>
      <c r="V131" s="159">
        <f>ROUND(E131*U131,2)</f>
        <v>0.45</v>
      </c>
      <c r="W131" s="159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116</v>
      </c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 x14ac:dyDescent="0.2">
      <c r="A132" s="181">
        <v>59</v>
      </c>
      <c r="B132" s="182"/>
      <c r="C132" s="192" t="s">
        <v>247</v>
      </c>
      <c r="D132" s="183" t="s">
        <v>171</v>
      </c>
      <c r="E132" s="184">
        <v>1.5866900000000002</v>
      </c>
      <c r="F132" s="185"/>
      <c r="G132" s="186"/>
      <c r="H132" s="185"/>
      <c r="I132" s="186"/>
      <c r="J132" s="185"/>
      <c r="K132" s="186"/>
      <c r="L132" s="186">
        <v>15</v>
      </c>
      <c r="M132" s="186">
        <f>G132*(1+L132/100)</f>
        <v>0</v>
      </c>
      <c r="N132" s="186">
        <v>0</v>
      </c>
      <c r="O132" s="186">
        <f>ROUND(E132*N132,2)</f>
        <v>0</v>
      </c>
      <c r="P132" s="186">
        <v>0</v>
      </c>
      <c r="Q132" s="186">
        <f>ROUND(E132*P132,2)</f>
        <v>0</v>
      </c>
      <c r="R132" s="186"/>
      <c r="S132" s="186"/>
      <c r="T132" s="187"/>
      <c r="U132" s="159">
        <v>2.1780000000000004</v>
      </c>
      <c r="V132" s="159">
        <f>ROUND(E132*U132,2)</f>
        <v>3.46</v>
      </c>
      <c r="W132" s="159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212</v>
      </c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x14ac:dyDescent="0.2">
      <c r="A133" s="168" t="s">
        <v>112</v>
      </c>
      <c r="B133" s="169" t="s">
        <v>84</v>
      </c>
      <c r="C133" s="189" t="s">
        <v>85</v>
      </c>
      <c r="D133" s="170"/>
      <c r="E133" s="171"/>
      <c r="F133" s="172"/>
      <c r="G133" s="172"/>
      <c r="H133" s="172"/>
      <c r="I133" s="172"/>
      <c r="J133" s="172"/>
      <c r="K133" s="172"/>
      <c r="L133" s="172"/>
      <c r="M133" s="172">
        <f>SUM(M134:M138)</f>
        <v>0</v>
      </c>
      <c r="N133" s="172"/>
      <c r="O133" s="172">
        <f>SUM(O134:O138)</f>
        <v>2.13</v>
      </c>
      <c r="P133" s="172"/>
      <c r="Q133" s="172">
        <f>SUM(Q134:Q138)</f>
        <v>0</v>
      </c>
      <c r="R133" s="172"/>
      <c r="S133" s="172"/>
      <c r="T133" s="173"/>
      <c r="U133" s="167"/>
      <c r="V133" s="167">
        <f>SUM(V134:V138)</f>
        <v>22.97</v>
      </c>
      <c r="W133" s="167"/>
      <c r="AG133" t="s">
        <v>113</v>
      </c>
    </row>
    <row r="134" spans="1:60" ht="22.5" outlineLevel="1" x14ac:dyDescent="0.2">
      <c r="A134" s="174">
        <v>60</v>
      </c>
      <c r="B134" s="175"/>
      <c r="C134" s="190" t="s">
        <v>248</v>
      </c>
      <c r="D134" s="176" t="s">
        <v>132</v>
      </c>
      <c r="E134" s="177">
        <v>18.180000000000003</v>
      </c>
      <c r="F134" s="178"/>
      <c r="G134" s="179"/>
      <c r="H134" s="178"/>
      <c r="I134" s="179"/>
      <c r="J134" s="178"/>
      <c r="K134" s="179"/>
      <c r="L134" s="179">
        <v>15</v>
      </c>
      <c r="M134" s="179">
        <f>G134*(1+L134/100)</f>
        <v>0</v>
      </c>
      <c r="N134" s="179">
        <v>6.3780000000000003E-2</v>
      </c>
      <c r="O134" s="179">
        <f>ROUND(E134*N134,2)</f>
        <v>1.1599999999999999</v>
      </c>
      <c r="P134" s="179">
        <v>0</v>
      </c>
      <c r="Q134" s="179">
        <f>ROUND(E134*P134,2)</f>
        <v>0</v>
      </c>
      <c r="R134" s="179"/>
      <c r="S134" s="179"/>
      <c r="T134" s="180"/>
      <c r="U134" s="159">
        <v>1.0760000000000001</v>
      </c>
      <c r="V134" s="159">
        <f>ROUND(E134*U134,2)</f>
        <v>19.559999999999999</v>
      </c>
      <c r="W134" s="159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116</v>
      </c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 x14ac:dyDescent="0.2">
      <c r="A135" s="157"/>
      <c r="B135" s="158"/>
      <c r="C135" s="191" t="s">
        <v>249</v>
      </c>
      <c r="D135" s="160"/>
      <c r="E135" s="161">
        <v>18.180000000000003</v>
      </c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118</v>
      </c>
      <c r="AH135" s="150">
        <v>0</v>
      </c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 x14ac:dyDescent="0.2">
      <c r="A136" s="174">
        <v>61</v>
      </c>
      <c r="B136" s="175"/>
      <c r="C136" s="190" t="s">
        <v>250</v>
      </c>
      <c r="D136" s="176" t="s">
        <v>176</v>
      </c>
      <c r="E136" s="177">
        <v>422.32140000000004</v>
      </c>
      <c r="F136" s="178"/>
      <c r="G136" s="179"/>
      <c r="H136" s="178"/>
      <c r="I136" s="179"/>
      <c r="J136" s="178"/>
      <c r="K136" s="179"/>
      <c r="L136" s="179">
        <v>15</v>
      </c>
      <c r="M136" s="179">
        <f>G136*(1+L136/100)</f>
        <v>0</v>
      </c>
      <c r="N136" s="179">
        <v>2.3000000000000004E-3</v>
      </c>
      <c r="O136" s="179">
        <f>ROUND(E136*N136,2)</f>
        <v>0.97</v>
      </c>
      <c r="P136" s="179">
        <v>0</v>
      </c>
      <c r="Q136" s="179">
        <f>ROUND(E136*P136,2)</f>
        <v>0</v>
      </c>
      <c r="R136" s="179" t="s">
        <v>129</v>
      </c>
      <c r="S136" s="179"/>
      <c r="T136" s="180"/>
      <c r="U136" s="159">
        <v>0</v>
      </c>
      <c r="V136" s="159">
        <f>ROUND(E136*U136,2)</f>
        <v>0</v>
      </c>
      <c r="W136" s="159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130</v>
      </c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">
      <c r="A137" s="157"/>
      <c r="B137" s="158"/>
      <c r="C137" s="191" t="s">
        <v>251</v>
      </c>
      <c r="D137" s="160"/>
      <c r="E137" s="161">
        <v>422.32140000000004</v>
      </c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118</v>
      </c>
      <c r="AH137" s="150">
        <v>0</v>
      </c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">
      <c r="A138" s="181">
        <v>62</v>
      </c>
      <c r="B138" s="182"/>
      <c r="C138" s="192" t="s">
        <v>252</v>
      </c>
      <c r="D138" s="183" t="s">
        <v>171</v>
      </c>
      <c r="E138" s="184">
        <v>2.1308600000000002</v>
      </c>
      <c r="F138" s="185"/>
      <c r="G138" s="186"/>
      <c r="H138" s="185"/>
      <c r="I138" s="186"/>
      <c r="J138" s="185"/>
      <c r="K138" s="186"/>
      <c r="L138" s="186">
        <v>15</v>
      </c>
      <c r="M138" s="186">
        <f>G138*(1+L138/100)</f>
        <v>0</v>
      </c>
      <c r="N138" s="186">
        <v>0</v>
      </c>
      <c r="O138" s="186">
        <f>ROUND(E138*N138,2)</f>
        <v>0</v>
      </c>
      <c r="P138" s="186">
        <v>0</v>
      </c>
      <c r="Q138" s="186">
        <f>ROUND(E138*P138,2)</f>
        <v>0</v>
      </c>
      <c r="R138" s="186"/>
      <c r="S138" s="186"/>
      <c r="T138" s="187"/>
      <c r="U138" s="159">
        <v>1.5980000000000001</v>
      </c>
      <c r="V138" s="159">
        <f>ROUND(E138*U138,2)</f>
        <v>3.41</v>
      </c>
      <c r="W138" s="159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212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x14ac:dyDescent="0.2">
      <c r="A139" s="168" t="s">
        <v>112</v>
      </c>
      <c r="B139" s="169" t="s">
        <v>86</v>
      </c>
      <c r="C139" s="189" t="s">
        <v>29</v>
      </c>
      <c r="D139" s="170"/>
      <c r="E139" s="171"/>
      <c r="F139" s="172"/>
      <c r="G139" s="172"/>
      <c r="H139" s="172"/>
      <c r="I139" s="172"/>
      <c r="J139" s="172"/>
      <c r="K139" s="172"/>
      <c r="L139" s="172"/>
      <c r="M139" s="172">
        <f>SUM(M140:M141)</f>
        <v>0</v>
      </c>
      <c r="N139" s="172"/>
      <c r="O139" s="172">
        <f>SUM(O140:O141)</f>
        <v>0</v>
      </c>
      <c r="P139" s="172"/>
      <c r="Q139" s="172">
        <f>SUM(Q140:Q141)</f>
        <v>0</v>
      </c>
      <c r="R139" s="172"/>
      <c r="S139" s="172"/>
      <c r="T139" s="173"/>
      <c r="U139" s="167"/>
      <c r="V139" s="167">
        <f>SUM(V140:V141)</f>
        <v>0</v>
      </c>
      <c r="W139" s="167"/>
      <c r="AG139" t="s">
        <v>113</v>
      </c>
    </row>
    <row r="140" spans="1:60" outlineLevel="1" x14ac:dyDescent="0.2">
      <c r="A140" s="181">
        <v>63</v>
      </c>
      <c r="B140" s="182"/>
      <c r="C140" s="192" t="s">
        <v>253</v>
      </c>
      <c r="D140" s="183" t="s">
        <v>254</v>
      </c>
      <c r="E140" s="184">
        <v>1</v>
      </c>
      <c r="F140" s="185"/>
      <c r="G140" s="186"/>
      <c r="H140" s="185"/>
      <c r="I140" s="186"/>
      <c r="J140" s="185"/>
      <c r="K140" s="186"/>
      <c r="L140" s="186">
        <v>15</v>
      </c>
      <c r="M140" s="186">
        <f>G140*(1+L140/100)</f>
        <v>0</v>
      </c>
      <c r="N140" s="186">
        <v>0</v>
      </c>
      <c r="O140" s="186">
        <f>ROUND(E140*N140,2)</f>
        <v>0</v>
      </c>
      <c r="P140" s="186">
        <v>0</v>
      </c>
      <c r="Q140" s="186">
        <f>ROUND(E140*P140,2)</f>
        <v>0</v>
      </c>
      <c r="R140" s="186"/>
      <c r="S140" s="186"/>
      <c r="T140" s="187"/>
      <c r="U140" s="159">
        <v>0</v>
      </c>
      <c r="V140" s="159">
        <f>ROUND(E140*U140,2)</f>
        <v>0</v>
      </c>
      <c r="W140" s="159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255</v>
      </c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">
      <c r="A141" s="181">
        <v>64</v>
      </c>
      <c r="B141" s="182"/>
      <c r="C141" s="192" t="s">
        <v>256</v>
      </c>
      <c r="D141" s="183" t="s">
        <v>254</v>
      </c>
      <c r="E141" s="184">
        <v>1</v>
      </c>
      <c r="F141" s="185"/>
      <c r="G141" s="186"/>
      <c r="H141" s="185"/>
      <c r="I141" s="186"/>
      <c r="J141" s="185"/>
      <c r="K141" s="186"/>
      <c r="L141" s="186">
        <v>15</v>
      </c>
      <c r="M141" s="186">
        <f>G141*(1+L141/100)</f>
        <v>0</v>
      </c>
      <c r="N141" s="186">
        <v>0</v>
      </c>
      <c r="O141" s="186">
        <f>ROUND(E141*N141,2)</f>
        <v>0</v>
      </c>
      <c r="P141" s="186">
        <v>0</v>
      </c>
      <c r="Q141" s="186">
        <f>ROUND(E141*P141,2)</f>
        <v>0</v>
      </c>
      <c r="R141" s="186"/>
      <c r="S141" s="186"/>
      <c r="T141" s="187"/>
      <c r="U141" s="159">
        <v>0</v>
      </c>
      <c r="V141" s="159">
        <f>ROUND(E141*U141,2)</f>
        <v>0</v>
      </c>
      <c r="W141" s="159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255</v>
      </c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x14ac:dyDescent="0.2">
      <c r="A142" s="168" t="s">
        <v>112</v>
      </c>
      <c r="B142" s="169" t="s">
        <v>87</v>
      </c>
      <c r="C142" s="189" t="s">
        <v>30</v>
      </c>
      <c r="D142" s="170"/>
      <c r="E142" s="171"/>
      <c r="F142" s="172"/>
      <c r="G142" s="172"/>
      <c r="H142" s="172"/>
      <c r="I142" s="172"/>
      <c r="J142" s="172"/>
      <c r="K142" s="172"/>
      <c r="L142" s="172"/>
      <c r="M142" s="172">
        <f>SUM(M143:M143)</f>
        <v>0</v>
      </c>
      <c r="N142" s="172"/>
      <c r="O142" s="172">
        <f>SUM(O143:O143)</f>
        <v>0</v>
      </c>
      <c r="P142" s="172"/>
      <c r="Q142" s="172">
        <f>SUM(Q143:Q143)</f>
        <v>0</v>
      </c>
      <c r="R142" s="172"/>
      <c r="S142" s="172"/>
      <c r="T142" s="173"/>
      <c r="U142" s="167"/>
      <c r="V142" s="167">
        <f>SUM(V143:V143)</f>
        <v>0</v>
      </c>
      <c r="W142" s="167"/>
      <c r="AG142" t="s">
        <v>113</v>
      </c>
    </row>
    <row r="143" spans="1:60" outlineLevel="1" x14ac:dyDescent="0.2">
      <c r="A143" s="174">
        <v>65</v>
      </c>
      <c r="B143" s="175"/>
      <c r="C143" s="190" t="s">
        <v>257</v>
      </c>
      <c r="D143" s="176" t="s">
        <v>254</v>
      </c>
      <c r="E143" s="177">
        <v>1</v>
      </c>
      <c r="F143" s="178"/>
      <c r="G143" s="179"/>
      <c r="H143" s="178"/>
      <c r="I143" s="179"/>
      <c r="J143" s="178"/>
      <c r="K143" s="179"/>
      <c r="L143" s="179">
        <v>15</v>
      </c>
      <c r="M143" s="179">
        <f>G143*(1+L143/100)</f>
        <v>0</v>
      </c>
      <c r="N143" s="179">
        <v>0</v>
      </c>
      <c r="O143" s="179">
        <f>ROUND(E143*N143,2)</f>
        <v>0</v>
      </c>
      <c r="P143" s="179">
        <v>0</v>
      </c>
      <c r="Q143" s="179">
        <f>ROUND(E143*P143,2)</f>
        <v>0</v>
      </c>
      <c r="R143" s="179"/>
      <c r="S143" s="179"/>
      <c r="T143" s="180"/>
      <c r="U143" s="159">
        <v>0</v>
      </c>
      <c r="V143" s="159">
        <f>ROUND(E143*U143,2)</f>
        <v>0</v>
      </c>
      <c r="W143" s="159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255</v>
      </c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x14ac:dyDescent="0.2">
      <c r="A144" s="5"/>
      <c r="B144" s="6"/>
      <c r="C144" s="194"/>
      <c r="D144" s="8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AE144">
        <v>15</v>
      </c>
      <c r="AF144">
        <v>21</v>
      </c>
    </row>
    <row r="145" spans="1:33" x14ac:dyDescent="0.2">
      <c r="A145" s="153"/>
      <c r="B145" s="154" t="s">
        <v>31</v>
      </c>
      <c r="C145" s="195"/>
      <c r="D145" s="155"/>
      <c r="E145" s="156"/>
      <c r="F145" s="156"/>
      <c r="G145" s="188">
        <f>G8+G21+G35+G39+G46+G51+G67+G86+G89+G91+G98+G101+G120+G125+G133+G139+G142</f>
        <v>0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AE145">
        <f>SUMIF(L7:L143,AE144,G7:G143)</f>
        <v>0</v>
      </c>
      <c r="AF145">
        <f>SUMIF(L7:L143,AF144,G7:G143)</f>
        <v>0</v>
      </c>
      <c r="AG145" t="s">
        <v>258</v>
      </c>
    </row>
    <row r="146" spans="1:33" x14ac:dyDescent="0.2">
      <c r="A146" s="5"/>
      <c r="B146" s="6"/>
      <c r="C146" s="194"/>
      <c r="D146" s="8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33" x14ac:dyDescent="0.2">
      <c r="A147" s="5"/>
      <c r="B147" s="6"/>
      <c r="C147" s="194"/>
      <c r="D147" s="8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33" x14ac:dyDescent="0.2">
      <c r="A148" s="255" t="s">
        <v>259</v>
      </c>
      <c r="B148" s="255"/>
      <c r="C148" s="256"/>
      <c r="D148" s="8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33" x14ac:dyDescent="0.2">
      <c r="A149" s="257"/>
      <c r="B149" s="258"/>
      <c r="C149" s="259"/>
      <c r="D149" s="258"/>
      <c r="E149" s="258"/>
      <c r="F149" s="258"/>
      <c r="G149" s="260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AG149" t="s">
        <v>260</v>
      </c>
    </row>
    <row r="150" spans="1:33" x14ac:dyDescent="0.2">
      <c r="A150" s="261"/>
      <c r="B150" s="262"/>
      <c r="C150" s="263"/>
      <c r="D150" s="262"/>
      <c r="E150" s="262"/>
      <c r="F150" s="262"/>
      <c r="G150" s="26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33" x14ac:dyDescent="0.2">
      <c r="A151" s="261"/>
      <c r="B151" s="262"/>
      <c r="C151" s="263"/>
      <c r="D151" s="262"/>
      <c r="E151" s="262"/>
      <c r="F151" s="262"/>
      <c r="G151" s="26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33" x14ac:dyDescent="0.2">
      <c r="A152" s="261"/>
      <c r="B152" s="262"/>
      <c r="C152" s="263"/>
      <c r="D152" s="262"/>
      <c r="E152" s="262"/>
      <c r="F152" s="262"/>
      <c r="G152" s="26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33" x14ac:dyDescent="0.2">
      <c r="A153" s="265"/>
      <c r="B153" s="266"/>
      <c r="C153" s="267"/>
      <c r="D153" s="266"/>
      <c r="E153" s="266"/>
      <c r="F153" s="266"/>
      <c r="G153" s="268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33" x14ac:dyDescent="0.2">
      <c r="A154" s="5"/>
      <c r="B154" s="6"/>
      <c r="C154" s="194"/>
      <c r="D154" s="8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33" x14ac:dyDescent="0.2">
      <c r="C155" s="196"/>
      <c r="D155" s="141"/>
      <c r="AG155" t="s">
        <v>261</v>
      </c>
    </row>
    <row r="156" spans="1:33" x14ac:dyDescent="0.2">
      <c r="D156" s="141"/>
    </row>
    <row r="157" spans="1:33" x14ac:dyDescent="0.2">
      <c r="D157" s="141"/>
    </row>
    <row r="158" spans="1:33" x14ac:dyDescent="0.2">
      <c r="D158" s="141"/>
    </row>
    <row r="159" spans="1:33" x14ac:dyDescent="0.2">
      <c r="D159" s="141"/>
    </row>
    <row r="160" spans="1:33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mergeCells count="6">
    <mergeCell ref="A149:G153"/>
    <mergeCell ref="A1:G1"/>
    <mergeCell ref="C2:G2"/>
    <mergeCell ref="C3:G3"/>
    <mergeCell ref="C4:G4"/>
    <mergeCell ref="A148:C148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'001 01 Pol'!Názvy_tisku</vt:lpstr>
      <vt:lpstr>oadresa</vt:lpstr>
      <vt:lpstr>Stavba!Objednatel</vt:lpstr>
      <vt:lpstr>Stavba!Objekt</vt:lpstr>
      <vt:lpstr>'001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Jan Kotora</cp:lastModifiedBy>
  <cp:lastPrinted>2014-02-28T09:52:57Z</cp:lastPrinted>
  <dcterms:created xsi:type="dcterms:W3CDTF">2009-04-08T07:15:50Z</dcterms:created>
  <dcterms:modified xsi:type="dcterms:W3CDTF">2019-01-21T08:40:34Z</dcterms:modified>
</cp:coreProperties>
</file>